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30" activeTab="2"/>
  </bookViews>
  <sheets>
    <sheet name="Rekapitulace stavby" sheetId="1" r:id="rId1"/>
    <sheet name="respirum číslo 33040 - 3...." sheetId="2" r:id="rId2"/>
    <sheet name="kancelář číslo 32380 - 2...." sheetId="3" r:id="rId3"/>
  </sheets>
  <definedNames>
    <definedName name="_xlnm._FilterDatabase" localSheetId="2" hidden="1">'kancelář číslo 32380 - 2....'!$C$124:$K$183</definedName>
    <definedName name="_xlnm._FilterDatabase" localSheetId="1" hidden="1">'respirum číslo 33040 - 3....'!$C$128:$K$258</definedName>
    <definedName name="_xlnm.Print_Area" localSheetId="2">'kancelář číslo 32380 - 2....'!$C$4:$J$39,'kancelář číslo 32380 - 2....'!$C$50:$J$76,'kancelář číslo 32380 - 2....'!$C$82:$J$106,'kancelář číslo 32380 - 2....'!$B$112:$K$185</definedName>
    <definedName name="_xlnm.Print_Area" localSheetId="0">'Rekapitulace stavby'!$D$4:$AO$76,'Rekapitulace stavby'!$C$82:$AQ$97</definedName>
    <definedName name="_xlnm.Print_Area" localSheetId="1">'respirum číslo 33040 - 3....'!$C$4:$J$39,'respirum číslo 33040 - 3....'!$C$50:$J$76,'respirum číslo 33040 - 3....'!$C$82:$J$110,'respirum číslo 33040 - 3....'!$B$116:$K$261</definedName>
    <definedName name="_xlnm.Print_Titles" localSheetId="0">'Rekapitulace stavby'!$92:$92</definedName>
    <definedName name="_xlnm.Print_Titles" localSheetId="1">'respirum číslo 33040 - 3....'!$128:$128</definedName>
    <definedName name="_xlnm.Print_Titles" localSheetId="2">'kancelář číslo 32380 - 2....'!$124:$124</definedName>
  </definedNames>
  <calcPr calcId="162913"/>
  <extLst/>
</workbook>
</file>

<file path=xl/sharedStrings.xml><?xml version="1.0" encoding="utf-8"?>
<sst xmlns="http://schemas.openxmlformats.org/spreadsheetml/2006/main" count="2540" uniqueCount="517">
  <si>
    <t>Export Komplet</t>
  </si>
  <si>
    <t/>
  </si>
  <si>
    <t>2.0</t>
  </si>
  <si>
    <t>False</t>
  </si>
  <si>
    <t>{315b958e-41d2-45bc-96d9-bd8897a54d92}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</si>
  <si>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</si>
  <si>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</si>
  <si>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</si>
  <si>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</si>
  <si>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</si>
  <si>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</si>
  <si>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</si>
  <si>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</si>
  <si>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</si>
  <si>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UNIVERZITA HRADEC KRÁLOVÉ – HRADECKÁ – BUDOVA A</t>
  </si>
  <si>
    <t>KSO:</t>
  </si>
  <si>
    <t>CC-CZ:</t>
  </si>
  <si>
    <t>Místo:</t>
  </si>
  <si>
    <t>UNIVERZITA HRADEC KRÁLOVÉ -  HRADECKÁ</t>
  </si>
  <si>
    <t>Datum:</t>
  </si>
  <si>
    <t>Zadavatel:</t>
  </si>
  <si>
    <t>IČ:</t>
  </si>
  <si>
    <t>UNIVERZITA HK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</si>
  <si>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</si>
  <si>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</si>
  <si>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</si>
  <si>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</si>
  <si>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</si>
  <si>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</si>
  <si>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</si>
  <si>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</si>
  <si>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</si>
  <si>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</si>
  <si>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</si>
  <si>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</si>
  <si>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</si>
  <si>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</si>
  <si>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</si>
  <si>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</si>
  <si>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</si>
  <si>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</si>
  <si>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</si>
  <si>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</si>
  <si>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</si>
  <si>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</si>
  <si>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</si>
  <si>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</si>
  <si>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</si>
  <si>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</si>
  <si>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</si>
  <si>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</si>
  <si>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</si>
  <si>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</si>
  <si>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</si>
  <si>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</si>
  <si>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</si>
  <si>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</si>
  <si>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</si>
  <si>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</si>
  <si>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</si>
  <si>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</si>
  <si>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</si>
  <si>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</si>
  <si>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</si>
  <si>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</si>
  <si>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</si>
  <si>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</si>
  <si>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</si>
  <si>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</si>
  <si>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</si>
  <si>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</si>
  <si>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</si>
  <si>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</si>
  <si>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</si>
  <si>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</si>
  <si>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respirum číslo 33040</t>
  </si>
  <si>
    <t>3.NP BUDOVA A</t>
  </si>
  <si>
    <t>STA</t>
  </si>
  <si>
    <t>1</t>
  </si>
  <si>
    <t>{8e909281-d77a-40be-ad5f-2048c3e9bd2c}</t>
  </si>
  <si>
    <t>2</t>
  </si>
  <si>
    <t>kancelář číslo 32380</t>
  </si>
  <si>
    <t>2.NP BUDOVA A</t>
  </si>
  <si>
    <t>{99615c90-f70f-4894-aa24-396cfa7e9475}</t>
  </si>
  <si>
    <t>KRYCÍ LIST SOUPISU PRACÍ</t>
  </si>
  <si>
    <t>Objekt:</t>
  </si>
  <si>
    <t>respirum číslo 33040 - 3.NP BUDOVA A</t>
  </si>
  <si>
    <t xml:space="preserve">Výkazy výměr (též Soupis prací a dodávek včetně nabídkového ocenění):       Výkaz výměr je zpracován v souladu se zák. č.137/2006 Sb. (§44, odst. (4), písm. b).        Při vyplňování výkazu výměr je nutné respektovat dále uvedené pokyny:        1) Při zpracování nabídky je nutné využít všech částí (dílů) projektu pro provádění stavby (zák. č. 137/2006 Sb., §44, odst. (4), písm. a), tj. technické zprávy, seznamu pozic, všech výkresů, tabulek a specifikací materiálů.       2) Součástí nabídkové ceny musí být veškeré náklady, aby cena byla konečná a zahrnovala celou dodávku a montáž.        3) Každá uchazečem vyplněná položka musí obsahovat veškeré technicky a logicky dovoditelné součásti dodávky a montáže (včetně údajů o podmínkách a úhradě licencí potřebných SW).    4) Dodávky a montáže uvedené v nabídce musí být, včetně veškerého souvisejícího doplňkového, podružného a montážního materiálu, tak, aby celé zařízení bylo funkční a splňovalo všechny předpisy, které se na ně vztahují.         5) Označení výrobků konkrétním výrobcem v projektu pro provádění stavby vyjadřuje standard požadované kvality (zák. č. 137/2006 Sb, §44, odst. (9).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      6) Uvedené jednotkové a celkové ceny jsou ceny včetně montáže.   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</si>
  <si>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</si>
  <si>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</si>
  <si>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</si>
  <si>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</si>
  <si>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</si>
  <si>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</si>
  <si>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</si>
  <si>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</si>
  <si>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</si>
  <si>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</si>
  <si>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741 - Elektroinstalace 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</si>
  <si>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</si>
  <si>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</si>
  <si>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</si>
  <si>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</si>
  <si>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</si>
  <si>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</si>
  <si>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</si>
  <si>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</si>
  <si>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</si>
  <si>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</si>
  <si>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</si>
  <si>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</si>
  <si>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</si>
  <si>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</si>
  <si>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</si>
  <si>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</si>
  <si>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</si>
  <si>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</si>
  <si>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</si>
  <si>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</si>
  <si>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</si>
  <si>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</si>
  <si>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</si>
  <si>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</si>
  <si>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práce-bourání</t>
  </si>
  <si>
    <t>K</t>
  </si>
  <si>
    <t>631312131</t>
  </si>
  <si>
    <t>Doplnění dosavadních mazanin betonem prostým tloušťky přes 80 mm</t>
  </si>
  <si>
    <t>m3</t>
  </si>
  <si>
    <t>4</t>
  </si>
  <si>
    <t>1919373583</t>
  </si>
  <si>
    <t>VV</t>
  </si>
  <si>
    <t>4,8 "pro novou podlahu</t>
  </si>
  <si>
    <t>631312141</t>
  </si>
  <si>
    <t>Doplnění rýh v dosavadních mazaninách betonem prostým</t>
  </si>
  <si>
    <t>1483296384</t>
  </si>
  <si>
    <t>1*0,1*0,1</t>
  </si>
  <si>
    <t>3</t>
  </si>
  <si>
    <t>619991001</t>
  </si>
  <si>
    <t>Zakrytí podlah fólií přilepenou lepící páskou</t>
  </si>
  <si>
    <t>m2</t>
  </si>
  <si>
    <t>-62332058</t>
  </si>
  <si>
    <t>619991011</t>
  </si>
  <si>
    <t>Obalení konstrukcí a prvků fólií přilepenou lepící páskou</t>
  </si>
  <si>
    <t>-1987956041</t>
  </si>
  <si>
    <t>5</t>
  </si>
  <si>
    <t>919735122</t>
  </si>
  <si>
    <t>Řezání stávajícího betonového krytu hl do 100 mm</t>
  </si>
  <si>
    <t>m</t>
  </si>
  <si>
    <t>2077751746</t>
  </si>
  <si>
    <t>2 " pro osazení prahu zárubní</t>
  </si>
  <si>
    <t>6</t>
  </si>
  <si>
    <t>949101112</t>
  </si>
  <si>
    <t>Lešení pomocné pro objekty pozemních staveb s lešeňovou podlahou v do 3,5 m zatížení do 150 kg/m2</t>
  </si>
  <si>
    <t>-256424404</t>
  </si>
  <si>
    <t>7</t>
  </si>
  <si>
    <t>952901114</t>
  </si>
  <si>
    <t>Vyčištění budov bytové a občanské výstavby při výšce podlaží přes 4 m</t>
  </si>
  <si>
    <t>-969206270</t>
  </si>
  <si>
    <t>8</t>
  </si>
  <si>
    <t>965043341</t>
  </si>
  <si>
    <t>Bourání podkladů pod dlažby betonových s potěrem nebo teracem tl do 100 mm pl přes 4 m2</t>
  </si>
  <si>
    <t>-1019253489</t>
  </si>
  <si>
    <t>48*0,1 "pro novou skladbu podlahy</t>
  </si>
  <si>
    <t>974042553</t>
  </si>
  <si>
    <t>Vysekání rýh v dlažbě betonové nebo jiné monolitické hl do 100 mm š do 100 mm</t>
  </si>
  <si>
    <t>-1514313254</t>
  </si>
  <si>
    <t>997</t>
  </si>
  <si>
    <t>Přesun sutě</t>
  </si>
  <si>
    <t>10</t>
  </si>
  <si>
    <t>997013215</t>
  </si>
  <si>
    <t>Vnitrostaveništní doprava suti a vybouraných hmot pro budovy v do 18 m ručně</t>
  </si>
  <si>
    <t>t</t>
  </si>
  <si>
    <t>576971851</t>
  </si>
  <si>
    <t>11</t>
  </si>
  <si>
    <t>997013219</t>
  </si>
  <si>
    <t>Příplatek k vnitrostaveništní dopravě suti a vybouraných hmot za zvětšenou dopravu suti ZKD 10 m</t>
  </si>
  <si>
    <t>-1904113664</t>
  </si>
  <si>
    <t>12</t>
  </si>
  <si>
    <t>997013501</t>
  </si>
  <si>
    <t>Odvoz suti a vybouraných hmot na skládku nebo meziskládku do 1 km se složením</t>
  </si>
  <si>
    <t>-558254997</t>
  </si>
  <si>
    <t>13</t>
  </si>
  <si>
    <t>997013509</t>
  </si>
  <si>
    <t>Příplatek k odvozu suti a vybouraných hmot na skládku ZKD 1 km přes 1 km</t>
  </si>
  <si>
    <t>-1377386975</t>
  </si>
  <si>
    <t>10,582*19 'Přepočtené koeficientem množství</t>
  </si>
  <si>
    <t>14</t>
  </si>
  <si>
    <t>997013631</t>
  </si>
  <si>
    <t>Poplatek za uložení na skládce (skládkovné) stavebního odpadu směsného kód odpadu 17 09 04</t>
  </si>
  <si>
    <t>-1974226772</t>
  </si>
  <si>
    <t>998</t>
  </si>
  <si>
    <t>Přesun hmot</t>
  </si>
  <si>
    <t>998018003</t>
  </si>
  <si>
    <t>Přesun hmot ruční pro budovy v do 24 m</t>
  </si>
  <si>
    <t>-925609147</t>
  </si>
  <si>
    <t>16</t>
  </si>
  <si>
    <t>998018011</t>
  </si>
  <si>
    <t>Příplatek k ručnímu přesunu hmot pro budovy zděné za zvětšený přesun ZKD 100 m</t>
  </si>
  <si>
    <t>741917485</t>
  </si>
  <si>
    <t>PSV</t>
  </si>
  <si>
    <t>Práce a dodávky PSV</t>
  </si>
  <si>
    <t>741</t>
  </si>
  <si>
    <t xml:space="preserve">Elektroinstalace </t>
  </si>
  <si>
    <t>17</t>
  </si>
  <si>
    <t>741112001</t>
  </si>
  <si>
    <t>Montáž krabice zapuštěná plastová kruhová</t>
  </si>
  <si>
    <t>kus</t>
  </si>
  <si>
    <t>1023954476</t>
  </si>
  <si>
    <t>18</t>
  </si>
  <si>
    <t>M</t>
  </si>
  <si>
    <t>34571512</t>
  </si>
  <si>
    <t>krabice instalační 500V, 71x71x42mm</t>
  </si>
  <si>
    <t>-1340396301</t>
  </si>
  <si>
    <t>19</t>
  </si>
  <si>
    <t>741122015</t>
  </si>
  <si>
    <t>Montáž kabel Cu bez ukončení uložený pod omítku plný kulatý 3x1,5 mm2 (CYKY)</t>
  </si>
  <si>
    <t>165321908</t>
  </si>
  <si>
    <t>20</t>
  </si>
  <si>
    <t>34111030</t>
  </si>
  <si>
    <t>kabel silový s Cu jádrem 1kV 3x1,5mm2</t>
  </si>
  <si>
    <t>32</t>
  </si>
  <si>
    <t>147175522</t>
  </si>
  <si>
    <t>741310921</t>
  </si>
  <si>
    <t>Výměna vypínačů vestavných 2A kolébkových, tlačítkových nebo páčkových</t>
  </si>
  <si>
    <t>115792449</t>
  </si>
  <si>
    <t>22</t>
  </si>
  <si>
    <t>34536700</t>
  </si>
  <si>
    <t>rámeček pro spínače a zásuvky 3901A-B10 jednonásobný</t>
  </si>
  <si>
    <t>1066344045</t>
  </si>
  <si>
    <t>23</t>
  </si>
  <si>
    <t>34535512</t>
  </si>
  <si>
    <t>spínač jednopólový 10A bílý</t>
  </si>
  <si>
    <t>668191418</t>
  </si>
  <si>
    <t>24</t>
  </si>
  <si>
    <t>74131-R10</t>
  </si>
  <si>
    <t>Dodávka a montáž nových datových zásuvek s propojením kabelem</t>
  </si>
  <si>
    <t>-909542198</t>
  </si>
  <si>
    <t>25</t>
  </si>
  <si>
    <t>74131-R20</t>
  </si>
  <si>
    <t>Dodávka a montáž podlahová krabice pro katedru se zásuvkami s propojením kabelem</t>
  </si>
  <si>
    <t>561053105</t>
  </si>
  <si>
    <t>26</t>
  </si>
  <si>
    <t>74131-R25</t>
  </si>
  <si>
    <t>Dodávka a montáž úprava vypínačů u vstupních dveří pro samostatné rozsvícení nové místnosti</t>
  </si>
  <si>
    <t>544536037</t>
  </si>
  <si>
    <t>27</t>
  </si>
  <si>
    <t>74131-R30</t>
  </si>
  <si>
    <t>Dodávka a montáž stropní svítidla s propojením kabelem</t>
  </si>
  <si>
    <t>955577798</t>
  </si>
  <si>
    <t>28</t>
  </si>
  <si>
    <t>74131-R40</t>
  </si>
  <si>
    <t>Stavební a bourací práce při elektromontážích</t>
  </si>
  <si>
    <t>soub</t>
  </si>
  <si>
    <t>1516683586</t>
  </si>
  <si>
    <t>P</t>
  </si>
  <si>
    <t xml:space="preserve">Poznámka k položce:
DRÁŽKY VE ZDIVU S OBKLADY PRO EL. VPRAVO 
DRÁŽKY PRO EL. PODLAHOVOU KRABICI SE ZÁSUVKAMI 
</t>
  </si>
  <si>
    <t>29</t>
  </si>
  <si>
    <t>741810001</t>
  </si>
  <si>
    <t>Celková prohlídka elektrického rozvodu a zařízení do 100 000,- Kč</t>
  </si>
  <si>
    <t>-1646103313</t>
  </si>
  <si>
    <t>30</t>
  </si>
  <si>
    <t>998741103</t>
  </si>
  <si>
    <t>Přesun hmot tonážní pro silnoproud v objektech v do 24 m</t>
  </si>
  <si>
    <t>-568204238</t>
  </si>
  <si>
    <t>31</t>
  </si>
  <si>
    <t>998741181</t>
  </si>
  <si>
    <t>Příplatek k přesunu hmot tonážní 741 prováděný bez použití mechanizace</t>
  </si>
  <si>
    <t>-16274698</t>
  </si>
  <si>
    <t>998741192</t>
  </si>
  <si>
    <t>Příplatek k přesunu hmot tonážní 741 za zvětšený přesun do 100 m</t>
  </si>
  <si>
    <t>-673505193</t>
  </si>
  <si>
    <t>763</t>
  </si>
  <si>
    <t>Konstrukce suché výstavby</t>
  </si>
  <si>
    <t>33</t>
  </si>
  <si>
    <t>763111712</t>
  </si>
  <si>
    <t>SDK příčka kluzné napojení ke stropu</t>
  </si>
  <si>
    <t>-936481564</t>
  </si>
  <si>
    <t>6,9</t>
  </si>
  <si>
    <t>34</t>
  </si>
  <si>
    <t>763111717</t>
  </si>
  <si>
    <t>SDK příčka základní penetrační nátěr (oboustranně)</t>
  </si>
  <si>
    <t>410213624</t>
  </si>
  <si>
    <t>763112351</t>
  </si>
  <si>
    <t>SDK příčka mezibytová tl 155 mm zdvojený profil CW+UW 50 desky 2x akustická 12,5 s dvojitou izolací EI 90 Rw do 66 dB</t>
  </si>
  <si>
    <t>168468816</t>
  </si>
  <si>
    <t>6,9*3,28</t>
  </si>
  <si>
    <t>36</t>
  </si>
  <si>
    <t>763119-R1</t>
  </si>
  <si>
    <t xml:space="preserve">Úprava podhledu v pásu po montáži nové příčky </t>
  </si>
  <si>
    <t>406790706</t>
  </si>
  <si>
    <t>6,9 " demontáž a úprava podhledu</t>
  </si>
  <si>
    <t>763181311</t>
  </si>
  <si>
    <t>Montáž jednokřídlové kovové zárubně SDK příčka</t>
  </si>
  <si>
    <t>42915340</t>
  </si>
  <si>
    <t>55331542</t>
  </si>
  <si>
    <t>zárubeň ocelová pro sádrokarton 150 levá/pravá 800</t>
  </si>
  <si>
    <t>-771593536</t>
  </si>
  <si>
    <t>763182313</t>
  </si>
  <si>
    <t>Ostění oken z desek v SDK konstrukci hloubky do 0,3 m</t>
  </si>
  <si>
    <t>-423021896</t>
  </si>
  <si>
    <t>(2+0,5)*2*3</t>
  </si>
  <si>
    <t>763431001</t>
  </si>
  <si>
    <t>Montáž minerálního podhledu s vyjímatelnými panely vel. do 0,36 m2 na zavěšený viditelný rošt</t>
  </si>
  <si>
    <t>-916741966</t>
  </si>
  <si>
    <t>10 " doplněné po motáži světel</t>
  </si>
  <si>
    <t>59036513</t>
  </si>
  <si>
    <t>deska podhledová minerální rovná bílá jemná hladká 600x600mm</t>
  </si>
  <si>
    <t>1349023668</t>
  </si>
  <si>
    <t>998763303</t>
  </si>
  <si>
    <t>Přesun hmot tonážní pro sádrokartonové konstrukce v objektech v do 24 m</t>
  </si>
  <si>
    <t>482564296</t>
  </si>
  <si>
    <t>998763381</t>
  </si>
  <si>
    <t>Příplatek k přesunu hmot tonážní 763 SDK prováděný bez použití mechanizace</t>
  </si>
  <si>
    <t>-2021522511</t>
  </si>
  <si>
    <t>998763391</t>
  </si>
  <si>
    <t>Příplatek k přesunu hmot tonážní 763 SDK za zvětšený přesun do 100 m</t>
  </si>
  <si>
    <t>-540622298</t>
  </si>
  <si>
    <t>766</t>
  </si>
  <si>
    <t>Konstrukce truhlářské</t>
  </si>
  <si>
    <t>766660001</t>
  </si>
  <si>
    <t>Montáž dveřních křídel otvíravých jednokřídlových š do 0,8 m do ocelové zárubně</t>
  </si>
  <si>
    <t>98972955</t>
  </si>
  <si>
    <t>61162074</t>
  </si>
  <si>
    <t>dveře jednokřídlé povrch laminátový plné 800x1970/2100mm</t>
  </si>
  <si>
    <t>869575165</t>
  </si>
  <si>
    <t>766660731</t>
  </si>
  <si>
    <t>Montáž dveřního bezpečnostního kování - zámku</t>
  </si>
  <si>
    <t>2062020302</t>
  </si>
  <si>
    <t>54964150</t>
  </si>
  <si>
    <t>vložka zámková cylindrická oboustranná+4 klíče</t>
  </si>
  <si>
    <t>23473422</t>
  </si>
  <si>
    <t>766660733</t>
  </si>
  <si>
    <t>Montáž dveřního bezpečnostního kování - štítku s klikou</t>
  </si>
  <si>
    <t>-1995940271</t>
  </si>
  <si>
    <t>54914120</t>
  </si>
  <si>
    <t xml:space="preserve">kování bezpečnostní, klika-klika R4 </t>
  </si>
  <si>
    <t>-636099657</t>
  </si>
  <si>
    <t>766694124</t>
  </si>
  <si>
    <t>Montáž parapetních dřevěných nebo plastových</t>
  </si>
  <si>
    <t>91099911</t>
  </si>
  <si>
    <t>60794104</t>
  </si>
  <si>
    <t>deska parapetní dřevotřísková vnitřní</t>
  </si>
  <si>
    <t>1631819398</t>
  </si>
  <si>
    <t>6,9*1,1</t>
  </si>
  <si>
    <t>766695212</t>
  </si>
  <si>
    <t>Montáž truhlářských prahů dveří jednokřídlových šířky do 10 cm</t>
  </si>
  <si>
    <t>1610671082</t>
  </si>
  <si>
    <t>61187401</t>
  </si>
  <si>
    <t>práh dveřní dřevěný bukový tl 20mm dl 820mm š 150mm</t>
  </si>
  <si>
    <t>1124857437</t>
  </si>
  <si>
    <t>76669-R10</t>
  </si>
  <si>
    <t>Dodávka a montáž okno průsvitné  2,0 x 0,5 m</t>
  </si>
  <si>
    <t>1195865209</t>
  </si>
  <si>
    <t>3 "kusy - kompletní provedení dodávka, montáž, stavební přípomoce, kotvení, přesun hmot</t>
  </si>
  <si>
    <t>998766103</t>
  </si>
  <si>
    <t>Přesun hmot tonážní pro konstrukce truhlářské v objektech v do 24 m</t>
  </si>
  <si>
    <t>-1719670247</t>
  </si>
  <si>
    <t>998766181</t>
  </si>
  <si>
    <t>Příplatek k přesunu hmot tonážní 766 prováděný bez použití mechanizace</t>
  </si>
  <si>
    <t>263905070</t>
  </si>
  <si>
    <t>998766192</t>
  </si>
  <si>
    <t>Příplatek k přesunu hmot tonážní 766 za zvětšený přesun do 100 m</t>
  </si>
  <si>
    <t>264511599</t>
  </si>
  <si>
    <t>776</t>
  </si>
  <si>
    <t>Podlahy povlakové</t>
  </si>
  <si>
    <t>776111311</t>
  </si>
  <si>
    <t>Vysátí podkladu povlakových podlah</t>
  </si>
  <si>
    <t>-1787664965</t>
  </si>
  <si>
    <t>776121321</t>
  </si>
  <si>
    <t>Vodou ředitelná penetrace savého podkladu povlakových podlah neředěná</t>
  </si>
  <si>
    <t>-1437974136</t>
  </si>
  <si>
    <t>776131111</t>
  </si>
  <si>
    <t>Vyztužení podkladu povlakových podlah armovacím pletivem ze skelných vláken</t>
  </si>
  <si>
    <t>118102358</t>
  </si>
  <si>
    <t>776141122</t>
  </si>
  <si>
    <t>Vyrovnání podkladu povlakových podlah stěrkou pevnosti 30 MPa tl 5 mm</t>
  </si>
  <si>
    <t>2057947907</t>
  </si>
  <si>
    <t>776222111</t>
  </si>
  <si>
    <t>Lepení pásů z PVC 2-složkovým lepidlem</t>
  </si>
  <si>
    <t>-1499568239</t>
  </si>
  <si>
    <t>28411000</t>
  </si>
  <si>
    <t>PVC heterogenní zátěžová antibakteriální tl 2,25mm, nášlapná vrstva 0,90mm, třída zátěže 34/43, otlak do 0,03mm, R10, hořlavost Bfl S1</t>
  </si>
  <si>
    <t>345050916</t>
  </si>
  <si>
    <t>48*1,2</t>
  </si>
  <si>
    <t>776223111</t>
  </si>
  <si>
    <t>Spoj povlakových podlahovin z PVC svařováním za tepla</t>
  </si>
  <si>
    <t>398400196</t>
  </si>
  <si>
    <t>6,9*5</t>
  </si>
  <si>
    <t>776421111</t>
  </si>
  <si>
    <t>Montáž obvodových lišt lepením</t>
  </si>
  <si>
    <t>324039279</t>
  </si>
  <si>
    <t>6,9*4</t>
  </si>
  <si>
    <t>284110030</t>
  </si>
  <si>
    <t>lišta soklová PVC 30x30mm</t>
  </si>
  <si>
    <t>-138860029</t>
  </si>
  <si>
    <t>27,6*1,1</t>
  </si>
  <si>
    <t>776991111</t>
  </si>
  <si>
    <t>Spárování silikonem</t>
  </si>
  <si>
    <t>-701267654</t>
  </si>
  <si>
    <t>776991121</t>
  </si>
  <si>
    <t>Základní čištění nově položených podlahovin vysátím a setřením vlhkým mopem</t>
  </si>
  <si>
    <t>-1711111704</t>
  </si>
  <si>
    <t>776991141</t>
  </si>
  <si>
    <t>Pastování a leštění podlahovin ručně</t>
  </si>
  <si>
    <t>1626604051</t>
  </si>
  <si>
    <t>998776103</t>
  </si>
  <si>
    <t>Přesun hmot tonážní pro podlahy povlakové v objektech v do 24 m</t>
  </si>
  <si>
    <t>270239976</t>
  </si>
  <si>
    <t>998776181</t>
  </si>
  <si>
    <t>Příplatek k přesunu hmot tonážní 776 prováděný bez použití mechanizace</t>
  </si>
  <si>
    <t>-1598136740</t>
  </si>
  <si>
    <t>998776192</t>
  </si>
  <si>
    <t>Příplatek k přesunu hmot tonážní 776 za zvětšený přesun do 100 m</t>
  </si>
  <si>
    <t>1738087091</t>
  </si>
  <si>
    <t>783</t>
  </si>
  <si>
    <t>Dokončovací práce - nátěry</t>
  </si>
  <si>
    <t>783301313</t>
  </si>
  <si>
    <t>Odmaštění zámečnických konstrukcí ředidlovým odmašťovačem</t>
  </si>
  <si>
    <t>2118339897</t>
  </si>
  <si>
    <t>783314101</t>
  </si>
  <si>
    <t>Základní jednonásobný syntetický nátěr zámečnických konstrukcí</t>
  </si>
  <si>
    <t>-237881130</t>
  </si>
  <si>
    <t>783315101</t>
  </si>
  <si>
    <t>Mezinátěr jednonásobný syntetický standardní zámečnických konstrukcí</t>
  </si>
  <si>
    <t>707614808</t>
  </si>
  <si>
    <t>783317101</t>
  </si>
  <si>
    <t>Krycí jednonásobný syntetický standardní nátěr zámečnických konstrukcí</t>
  </si>
  <si>
    <t>2068873388</t>
  </si>
  <si>
    <t>1,35 " nátěry nových ocelových zárubní</t>
  </si>
  <si>
    <t>784</t>
  </si>
  <si>
    <t>Dokončovací práce - malby a tapety</t>
  </si>
  <si>
    <t>784181111</t>
  </si>
  <si>
    <t>Základní silikátová jednonásobná penetrace podkladu v místnostech výšky do 3,80m</t>
  </si>
  <si>
    <t>396841604</t>
  </si>
  <si>
    <t>22,632*2</t>
  </si>
  <si>
    <t>62,3</t>
  </si>
  <si>
    <t>Součet</t>
  </si>
  <si>
    <t>784191003</t>
  </si>
  <si>
    <t>Čištění vnitřních ploch oken dvojitých nebo zdvojených po provedení malířských prací</t>
  </si>
  <si>
    <t>347725129</t>
  </si>
  <si>
    <t>784321031</t>
  </si>
  <si>
    <t>Dvojnásobné silikátové bílé malby v místnosti výšky do 3,80 m</t>
  </si>
  <si>
    <t>1516348923</t>
  </si>
  <si>
    <t>HZS</t>
  </si>
  <si>
    <t>Hodinové zúčtovací sazby</t>
  </si>
  <si>
    <t>HZS1302</t>
  </si>
  <si>
    <t>Hodinová zúčtovací sazba zedník specialista</t>
  </si>
  <si>
    <t>hod</t>
  </si>
  <si>
    <t>512</t>
  </si>
  <si>
    <t>-1445110553</t>
  </si>
  <si>
    <t>HZS2212</t>
  </si>
  <si>
    <t>Hodinová zúčtovací sazba instalatér odborný</t>
  </si>
  <si>
    <t>-365699341</t>
  </si>
  <si>
    <t>"instalatér - topenář</t>
  </si>
  <si>
    <t>HZS2222</t>
  </si>
  <si>
    <t>Hodinová zúčtovací sazba elektrikář odborný</t>
  </si>
  <si>
    <t>470423705</t>
  </si>
  <si>
    <t>VRN</t>
  </si>
  <si>
    <t>Vedlejší rozpočtové náklady</t>
  </si>
  <si>
    <t>020001000</t>
  </si>
  <si>
    <t>Příprava staveniště</t>
  </si>
  <si>
    <t>Kč</t>
  </si>
  <si>
    <t>1024</t>
  </si>
  <si>
    <t>-369423235</t>
  </si>
  <si>
    <t>Poznámka k položce:
Zaměření a vytýčení stávajících sítí v místě stavby z hlediska jejich ochrany při provádění stavby a ochrana stávajících vedení a zařízení před poškozením</t>
  </si>
  <si>
    <t>065002000</t>
  </si>
  <si>
    <t>Mimostaveništní doprava materiálů</t>
  </si>
  <si>
    <t>1272488902</t>
  </si>
  <si>
    <t>kancelář číslo 32380 - 2.NP BUDOVA A</t>
  </si>
  <si>
    <t>-146390965</t>
  </si>
  <si>
    <t>21,3*0,1 "pro novou podlahu</t>
  </si>
  <si>
    <t>1025934248</t>
  </si>
  <si>
    <t>372434623</t>
  </si>
  <si>
    <t>21,3*0,1 "pro novou skladbu podlahy</t>
  </si>
  <si>
    <t>971033521</t>
  </si>
  <si>
    <t>Vybourání otvorů ve stávající příčce tl do 150 mm</t>
  </si>
  <si>
    <t>770523331</t>
  </si>
  <si>
    <t>1*2,2 " pro osazení nových zárubní</t>
  </si>
  <si>
    <t>730935791</t>
  </si>
  <si>
    <t>1 " pro osazení zárubní</t>
  </si>
  <si>
    <t>997013213</t>
  </si>
  <si>
    <t>Vnitrostaveništní doprava suti a vybouraných hmot pro budovy v do 12 m ručně</t>
  </si>
  <si>
    <t>1077860983</t>
  </si>
  <si>
    <t>-243046055</t>
  </si>
  <si>
    <t>-59320878</t>
  </si>
  <si>
    <t>1062590866</t>
  </si>
  <si>
    <t>5,119*19 'Přepočtené koeficientem množství</t>
  </si>
  <si>
    <t>-9009899</t>
  </si>
  <si>
    <t>998018002</t>
  </si>
  <si>
    <t>Přesun hmot ruční pro budovy v do 12 m</t>
  </si>
  <si>
    <t>-1137796336</t>
  </si>
  <si>
    <t>-1300657532</t>
  </si>
  <si>
    <t>29204330</t>
  </si>
  <si>
    <t>-1958805455</t>
  </si>
  <si>
    <t>503289701</t>
  </si>
  <si>
    <t>-430296984</t>
  </si>
  <si>
    <t>-261532855</t>
  </si>
  <si>
    <t>21,3*1,2</t>
  </si>
  <si>
    <t>-1384720618</t>
  </si>
  <si>
    <t>-257261621</t>
  </si>
  <si>
    <t>4,95*4</t>
  </si>
  <si>
    <t>520632240</t>
  </si>
  <si>
    <t>19,8*1,2</t>
  </si>
  <si>
    <t>-1339387852</t>
  </si>
  <si>
    <t>1767651108</t>
  </si>
  <si>
    <t>1672763662</t>
  </si>
  <si>
    <t>-361957767</t>
  </si>
  <si>
    <t>-705958870</t>
  </si>
  <si>
    <t>-2119966994</t>
  </si>
  <si>
    <t>1437298851</t>
  </si>
  <si>
    <t>-1414252520</t>
  </si>
  <si>
    <t>-515535524</t>
  </si>
  <si>
    <t>-1713013479</t>
  </si>
  <si>
    <t xml:space="preserve">Výkazy výměr (též Soupis prací a dodávek včetně nabídkového ocenění):      
Výkaz výměr je zpracován v souladu se zák. č.137/2006 Sb. (§44, odst. (4), písm. b).       
Při vyplňování výkazu výměr je nutné respektovat dále uvedené pokyny:       
1) Při zpracování nabídky je nutné využít všech částí (dílů) projektu pro provádění stavby (zák. č. 137/2006 Sb., §44, odst. (4), písm. a), tj. technické zprávy, seznamu pozic, všech výkresů, tabulek a specifikací materiálů.      
2) Součástí nabídkové ceny musí být veškeré náklady, aby cena byla konečná a zahrnovala celou dodávku a montáž.       
3) Každá uchazečem vyplněná položka musí obsahovat veškeré technicky a logicky dovoditelné součásti dodávky a montáže (včetně údajů o podmínkách a úhradě licencí potřebných SW).   
4) Dodávky a montáže uvedené v nabídce musí být, včetně veškerého souvisejícího doplňkového, podružného a montážního materiálu, tak, aby celé zařízení bylo funkční a splňovalo všechny předpisy, které se na ně vztahují.        
5) Označení výrobků konkrétním výrobcem v projektu pro provádění stavby vyjadřuje standard požadované kvality (zák. č. 137/2006 Sb, §44, odst. (9).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     
6) Uvedené jednotkové a celkové ceny jsou ceny včetně montáže. 
</t>
  </si>
  <si>
    <t xml:space="preserve">Zakázka 4831 "CZ.02.2.67/0.0/0.0/18_057/0013351 - Internacionalizace vzdělávání na UHK - infrastruktura" - položky 59 až 73 a 78. </t>
  </si>
  <si>
    <t xml:space="preserve">Zakázka 4831 "CZ.02.2.67/0.0/0.0/18_057/0013351 - Internacionalizace vzdělávání na UHK - infrastruktura" - všechny položky. </t>
  </si>
  <si>
    <t>Zakázka 1933 - ostatní položky.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</si>
</sst>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21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zoomScale="90" zoomScaleNormal="90" workbookViewId="0" topLeftCell="A12">
      <selection activeCell="L20" sqref="L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7" width="2.7109375" style="1" customWidth="1"/>
    <col min="8" max="8" width="10.00390625" style="1" customWidth="1"/>
    <col min="9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96" t="s">
        <v>5</v>
      </c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24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R5" s="20"/>
      <c r="BS5" s="17" t="s">
        <v>6</v>
      </c>
    </row>
    <row r="6" spans="2:71" s="1" customFormat="1" ht="36.95" customHeight="1">
      <c r="B6" s="20"/>
      <c r="D6" s="25" t="s">
        <v>13</v>
      </c>
      <c r="K6" s="225" t="s">
        <v>14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195">
        <v>44027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20</v>
      </c>
      <c r="AK10" s="26" t="s">
        <v>21</v>
      </c>
      <c r="AN10" s="24" t="s">
        <v>1</v>
      </c>
      <c r="AR10" s="20"/>
      <c r="BS10" s="17" t="s">
        <v>6</v>
      </c>
    </row>
    <row r="11" spans="2:71" s="1" customFormat="1" ht="18.4" customHeight="1">
      <c r="B11" s="20"/>
      <c r="E11" s="24" t="s">
        <v>22</v>
      </c>
      <c r="AK11" s="26" t="s">
        <v>23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24</v>
      </c>
      <c r="AK13" s="26" t="s">
        <v>21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25</v>
      </c>
      <c r="AK14" s="26" t="s">
        <v>23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26</v>
      </c>
      <c r="AK16" s="26" t="s">
        <v>21</v>
      </c>
      <c r="AN16" s="24" t="s">
        <v>1</v>
      </c>
      <c r="AR16" s="20"/>
      <c r="BS16" s="17" t="s">
        <v>3</v>
      </c>
    </row>
    <row r="17" spans="2:71" s="1" customFormat="1" ht="18.4" customHeight="1">
      <c r="B17" s="20"/>
      <c r="E17" s="24" t="s">
        <v>25</v>
      </c>
      <c r="AK17" s="26" t="s">
        <v>23</v>
      </c>
      <c r="AN17" s="24" t="s">
        <v>1</v>
      </c>
      <c r="AR17" s="20"/>
      <c r="BS17" s="17" t="s">
        <v>27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28</v>
      </c>
      <c r="AK19" s="26" t="s">
        <v>21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25</v>
      </c>
      <c r="AK20" s="26" t="s">
        <v>23</v>
      </c>
      <c r="AN20" s="24" t="s">
        <v>1</v>
      </c>
      <c r="AR20" s="20"/>
      <c r="BS20" s="17" t="s">
        <v>27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29</v>
      </c>
      <c r="AR22" s="20"/>
    </row>
    <row r="23" spans="2:44" s="1" customFormat="1" ht="214.5" customHeight="1">
      <c r="B23" s="20"/>
      <c r="E23" s="226" t="s">
        <v>513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7">
        <f>ROUND(AG94,2)</f>
        <v>0</v>
      </c>
      <c r="AL26" s="228"/>
      <c r="AM26" s="228"/>
      <c r="AN26" s="228"/>
      <c r="AO26" s="228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9" t="s">
        <v>31</v>
      </c>
      <c r="M28" s="229"/>
      <c r="N28" s="229"/>
      <c r="O28" s="229"/>
      <c r="P28" s="229"/>
      <c r="Q28" s="29"/>
      <c r="R28" s="29"/>
      <c r="S28" s="29"/>
      <c r="T28" s="29"/>
      <c r="U28" s="29"/>
      <c r="V28" s="29"/>
      <c r="W28" s="229" t="s">
        <v>32</v>
      </c>
      <c r="X28" s="229"/>
      <c r="Y28" s="229"/>
      <c r="Z28" s="229"/>
      <c r="AA28" s="229"/>
      <c r="AB28" s="229"/>
      <c r="AC28" s="229"/>
      <c r="AD28" s="229"/>
      <c r="AE28" s="229"/>
      <c r="AF28" s="29"/>
      <c r="AG28" s="29"/>
      <c r="AH28" s="29"/>
      <c r="AI28" s="29"/>
      <c r="AJ28" s="29"/>
      <c r="AK28" s="229" t="s">
        <v>33</v>
      </c>
      <c r="AL28" s="229"/>
      <c r="AM28" s="229"/>
      <c r="AN28" s="229"/>
      <c r="AO28" s="229"/>
      <c r="AP28" s="29"/>
      <c r="AQ28" s="29"/>
      <c r="AR28" s="30"/>
      <c r="BE28" s="29"/>
    </row>
    <row r="29" spans="2:44" s="3" customFormat="1" ht="14.45" customHeight="1">
      <c r="B29" s="34"/>
      <c r="D29" s="26" t="s">
        <v>34</v>
      </c>
      <c r="F29" s="26" t="s">
        <v>35</v>
      </c>
      <c r="L29" s="219">
        <v>0.21</v>
      </c>
      <c r="M29" s="218"/>
      <c r="N29" s="218"/>
      <c r="O29" s="218"/>
      <c r="P29" s="218"/>
      <c r="W29" s="217">
        <f>ROUND(AZ94,2)</f>
        <v>0</v>
      </c>
      <c r="X29" s="218"/>
      <c r="Y29" s="218"/>
      <c r="Z29" s="218"/>
      <c r="AA29" s="218"/>
      <c r="AB29" s="218"/>
      <c r="AC29" s="218"/>
      <c r="AD29" s="218"/>
      <c r="AE29" s="218"/>
      <c r="AK29" s="217">
        <f>ROUND(AV94,2)</f>
        <v>0</v>
      </c>
      <c r="AL29" s="218"/>
      <c r="AM29" s="218"/>
      <c r="AN29" s="218"/>
      <c r="AO29" s="218"/>
      <c r="AR29" s="34"/>
    </row>
    <row r="30" spans="2:44" s="3" customFormat="1" ht="14.45" customHeight="1">
      <c r="B30" s="34"/>
      <c r="F30" s="26" t="s">
        <v>36</v>
      </c>
      <c r="L30" s="219">
        <v>0.15</v>
      </c>
      <c r="M30" s="218"/>
      <c r="N30" s="218"/>
      <c r="O30" s="218"/>
      <c r="P30" s="218"/>
      <c r="W30" s="217">
        <f>ROUND(BA94,2)</f>
        <v>0</v>
      </c>
      <c r="X30" s="218"/>
      <c r="Y30" s="218"/>
      <c r="Z30" s="218"/>
      <c r="AA30" s="218"/>
      <c r="AB30" s="218"/>
      <c r="AC30" s="218"/>
      <c r="AD30" s="218"/>
      <c r="AE30" s="218"/>
      <c r="AK30" s="217">
        <f>ROUND(AW94,2)</f>
        <v>0</v>
      </c>
      <c r="AL30" s="218"/>
      <c r="AM30" s="218"/>
      <c r="AN30" s="218"/>
      <c r="AO30" s="218"/>
      <c r="AR30" s="34"/>
    </row>
    <row r="31" spans="2:44" s="3" customFormat="1" ht="14.45" customHeight="1" hidden="1">
      <c r="B31" s="34"/>
      <c r="F31" s="26" t="s">
        <v>37</v>
      </c>
      <c r="L31" s="219">
        <v>0.21</v>
      </c>
      <c r="M31" s="218"/>
      <c r="N31" s="218"/>
      <c r="O31" s="218"/>
      <c r="P31" s="218"/>
      <c r="W31" s="217">
        <f>ROUND(BB94,2)</f>
        <v>0</v>
      </c>
      <c r="X31" s="218"/>
      <c r="Y31" s="218"/>
      <c r="Z31" s="218"/>
      <c r="AA31" s="218"/>
      <c r="AB31" s="218"/>
      <c r="AC31" s="218"/>
      <c r="AD31" s="218"/>
      <c r="AE31" s="218"/>
      <c r="AK31" s="217">
        <v>0</v>
      </c>
      <c r="AL31" s="218"/>
      <c r="AM31" s="218"/>
      <c r="AN31" s="218"/>
      <c r="AO31" s="218"/>
      <c r="AR31" s="34"/>
    </row>
    <row r="32" spans="2:44" s="3" customFormat="1" ht="14.45" customHeight="1" hidden="1">
      <c r="B32" s="34"/>
      <c r="F32" s="26" t="s">
        <v>38</v>
      </c>
      <c r="L32" s="219">
        <v>0.15</v>
      </c>
      <c r="M32" s="218"/>
      <c r="N32" s="218"/>
      <c r="O32" s="218"/>
      <c r="P32" s="218"/>
      <c r="W32" s="217">
        <f>ROUND(BC94,2)</f>
        <v>0</v>
      </c>
      <c r="X32" s="218"/>
      <c r="Y32" s="218"/>
      <c r="Z32" s="218"/>
      <c r="AA32" s="218"/>
      <c r="AB32" s="218"/>
      <c r="AC32" s="218"/>
      <c r="AD32" s="218"/>
      <c r="AE32" s="218"/>
      <c r="AK32" s="217">
        <v>0</v>
      </c>
      <c r="AL32" s="218"/>
      <c r="AM32" s="218"/>
      <c r="AN32" s="218"/>
      <c r="AO32" s="218"/>
      <c r="AR32" s="34"/>
    </row>
    <row r="33" spans="2:44" s="3" customFormat="1" ht="14.45" customHeight="1" hidden="1">
      <c r="B33" s="34"/>
      <c r="F33" s="26" t="s">
        <v>39</v>
      </c>
      <c r="L33" s="219">
        <v>0</v>
      </c>
      <c r="M33" s="218"/>
      <c r="N33" s="218"/>
      <c r="O33" s="218"/>
      <c r="P33" s="218"/>
      <c r="W33" s="217">
        <f>ROUND(BD94,2)</f>
        <v>0</v>
      </c>
      <c r="X33" s="218"/>
      <c r="Y33" s="218"/>
      <c r="Z33" s="218"/>
      <c r="AA33" s="218"/>
      <c r="AB33" s="218"/>
      <c r="AC33" s="218"/>
      <c r="AD33" s="218"/>
      <c r="AE33" s="218"/>
      <c r="AK33" s="217">
        <v>0</v>
      </c>
      <c r="AL33" s="218"/>
      <c r="AM33" s="218"/>
      <c r="AN33" s="218"/>
      <c r="AO33" s="218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20" t="s">
        <v>42</v>
      </c>
      <c r="Y35" s="221"/>
      <c r="Z35" s="221"/>
      <c r="AA35" s="221"/>
      <c r="AB35" s="221"/>
      <c r="AC35" s="37"/>
      <c r="AD35" s="37"/>
      <c r="AE35" s="37"/>
      <c r="AF35" s="37"/>
      <c r="AG35" s="37"/>
      <c r="AH35" s="37"/>
      <c r="AI35" s="37"/>
      <c r="AJ35" s="37"/>
      <c r="AK35" s="222">
        <f>SUM(AK26:AK33)</f>
        <v>0</v>
      </c>
      <c r="AL35" s="221"/>
      <c r="AM35" s="221"/>
      <c r="AN35" s="221"/>
      <c r="AO35" s="22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AR84" s="48"/>
    </row>
    <row r="85" spans="2:44" s="5" customFormat="1" ht="36.95" customHeight="1">
      <c r="B85" s="49"/>
      <c r="C85" s="50" t="s">
        <v>13</v>
      </c>
      <c r="L85" s="208" t="str">
        <f>K6</f>
        <v>UNIVERZITA HRADEC KRÁLOVÉ – HRADECKÁ – BUDOVA A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UNIVERZITA HRADEC KRÁLOVÉ -  HRADECKÁ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10">
        <f>IF(AN8="","",AN8)</f>
        <v>44027</v>
      </c>
      <c r="AN87" s="210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UNIVERZITA HK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26</v>
      </c>
      <c r="AJ89" s="29"/>
      <c r="AK89" s="29"/>
      <c r="AL89" s="29"/>
      <c r="AM89" s="211" t="str">
        <f>IF(E17="","",E17)</f>
        <v xml:space="preserve"> </v>
      </c>
      <c r="AN89" s="212"/>
      <c r="AO89" s="212"/>
      <c r="AP89" s="212"/>
      <c r="AQ89" s="29"/>
      <c r="AR89" s="30"/>
      <c r="AS89" s="213" t="s">
        <v>50</v>
      </c>
      <c r="AT89" s="214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28</v>
      </c>
      <c r="AJ90" s="29"/>
      <c r="AK90" s="29"/>
      <c r="AL90" s="29"/>
      <c r="AM90" s="211" t="str">
        <f>IF(E20="","",E20)</f>
        <v xml:space="preserve"> </v>
      </c>
      <c r="AN90" s="212"/>
      <c r="AO90" s="212"/>
      <c r="AP90" s="212"/>
      <c r="AQ90" s="29"/>
      <c r="AR90" s="30"/>
      <c r="AS90" s="215"/>
      <c r="AT90" s="216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15"/>
      <c r="AT91" s="216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03" t="s">
        <v>51</v>
      </c>
      <c r="D92" s="204"/>
      <c r="E92" s="204"/>
      <c r="F92" s="204"/>
      <c r="G92" s="204"/>
      <c r="H92" s="57"/>
      <c r="I92" s="205" t="s">
        <v>52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6" t="s">
        <v>53</v>
      </c>
      <c r="AH92" s="204"/>
      <c r="AI92" s="204"/>
      <c r="AJ92" s="204"/>
      <c r="AK92" s="204"/>
      <c r="AL92" s="204"/>
      <c r="AM92" s="204"/>
      <c r="AN92" s="205" t="s">
        <v>54</v>
      </c>
      <c r="AO92" s="204"/>
      <c r="AP92" s="207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1">
        <f>ROUND(SUM(AG95:AG96),2)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 t="e">
        <f>ROUND(SUM(AU95:AU96),5)</f>
        <v>#REF!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37.5" customHeight="1">
      <c r="A95" s="76" t="s">
        <v>74</v>
      </c>
      <c r="B95" s="77"/>
      <c r="C95" s="78"/>
      <c r="D95" s="200" t="s">
        <v>75</v>
      </c>
      <c r="E95" s="200"/>
      <c r="F95" s="200"/>
      <c r="G95" s="200"/>
      <c r="H95" s="200"/>
      <c r="I95" s="79"/>
      <c r="J95" s="200" t="s">
        <v>76</v>
      </c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198">
        <f>'respirum číslo 33040 - 3....'!J30</f>
        <v>0</v>
      </c>
      <c r="AH95" s="199"/>
      <c r="AI95" s="199"/>
      <c r="AJ95" s="199"/>
      <c r="AK95" s="199"/>
      <c r="AL95" s="199"/>
      <c r="AM95" s="199"/>
      <c r="AN95" s="198">
        <f>SUM(AG95,AT95)</f>
        <v>0</v>
      </c>
      <c r="AO95" s="199"/>
      <c r="AP95" s="199"/>
      <c r="AQ95" s="80" t="s">
        <v>77</v>
      </c>
      <c r="AR95" s="77"/>
      <c r="AS95" s="81">
        <v>0</v>
      </c>
      <c r="AT95" s="82">
        <f>ROUND(SUM(AV95:AW95),2)</f>
        <v>0</v>
      </c>
      <c r="AU95" s="83">
        <f>'respirum číslo 33040 - 3....'!P129</f>
        <v>428.93204000000003</v>
      </c>
      <c r="AV95" s="82">
        <f>'respirum číslo 33040 - 3....'!J33</f>
        <v>0</v>
      </c>
      <c r="AW95" s="82">
        <f>'respirum číslo 33040 - 3....'!J34</f>
        <v>0</v>
      </c>
      <c r="AX95" s="82">
        <f>'respirum číslo 33040 - 3....'!J35</f>
        <v>0</v>
      </c>
      <c r="AY95" s="82">
        <f>'respirum číslo 33040 - 3....'!J36</f>
        <v>0</v>
      </c>
      <c r="AZ95" s="82">
        <f>'respirum číslo 33040 - 3....'!F33</f>
        <v>0</v>
      </c>
      <c r="BA95" s="82">
        <f>'respirum číslo 33040 - 3....'!F34</f>
        <v>0</v>
      </c>
      <c r="BB95" s="82">
        <f>'respirum číslo 33040 - 3....'!F35</f>
        <v>0</v>
      </c>
      <c r="BC95" s="82">
        <f>'respirum číslo 33040 - 3....'!F36</f>
        <v>0</v>
      </c>
      <c r="BD95" s="84">
        <f>'respirum číslo 33040 - 3....'!F37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80</v>
      </c>
    </row>
    <row r="96" spans="1:91" s="7" customFormat="1" ht="37.5" customHeight="1">
      <c r="A96" s="76" t="s">
        <v>74</v>
      </c>
      <c r="B96" s="77"/>
      <c r="C96" s="78"/>
      <c r="D96" s="200" t="s">
        <v>81</v>
      </c>
      <c r="E96" s="200"/>
      <c r="F96" s="200"/>
      <c r="G96" s="200"/>
      <c r="H96" s="200"/>
      <c r="I96" s="79"/>
      <c r="J96" s="200" t="s">
        <v>82</v>
      </c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198">
        <f>'kancelář číslo 32380 - 2....'!J30</f>
        <v>0</v>
      </c>
      <c r="AH96" s="199"/>
      <c r="AI96" s="199"/>
      <c r="AJ96" s="199"/>
      <c r="AK96" s="199"/>
      <c r="AL96" s="199"/>
      <c r="AM96" s="199"/>
      <c r="AN96" s="198">
        <f>SUM(AG96,AT96)</f>
        <v>0</v>
      </c>
      <c r="AO96" s="199"/>
      <c r="AP96" s="199"/>
      <c r="AQ96" s="80" t="s">
        <v>77</v>
      </c>
      <c r="AR96" s="77"/>
      <c r="AS96" s="86">
        <v>0</v>
      </c>
      <c r="AT96" s="87">
        <f>ROUND(SUM(AV96:AW96),2)</f>
        <v>0</v>
      </c>
      <c r="AU96" s="88" t="e">
        <f>'kancelář číslo 32380 - 2....'!P125</f>
        <v>#REF!</v>
      </c>
      <c r="AV96" s="87">
        <f>'kancelář číslo 32380 - 2....'!J33</f>
        <v>0</v>
      </c>
      <c r="AW96" s="87">
        <f>'kancelář číslo 32380 - 2....'!J34</f>
        <v>0</v>
      </c>
      <c r="AX96" s="87">
        <f>'kancelář číslo 32380 - 2....'!J35</f>
        <v>0</v>
      </c>
      <c r="AY96" s="87">
        <f>'kancelář číslo 32380 - 2....'!J36</f>
        <v>0</v>
      </c>
      <c r="AZ96" s="87">
        <f>'kancelář číslo 32380 - 2....'!F33</f>
        <v>0</v>
      </c>
      <c r="BA96" s="87">
        <f>'kancelář číslo 32380 - 2....'!F34</f>
        <v>0</v>
      </c>
      <c r="BB96" s="87">
        <f>'kancelář číslo 32380 - 2....'!F35</f>
        <v>0</v>
      </c>
      <c r="BC96" s="87">
        <f>'kancelář číslo 32380 - 2....'!F36</f>
        <v>0</v>
      </c>
      <c r="BD96" s="89">
        <f>'kancelář číslo 32380 - 2....'!F37</f>
        <v>0</v>
      </c>
      <c r="BT96" s="85" t="s">
        <v>78</v>
      </c>
      <c r="BV96" s="85" t="s">
        <v>72</v>
      </c>
      <c r="BW96" s="85" t="s">
        <v>83</v>
      </c>
      <c r="BX96" s="85" t="s">
        <v>4</v>
      </c>
      <c r="CL96" s="85" t="s">
        <v>1</v>
      </c>
      <c r="CM96" s="85" t="s">
        <v>80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4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respirum číslo 33040 - 3....'!C2" display="/"/>
    <hyperlink ref="A96" location="'kancelář číslo 32380 - 2.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61"/>
  <sheetViews>
    <sheetView showGridLines="0" workbookViewId="0" topLeftCell="A203">
      <selection activeCell="F8" sqref="F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79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D4" s="21" t="s">
        <v>84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13</v>
      </c>
      <c r="L6" s="20"/>
    </row>
    <row r="7" spans="2:12" s="1" customFormat="1" ht="16.5" customHeight="1">
      <c r="B7" s="20"/>
      <c r="E7" s="231" t="str">
        <f>'Rekapitulace stavby'!K6</f>
        <v>UNIVERZITA HRADEC KRÁLOVÉ – HRADECKÁ – BUDOVA A</v>
      </c>
      <c r="F7" s="232"/>
      <c r="G7" s="232"/>
      <c r="H7" s="232"/>
      <c r="L7" s="20"/>
    </row>
    <row r="8" spans="1:31" s="2" customFormat="1" ht="12" customHeight="1">
      <c r="A8" s="29"/>
      <c r="B8" s="30"/>
      <c r="C8" s="29"/>
      <c r="D8" s="26" t="s">
        <v>85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08" t="s">
        <v>86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>
        <f>'Rekapitulace stavby'!AN8</f>
        <v>44027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20</v>
      </c>
      <c r="E14" s="29"/>
      <c r="F14" s="29"/>
      <c r="G14" s="29"/>
      <c r="H14" s="29"/>
      <c r="I14" s="26" t="s">
        <v>21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22</v>
      </c>
      <c r="F15" s="29"/>
      <c r="G15" s="29"/>
      <c r="H15" s="29"/>
      <c r="I15" s="26" t="s">
        <v>23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24</v>
      </c>
      <c r="E17" s="29"/>
      <c r="F17" s="29"/>
      <c r="G17" s="29"/>
      <c r="H17" s="29"/>
      <c r="I17" s="26" t="s">
        <v>21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4" t="str">
        <f>'Rekapitulace stavby'!E14</f>
        <v xml:space="preserve"> </v>
      </c>
      <c r="F18" s="224"/>
      <c r="G18" s="224"/>
      <c r="H18" s="224"/>
      <c r="I18" s="26" t="s">
        <v>23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26</v>
      </c>
      <c r="E20" s="29"/>
      <c r="F20" s="29"/>
      <c r="G20" s="29"/>
      <c r="H20" s="29"/>
      <c r="I20" s="26" t="s">
        <v>21</v>
      </c>
      <c r="J20" s="24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tr">
        <f>IF('Rekapitulace stavby'!E17="","",'Rekapitulace stavby'!E17)</f>
        <v xml:space="preserve"> </v>
      </c>
      <c r="F21" s="29"/>
      <c r="G21" s="29"/>
      <c r="H21" s="29"/>
      <c r="I21" s="26" t="s">
        <v>23</v>
      </c>
      <c r="J21" s="24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28</v>
      </c>
      <c r="E23" s="29"/>
      <c r="F23" s="29"/>
      <c r="G23" s="29"/>
      <c r="H23" s="29"/>
      <c r="I23" s="26" t="s">
        <v>21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23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29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7.25" customHeight="1">
      <c r="A27" s="92"/>
      <c r="B27" s="93"/>
      <c r="C27" s="92"/>
      <c r="D27" s="92"/>
      <c r="E27" s="226" t="s">
        <v>87</v>
      </c>
      <c r="F27" s="226"/>
      <c r="G27" s="226"/>
      <c r="H27" s="2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30</v>
      </c>
      <c r="E30" s="29"/>
      <c r="F30" s="29"/>
      <c r="G30" s="29"/>
      <c r="H30" s="29"/>
      <c r="I30" s="29"/>
      <c r="J30" s="68">
        <f>ROUND(J129,2)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33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34</v>
      </c>
      <c r="E33" s="26" t="s">
        <v>35</v>
      </c>
      <c r="F33" s="97">
        <f>ROUND((SUM(BE129:BE258)),2)</f>
        <v>0</v>
      </c>
      <c r="G33" s="29"/>
      <c r="H33" s="29"/>
      <c r="I33" s="98">
        <v>0.21</v>
      </c>
      <c r="J33" s="97">
        <f>ROUND(((SUM(BE129:BE258))*I33),2)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36</v>
      </c>
      <c r="F34" s="97">
        <f>ROUND((SUM(BF129:BF258)),2)</f>
        <v>0</v>
      </c>
      <c r="G34" s="29"/>
      <c r="H34" s="29"/>
      <c r="I34" s="98">
        <v>0.15</v>
      </c>
      <c r="J34" s="97">
        <f>ROUND(((SUM(BF129:BF258))*I34),2)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37</v>
      </c>
      <c r="F35" s="97">
        <f>ROUND((SUM(BG129:BG258)),2)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38</v>
      </c>
      <c r="F36" s="97">
        <f>ROUND((SUM(BH129:BH258)),2)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39</v>
      </c>
      <c r="F37" s="97">
        <f>ROUND((SUM(BI129:BI258)),2)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40</v>
      </c>
      <c r="E39" s="57"/>
      <c r="F39" s="57"/>
      <c r="G39" s="101" t="s">
        <v>41</v>
      </c>
      <c r="H39" s="102" t="s">
        <v>42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05" t="s">
        <v>46</v>
      </c>
      <c r="G61" s="42" t="s">
        <v>45</v>
      </c>
      <c r="H61" s="32"/>
      <c r="I61" s="32"/>
      <c r="J61" s="106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05" t="s">
        <v>46</v>
      </c>
      <c r="G76" s="42" t="s">
        <v>45</v>
      </c>
      <c r="H76" s="32"/>
      <c r="I76" s="32"/>
      <c r="J76" s="106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88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1" t="str">
        <f>E7</f>
        <v>UNIVERZITA HRADEC KRÁLOVÉ – HRADECKÁ – BUDOVA A</v>
      </c>
      <c r="F85" s="232"/>
      <c r="G85" s="232"/>
      <c r="H85" s="23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6" t="s">
        <v>85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29"/>
      <c r="D87" s="29"/>
      <c r="E87" s="208" t="str">
        <f>E9</f>
        <v>respirum číslo 33040 - 3.NP BUDOVA A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6" t="s">
        <v>17</v>
      </c>
      <c r="D89" s="29"/>
      <c r="E89" s="29"/>
      <c r="F89" s="24" t="str">
        <f>F12</f>
        <v>UNIVERZITA HRADEC KRÁLOVÉ -  HRADECKÁ</v>
      </c>
      <c r="G89" s="29"/>
      <c r="H89" s="29"/>
      <c r="I89" s="26" t="s">
        <v>19</v>
      </c>
      <c r="J89" s="52">
        <f>IF(J12="","",J12)</f>
        <v>44027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6" t="s">
        <v>20</v>
      </c>
      <c r="D91" s="29"/>
      <c r="E91" s="29"/>
      <c r="F91" s="24" t="str">
        <f>E15</f>
        <v>UNIVERZITA HK</v>
      </c>
      <c r="G91" s="29"/>
      <c r="H91" s="29"/>
      <c r="I91" s="26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6" t="s">
        <v>24</v>
      </c>
      <c r="D92" s="29"/>
      <c r="E92" s="29"/>
      <c r="F92" s="24" t="str">
        <f>IF(E18="","",E18)</f>
        <v xml:space="preserve"> </v>
      </c>
      <c r="G92" s="29"/>
      <c r="H92" s="29"/>
      <c r="I92" s="26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8">
        <f>J129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D97" s="111" t="s">
        <v>93</v>
      </c>
      <c r="E97" s="112"/>
      <c r="F97" s="112"/>
      <c r="G97" s="112"/>
      <c r="H97" s="112"/>
      <c r="I97" s="112"/>
      <c r="J97" s="113">
        <f>J130</f>
        <v>0</v>
      </c>
      <c r="L97" s="110"/>
    </row>
    <row r="98" spans="2:12" s="10" customFormat="1" ht="19.9" customHeight="1">
      <c r="B98" s="114"/>
      <c r="D98" s="115" t="s">
        <v>94</v>
      </c>
      <c r="E98" s="116"/>
      <c r="F98" s="116"/>
      <c r="G98" s="116"/>
      <c r="H98" s="116"/>
      <c r="I98" s="116"/>
      <c r="J98" s="117">
        <f>J131</f>
        <v>0</v>
      </c>
      <c r="L98" s="114"/>
    </row>
    <row r="99" spans="2:12" s="10" customFormat="1" ht="19.9" customHeight="1">
      <c r="B99" s="114"/>
      <c r="D99" s="115" t="s">
        <v>95</v>
      </c>
      <c r="E99" s="116"/>
      <c r="F99" s="116"/>
      <c r="G99" s="116"/>
      <c r="H99" s="116"/>
      <c r="I99" s="116"/>
      <c r="J99" s="117">
        <f>J145</f>
        <v>0</v>
      </c>
      <c r="L99" s="114"/>
    </row>
    <row r="100" spans="2:12" s="10" customFormat="1" ht="19.9" customHeight="1">
      <c r="B100" s="114"/>
      <c r="D100" s="115" t="s">
        <v>96</v>
      </c>
      <c r="E100" s="116"/>
      <c r="F100" s="116"/>
      <c r="G100" s="116"/>
      <c r="H100" s="116"/>
      <c r="I100" s="116"/>
      <c r="J100" s="117">
        <f>J152</f>
        <v>0</v>
      </c>
      <c r="L100" s="114"/>
    </row>
    <row r="101" spans="2:12" s="9" customFormat="1" ht="24.95" customHeight="1">
      <c r="B101" s="110"/>
      <c r="D101" s="111" t="s">
        <v>97</v>
      </c>
      <c r="E101" s="112"/>
      <c r="F101" s="112"/>
      <c r="G101" s="112"/>
      <c r="H101" s="112"/>
      <c r="I101" s="112"/>
      <c r="J101" s="113">
        <f>J155</f>
        <v>0</v>
      </c>
      <c r="L101" s="110"/>
    </row>
    <row r="102" spans="2:12" s="10" customFormat="1" ht="19.9" customHeight="1">
      <c r="B102" s="114"/>
      <c r="D102" s="115" t="s">
        <v>98</v>
      </c>
      <c r="E102" s="116"/>
      <c r="F102" s="116"/>
      <c r="G102" s="116"/>
      <c r="H102" s="116"/>
      <c r="I102" s="116"/>
      <c r="J102" s="117">
        <f>J156</f>
        <v>0</v>
      </c>
      <c r="L102" s="114"/>
    </row>
    <row r="103" spans="2:12" s="10" customFormat="1" ht="19.9" customHeight="1">
      <c r="B103" s="114"/>
      <c r="D103" s="115" t="s">
        <v>99</v>
      </c>
      <c r="E103" s="116"/>
      <c r="F103" s="116"/>
      <c r="G103" s="116"/>
      <c r="H103" s="116"/>
      <c r="I103" s="116"/>
      <c r="J103" s="117">
        <f>J175</f>
        <v>0</v>
      </c>
      <c r="L103" s="114"/>
    </row>
    <row r="104" spans="2:12" s="10" customFormat="1" ht="19.9" customHeight="1">
      <c r="B104" s="114"/>
      <c r="D104" s="115" t="s">
        <v>100</v>
      </c>
      <c r="E104" s="116"/>
      <c r="F104" s="116"/>
      <c r="G104" s="116"/>
      <c r="H104" s="116"/>
      <c r="I104" s="116"/>
      <c r="J104" s="117">
        <f>J193</f>
        <v>0</v>
      </c>
      <c r="L104" s="114"/>
    </row>
    <row r="105" spans="2:12" s="10" customFormat="1" ht="19.9" customHeight="1">
      <c r="B105" s="114"/>
      <c r="D105" s="115" t="s">
        <v>101</v>
      </c>
      <c r="E105" s="116"/>
      <c r="F105" s="116"/>
      <c r="G105" s="116"/>
      <c r="H105" s="116"/>
      <c r="I105" s="116"/>
      <c r="J105" s="117">
        <f>J210</f>
        <v>0</v>
      </c>
      <c r="L105" s="114"/>
    </row>
    <row r="106" spans="2:12" s="10" customFormat="1" ht="19.9" customHeight="1">
      <c r="B106" s="114"/>
      <c r="D106" s="115" t="s">
        <v>102</v>
      </c>
      <c r="E106" s="116"/>
      <c r="F106" s="116"/>
      <c r="G106" s="116"/>
      <c r="H106" s="116"/>
      <c r="I106" s="116"/>
      <c r="J106" s="117">
        <f>J230</f>
        <v>0</v>
      </c>
      <c r="L106" s="114"/>
    </row>
    <row r="107" spans="2:12" s="10" customFormat="1" ht="19.9" customHeight="1">
      <c r="B107" s="114"/>
      <c r="D107" s="115" t="s">
        <v>103</v>
      </c>
      <c r="E107" s="116"/>
      <c r="F107" s="116"/>
      <c r="G107" s="116"/>
      <c r="H107" s="116"/>
      <c r="I107" s="116"/>
      <c r="J107" s="117">
        <f>J236</f>
        <v>0</v>
      </c>
      <c r="L107" s="114"/>
    </row>
    <row r="108" spans="2:12" s="9" customFormat="1" ht="24.95" customHeight="1">
      <c r="B108" s="110"/>
      <c r="D108" s="111" t="s">
        <v>104</v>
      </c>
      <c r="E108" s="112"/>
      <c r="F108" s="112"/>
      <c r="G108" s="112"/>
      <c r="H108" s="112"/>
      <c r="I108" s="112"/>
      <c r="J108" s="113">
        <f>J246</f>
        <v>0</v>
      </c>
      <c r="L108" s="110"/>
    </row>
    <row r="109" spans="2:12" s="9" customFormat="1" ht="24.95" customHeight="1">
      <c r="B109" s="110"/>
      <c r="D109" s="111" t="s">
        <v>105</v>
      </c>
      <c r="E109" s="112"/>
      <c r="F109" s="112"/>
      <c r="G109" s="112"/>
      <c r="H109" s="112"/>
      <c r="I109" s="112"/>
      <c r="J109" s="113">
        <f>J255</f>
        <v>0</v>
      </c>
      <c r="L109" s="110"/>
    </row>
    <row r="110" spans="1:31" s="2" customFormat="1" ht="21.7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5" spans="1:31" s="2" customFormat="1" ht="6.95" customHeight="1">
      <c r="A115" s="29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24.95" customHeight="1">
      <c r="A116" s="29"/>
      <c r="B116" s="30"/>
      <c r="C116" s="21" t="s">
        <v>106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13</v>
      </c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6.5" customHeight="1">
      <c r="A119" s="29"/>
      <c r="B119" s="30"/>
      <c r="C119" s="29"/>
      <c r="D119" s="29"/>
      <c r="E119" s="231" t="str">
        <f>E7</f>
        <v>UNIVERZITA HRADEC KRÁLOVÉ – HRADECKÁ – BUDOVA A</v>
      </c>
      <c r="F119" s="232"/>
      <c r="G119" s="232"/>
      <c r="H119" s="232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2" customHeight="1">
      <c r="A120" s="29"/>
      <c r="B120" s="30"/>
      <c r="C120" s="26" t="s">
        <v>85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6.5" customHeight="1">
      <c r="A121" s="29"/>
      <c r="B121" s="30"/>
      <c r="C121" s="29"/>
      <c r="D121" s="29"/>
      <c r="E121" s="208" t="str">
        <f>E9</f>
        <v>respirum číslo 33040 - 3.NP BUDOVA A</v>
      </c>
      <c r="F121" s="230"/>
      <c r="G121" s="230"/>
      <c r="H121" s="230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6" t="s">
        <v>17</v>
      </c>
      <c r="D123" s="29"/>
      <c r="E123" s="29"/>
      <c r="F123" s="24" t="str">
        <f>F12</f>
        <v>UNIVERZITA HRADEC KRÁLOVÉ -  HRADECKÁ</v>
      </c>
      <c r="G123" s="29"/>
      <c r="H123" s="29"/>
      <c r="I123" s="26" t="s">
        <v>19</v>
      </c>
      <c r="J123" s="52">
        <f>IF(J12="","",J12)</f>
        <v>44027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5.2" customHeight="1">
      <c r="A125" s="29"/>
      <c r="B125" s="30"/>
      <c r="C125" s="26" t="s">
        <v>20</v>
      </c>
      <c r="D125" s="29"/>
      <c r="E125" s="29"/>
      <c r="F125" s="24" t="str">
        <f>E15</f>
        <v>UNIVERZITA HK</v>
      </c>
      <c r="G125" s="29"/>
      <c r="H125" s="29"/>
      <c r="I125" s="26" t="s">
        <v>26</v>
      </c>
      <c r="J125" s="27" t="str">
        <f>E21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5.2" customHeight="1">
      <c r="A126" s="29"/>
      <c r="B126" s="30"/>
      <c r="C126" s="26" t="s">
        <v>24</v>
      </c>
      <c r="D126" s="29"/>
      <c r="E126" s="29"/>
      <c r="F126" s="24" t="str">
        <f>IF(E18="","",E18)</f>
        <v xml:space="preserve"> </v>
      </c>
      <c r="G126" s="29"/>
      <c r="H126" s="29"/>
      <c r="I126" s="26" t="s">
        <v>28</v>
      </c>
      <c r="J126" s="27" t="str">
        <f>E24</f>
        <v xml:space="preserve"> 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0.3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11" customFormat="1" ht="29.25" customHeight="1">
      <c r="A128" s="118"/>
      <c r="B128" s="119"/>
      <c r="C128" s="120" t="s">
        <v>107</v>
      </c>
      <c r="D128" s="121" t="s">
        <v>55</v>
      </c>
      <c r="E128" s="121" t="s">
        <v>51</v>
      </c>
      <c r="F128" s="121" t="s">
        <v>52</v>
      </c>
      <c r="G128" s="121" t="s">
        <v>108</v>
      </c>
      <c r="H128" s="121" t="s">
        <v>109</v>
      </c>
      <c r="I128" s="121" t="s">
        <v>110</v>
      </c>
      <c r="J128" s="122" t="s">
        <v>90</v>
      </c>
      <c r="K128" s="123" t="s">
        <v>111</v>
      </c>
      <c r="L128" s="124"/>
      <c r="M128" s="59" t="s">
        <v>1</v>
      </c>
      <c r="N128" s="60" t="s">
        <v>34</v>
      </c>
      <c r="O128" s="60" t="s">
        <v>112</v>
      </c>
      <c r="P128" s="60" t="s">
        <v>113</v>
      </c>
      <c r="Q128" s="60" t="s">
        <v>114</v>
      </c>
      <c r="R128" s="60" t="s">
        <v>115</v>
      </c>
      <c r="S128" s="60" t="s">
        <v>116</v>
      </c>
      <c r="T128" s="61" t="s">
        <v>117</v>
      </c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</row>
    <row r="129" spans="1:63" s="2" customFormat="1" ht="22.9" customHeight="1">
      <c r="A129" s="29"/>
      <c r="B129" s="30"/>
      <c r="C129" s="66" t="s">
        <v>118</v>
      </c>
      <c r="D129" s="29"/>
      <c r="E129" s="29"/>
      <c r="F129" s="29"/>
      <c r="G129" s="29"/>
      <c r="H129" s="29"/>
      <c r="I129" s="29"/>
      <c r="J129" s="125">
        <f>BK129</f>
        <v>0</v>
      </c>
      <c r="K129" s="29"/>
      <c r="L129" s="30"/>
      <c r="M129" s="62"/>
      <c r="N129" s="53"/>
      <c r="O129" s="63"/>
      <c r="P129" s="126">
        <f>P130+P155+P246+P255</f>
        <v>428.93204000000003</v>
      </c>
      <c r="Q129" s="63"/>
      <c r="R129" s="126">
        <f>R130+R155+R246+R255</f>
        <v>13.367147059999999</v>
      </c>
      <c r="S129" s="63"/>
      <c r="T129" s="127">
        <f>T130+T155+T246+T255</f>
        <v>10.582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69</v>
      </c>
      <c r="AU129" s="17" t="s">
        <v>92</v>
      </c>
      <c r="BK129" s="128">
        <f>BK130+BK155+BK246+BK255</f>
        <v>0</v>
      </c>
    </row>
    <row r="130" spans="2:63" s="12" customFormat="1" ht="25.9" customHeight="1">
      <c r="B130" s="129"/>
      <c r="D130" s="130" t="s">
        <v>69</v>
      </c>
      <c r="E130" s="131" t="s">
        <v>119</v>
      </c>
      <c r="F130" s="131" t="s">
        <v>120</v>
      </c>
      <c r="J130" s="132">
        <f>BK130</f>
        <v>0</v>
      </c>
      <c r="L130" s="129"/>
      <c r="M130" s="133"/>
      <c r="N130" s="134"/>
      <c r="O130" s="134"/>
      <c r="P130" s="135">
        <f>P131+P145+P152</f>
        <v>233.665768</v>
      </c>
      <c r="Q130" s="134"/>
      <c r="R130" s="135">
        <f>R131+R145+R152</f>
        <v>10.865035399999998</v>
      </c>
      <c r="S130" s="134"/>
      <c r="T130" s="136">
        <f>T131+T145+T152</f>
        <v>10.582</v>
      </c>
      <c r="AR130" s="130" t="s">
        <v>78</v>
      </c>
      <c r="AT130" s="137" t="s">
        <v>69</v>
      </c>
      <c r="AU130" s="137" t="s">
        <v>70</v>
      </c>
      <c r="AY130" s="130" t="s">
        <v>121</v>
      </c>
      <c r="BK130" s="138">
        <f>BK131+BK145+BK152</f>
        <v>0</v>
      </c>
    </row>
    <row r="131" spans="2:63" s="12" customFormat="1" ht="22.9" customHeight="1">
      <c r="B131" s="129"/>
      <c r="D131" s="130" t="s">
        <v>69</v>
      </c>
      <c r="E131" s="139" t="s">
        <v>122</v>
      </c>
      <c r="F131" s="139" t="s">
        <v>123</v>
      </c>
      <c r="J131" s="140">
        <f>BK131</f>
        <v>0</v>
      </c>
      <c r="L131" s="129"/>
      <c r="M131" s="133"/>
      <c r="N131" s="134"/>
      <c r="O131" s="134"/>
      <c r="P131" s="135">
        <f>SUM(P132:P144)</f>
        <v>81.2273</v>
      </c>
      <c r="Q131" s="134"/>
      <c r="R131" s="135">
        <f>SUM(R132:R144)</f>
        <v>10.865035399999998</v>
      </c>
      <c r="S131" s="134"/>
      <c r="T131" s="136">
        <f>SUM(T132:T144)</f>
        <v>10.582</v>
      </c>
      <c r="AR131" s="130" t="s">
        <v>78</v>
      </c>
      <c r="AT131" s="137" t="s">
        <v>69</v>
      </c>
      <c r="AU131" s="137" t="s">
        <v>78</v>
      </c>
      <c r="AY131" s="130" t="s">
        <v>121</v>
      </c>
      <c r="BK131" s="138">
        <f>SUM(BK132:BK144)</f>
        <v>0</v>
      </c>
    </row>
    <row r="132" spans="1:65" s="2" customFormat="1" ht="16.5" customHeight="1">
      <c r="A132" s="29"/>
      <c r="B132" s="141"/>
      <c r="C132" s="142" t="s">
        <v>78</v>
      </c>
      <c r="D132" s="142" t="s">
        <v>124</v>
      </c>
      <c r="E132" s="143" t="s">
        <v>125</v>
      </c>
      <c r="F132" s="144" t="s">
        <v>126</v>
      </c>
      <c r="G132" s="145" t="s">
        <v>127</v>
      </c>
      <c r="H132" s="146">
        <v>4.8</v>
      </c>
      <c r="I132" s="147"/>
      <c r="J132" s="147">
        <f>ROUND(I132*H132,2)</f>
        <v>0</v>
      </c>
      <c r="K132" s="148"/>
      <c r="L132" s="30"/>
      <c r="M132" s="149" t="s">
        <v>1</v>
      </c>
      <c r="N132" s="150" t="s">
        <v>35</v>
      </c>
      <c r="O132" s="151">
        <v>3.4</v>
      </c>
      <c r="P132" s="151">
        <f>O132*H132</f>
        <v>16.32</v>
      </c>
      <c r="Q132" s="151">
        <v>2.25634</v>
      </c>
      <c r="R132" s="151">
        <f>Q132*H132</f>
        <v>10.830431999999998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128</v>
      </c>
      <c r="AT132" s="153" t="s">
        <v>124</v>
      </c>
      <c r="AU132" s="153" t="s">
        <v>80</v>
      </c>
      <c r="AY132" s="17" t="s">
        <v>121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7" t="s">
        <v>78</v>
      </c>
      <c r="BK132" s="154">
        <f>ROUND(I132*H132,2)</f>
        <v>0</v>
      </c>
      <c r="BL132" s="17" t="s">
        <v>128</v>
      </c>
      <c r="BM132" s="153" t="s">
        <v>129</v>
      </c>
    </row>
    <row r="133" spans="2:51" s="13" customFormat="1" ht="12">
      <c r="B133" s="155"/>
      <c r="D133" s="156" t="s">
        <v>130</v>
      </c>
      <c r="E133" s="157" t="s">
        <v>1</v>
      </c>
      <c r="F133" s="158" t="s">
        <v>131</v>
      </c>
      <c r="H133" s="159">
        <v>4.8</v>
      </c>
      <c r="L133" s="155"/>
      <c r="M133" s="160"/>
      <c r="N133" s="161"/>
      <c r="O133" s="161"/>
      <c r="P133" s="161"/>
      <c r="Q133" s="161"/>
      <c r="R133" s="161"/>
      <c r="S133" s="161"/>
      <c r="T133" s="162"/>
      <c r="AT133" s="157" t="s">
        <v>130</v>
      </c>
      <c r="AU133" s="157" t="s">
        <v>80</v>
      </c>
      <c r="AV133" s="13" t="s">
        <v>80</v>
      </c>
      <c r="AW133" s="13" t="s">
        <v>27</v>
      </c>
      <c r="AX133" s="13" t="s">
        <v>78</v>
      </c>
      <c r="AY133" s="157" t="s">
        <v>121</v>
      </c>
    </row>
    <row r="134" spans="1:65" s="2" customFormat="1" ht="16.5" customHeight="1">
      <c r="A134" s="29"/>
      <c r="B134" s="141"/>
      <c r="C134" s="142" t="s">
        <v>80</v>
      </c>
      <c r="D134" s="142" t="s">
        <v>124</v>
      </c>
      <c r="E134" s="143" t="s">
        <v>132</v>
      </c>
      <c r="F134" s="144" t="s">
        <v>133</v>
      </c>
      <c r="G134" s="145" t="s">
        <v>127</v>
      </c>
      <c r="H134" s="146">
        <v>0.01</v>
      </c>
      <c r="I134" s="147"/>
      <c r="J134" s="147">
        <f>ROUND(I134*H134,2)</f>
        <v>0</v>
      </c>
      <c r="K134" s="148"/>
      <c r="L134" s="30"/>
      <c r="M134" s="149" t="s">
        <v>1</v>
      </c>
      <c r="N134" s="150" t="s">
        <v>35</v>
      </c>
      <c r="O134" s="151">
        <v>5.33</v>
      </c>
      <c r="P134" s="151">
        <f>O134*H134</f>
        <v>0.0533</v>
      </c>
      <c r="Q134" s="151">
        <v>2.25634</v>
      </c>
      <c r="R134" s="151">
        <f>Q134*H134</f>
        <v>0.022563399999999997</v>
      </c>
      <c r="S134" s="151">
        <v>0</v>
      </c>
      <c r="T134" s="15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128</v>
      </c>
      <c r="AT134" s="153" t="s">
        <v>124</v>
      </c>
      <c r="AU134" s="153" t="s">
        <v>80</v>
      </c>
      <c r="AY134" s="17" t="s">
        <v>121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7" t="s">
        <v>78</v>
      </c>
      <c r="BK134" s="154">
        <f>ROUND(I134*H134,2)</f>
        <v>0</v>
      </c>
      <c r="BL134" s="17" t="s">
        <v>128</v>
      </c>
      <c r="BM134" s="153" t="s">
        <v>134</v>
      </c>
    </row>
    <row r="135" spans="2:51" s="13" customFormat="1" ht="12">
      <c r="B135" s="155"/>
      <c r="D135" s="156" t="s">
        <v>130</v>
      </c>
      <c r="E135" s="157" t="s">
        <v>1</v>
      </c>
      <c r="F135" s="158" t="s">
        <v>135</v>
      </c>
      <c r="H135" s="159">
        <v>0.01</v>
      </c>
      <c r="L135" s="155"/>
      <c r="M135" s="160"/>
      <c r="N135" s="161"/>
      <c r="O135" s="161"/>
      <c r="P135" s="161"/>
      <c r="Q135" s="161"/>
      <c r="R135" s="161"/>
      <c r="S135" s="161"/>
      <c r="T135" s="162"/>
      <c r="AT135" s="157" t="s">
        <v>130</v>
      </c>
      <c r="AU135" s="157" t="s">
        <v>80</v>
      </c>
      <c r="AV135" s="13" t="s">
        <v>80</v>
      </c>
      <c r="AW135" s="13" t="s">
        <v>27</v>
      </c>
      <c r="AX135" s="13" t="s">
        <v>78</v>
      </c>
      <c r="AY135" s="157" t="s">
        <v>121</v>
      </c>
    </row>
    <row r="136" spans="1:65" s="2" customFormat="1" ht="16.5" customHeight="1">
      <c r="A136" s="29"/>
      <c r="B136" s="141"/>
      <c r="C136" s="142" t="s">
        <v>136</v>
      </c>
      <c r="D136" s="142" t="s">
        <v>124</v>
      </c>
      <c r="E136" s="143" t="s">
        <v>137</v>
      </c>
      <c r="F136" s="144" t="s">
        <v>138</v>
      </c>
      <c r="G136" s="145" t="s">
        <v>139</v>
      </c>
      <c r="H136" s="146">
        <v>50</v>
      </c>
      <c r="I136" s="147"/>
      <c r="J136" s="147">
        <f>ROUND(I136*H136,2)</f>
        <v>0</v>
      </c>
      <c r="K136" s="148"/>
      <c r="L136" s="30"/>
      <c r="M136" s="149" t="s">
        <v>1</v>
      </c>
      <c r="N136" s="150" t="s">
        <v>35</v>
      </c>
      <c r="O136" s="151">
        <v>0.04</v>
      </c>
      <c r="P136" s="151">
        <f>O136*H136</f>
        <v>2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128</v>
      </c>
      <c r="AT136" s="153" t="s">
        <v>124</v>
      </c>
      <c r="AU136" s="153" t="s">
        <v>80</v>
      </c>
      <c r="AY136" s="17" t="s">
        <v>121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7" t="s">
        <v>78</v>
      </c>
      <c r="BK136" s="154">
        <f>ROUND(I136*H136,2)</f>
        <v>0</v>
      </c>
      <c r="BL136" s="17" t="s">
        <v>128</v>
      </c>
      <c r="BM136" s="153" t="s">
        <v>140</v>
      </c>
    </row>
    <row r="137" spans="1:65" s="2" customFormat="1" ht="16.5" customHeight="1">
      <c r="A137" s="29"/>
      <c r="B137" s="141"/>
      <c r="C137" s="142" t="s">
        <v>128</v>
      </c>
      <c r="D137" s="142" t="s">
        <v>124</v>
      </c>
      <c r="E137" s="143" t="s">
        <v>141</v>
      </c>
      <c r="F137" s="144" t="s">
        <v>142</v>
      </c>
      <c r="G137" s="145" t="s">
        <v>139</v>
      </c>
      <c r="H137" s="146">
        <v>30</v>
      </c>
      <c r="I137" s="147"/>
      <c r="J137" s="147">
        <f>ROUND(I137*H137,2)</f>
        <v>0</v>
      </c>
      <c r="K137" s="148"/>
      <c r="L137" s="30"/>
      <c r="M137" s="149" t="s">
        <v>1</v>
      </c>
      <c r="N137" s="150" t="s">
        <v>35</v>
      </c>
      <c r="O137" s="151">
        <v>0.08</v>
      </c>
      <c r="P137" s="151">
        <f>O137*H137</f>
        <v>2.4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3" t="s">
        <v>128</v>
      </c>
      <c r="AT137" s="153" t="s">
        <v>124</v>
      </c>
      <c r="AU137" s="153" t="s">
        <v>80</v>
      </c>
      <c r="AY137" s="17" t="s">
        <v>121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7" t="s">
        <v>78</v>
      </c>
      <c r="BK137" s="154">
        <f>ROUND(I137*H137,2)</f>
        <v>0</v>
      </c>
      <c r="BL137" s="17" t="s">
        <v>128</v>
      </c>
      <c r="BM137" s="153" t="s">
        <v>143</v>
      </c>
    </row>
    <row r="138" spans="1:65" s="2" customFormat="1" ht="16.5" customHeight="1">
      <c r="A138" s="29"/>
      <c r="B138" s="141"/>
      <c r="C138" s="142" t="s">
        <v>144</v>
      </c>
      <c r="D138" s="142" t="s">
        <v>124</v>
      </c>
      <c r="E138" s="143" t="s">
        <v>145</v>
      </c>
      <c r="F138" s="144" t="s">
        <v>146</v>
      </c>
      <c r="G138" s="145" t="s">
        <v>147</v>
      </c>
      <c r="H138" s="146">
        <v>2</v>
      </c>
      <c r="I138" s="147"/>
      <c r="J138" s="147">
        <f>ROUND(I138*H138,2)</f>
        <v>0</v>
      </c>
      <c r="K138" s="148"/>
      <c r="L138" s="30"/>
      <c r="M138" s="149" t="s">
        <v>1</v>
      </c>
      <c r="N138" s="150" t="s">
        <v>35</v>
      </c>
      <c r="O138" s="151">
        <v>0.303</v>
      </c>
      <c r="P138" s="151">
        <f>O138*H138</f>
        <v>0.606</v>
      </c>
      <c r="Q138" s="151">
        <v>2E-05</v>
      </c>
      <c r="R138" s="151">
        <f>Q138*H138</f>
        <v>4E-05</v>
      </c>
      <c r="S138" s="151">
        <v>0</v>
      </c>
      <c r="T138" s="152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128</v>
      </c>
      <c r="AT138" s="153" t="s">
        <v>124</v>
      </c>
      <c r="AU138" s="153" t="s">
        <v>80</v>
      </c>
      <c r="AY138" s="17" t="s">
        <v>121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7" t="s">
        <v>78</v>
      </c>
      <c r="BK138" s="154">
        <f>ROUND(I138*H138,2)</f>
        <v>0</v>
      </c>
      <c r="BL138" s="17" t="s">
        <v>128</v>
      </c>
      <c r="BM138" s="153" t="s">
        <v>148</v>
      </c>
    </row>
    <row r="139" spans="2:51" s="13" customFormat="1" ht="12">
      <c r="B139" s="155"/>
      <c r="D139" s="156" t="s">
        <v>130</v>
      </c>
      <c r="E139" s="157" t="s">
        <v>1</v>
      </c>
      <c r="F139" s="158" t="s">
        <v>149</v>
      </c>
      <c r="H139" s="159">
        <v>2</v>
      </c>
      <c r="L139" s="155"/>
      <c r="M139" s="160"/>
      <c r="N139" s="161"/>
      <c r="O139" s="161"/>
      <c r="P139" s="161"/>
      <c r="Q139" s="161"/>
      <c r="R139" s="161"/>
      <c r="S139" s="161"/>
      <c r="T139" s="162"/>
      <c r="AT139" s="157" t="s">
        <v>130</v>
      </c>
      <c r="AU139" s="157" t="s">
        <v>80</v>
      </c>
      <c r="AV139" s="13" t="s">
        <v>80</v>
      </c>
      <c r="AW139" s="13" t="s">
        <v>27</v>
      </c>
      <c r="AX139" s="13" t="s">
        <v>78</v>
      </c>
      <c r="AY139" s="157" t="s">
        <v>121</v>
      </c>
    </row>
    <row r="140" spans="1:65" s="2" customFormat="1" ht="16.5" customHeight="1">
      <c r="A140" s="29"/>
      <c r="B140" s="141"/>
      <c r="C140" s="142" t="s">
        <v>150</v>
      </c>
      <c r="D140" s="142" t="s">
        <v>124</v>
      </c>
      <c r="E140" s="143" t="s">
        <v>151</v>
      </c>
      <c r="F140" s="144" t="s">
        <v>152</v>
      </c>
      <c r="G140" s="145" t="s">
        <v>139</v>
      </c>
      <c r="H140" s="146">
        <v>48</v>
      </c>
      <c r="I140" s="147"/>
      <c r="J140" s="147">
        <f>ROUND(I140*H140,2)</f>
        <v>0</v>
      </c>
      <c r="K140" s="148"/>
      <c r="L140" s="30"/>
      <c r="M140" s="149" t="s">
        <v>1</v>
      </c>
      <c r="N140" s="150" t="s">
        <v>35</v>
      </c>
      <c r="O140" s="151">
        <v>0.126</v>
      </c>
      <c r="P140" s="151">
        <f>O140*H140</f>
        <v>6.048</v>
      </c>
      <c r="Q140" s="151">
        <v>0.00021</v>
      </c>
      <c r="R140" s="151">
        <f>Q140*H140</f>
        <v>0.01008</v>
      </c>
      <c r="S140" s="151">
        <v>0</v>
      </c>
      <c r="T140" s="152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128</v>
      </c>
      <c r="AT140" s="153" t="s">
        <v>124</v>
      </c>
      <c r="AU140" s="153" t="s">
        <v>80</v>
      </c>
      <c r="AY140" s="17" t="s">
        <v>121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78</v>
      </c>
      <c r="BK140" s="154">
        <f>ROUND(I140*H140,2)</f>
        <v>0</v>
      </c>
      <c r="BL140" s="17" t="s">
        <v>128</v>
      </c>
      <c r="BM140" s="153" t="s">
        <v>153</v>
      </c>
    </row>
    <row r="141" spans="1:65" s="2" customFormat="1" ht="16.5" customHeight="1">
      <c r="A141" s="29"/>
      <c r="B141" s="141"/>
      <c r="C141" s="142" t="s">
        <v>154</v>
      </c>
      <c r="D141" s="142" t="s">
        <v>124</v>
      </c>
      <c r="E141" s="143" t="s">
        <v>155</v>
      </c>
      <c r="F141" s="144" t="s">
        <v>156</v>
      </c>
      <c r="G141" s="145" t="s">
        <v>139</v>
      </c>
      <c r="H141" s="146">
        <v>48</v>
      </c>
      <c r="I141" s="147"/>
      <c r="J141" s="147">
        <f>ROUND(I141*H141,2)</f>
        <v>0</v>
      </c>
      <c r="K141" s="148"/>
      <c r="L141" s="30"/>
      <c r="M141" s="149" t="s">
        <v>1</v>
      </c>
      <c r="N141" s="150" t="s">
        <v>35</v>
      </c>
      <c r="O141" s="151">
        <v>0.354</v>
      </c>
      <c r="P141" s="151">
        <f>O141*H141</f>
        <v>16.991999999999997</v>
      </c>
      <c r="Q141" s="151">
        <v>4E-05</v>
      </c>
      <c r="R141" s="151">
        <f>Q141*H141</f>
        <v>0.0019200000000000003</v>
      </c>
      <c r="S141" s="151">
        <v>0</v>
      </c>
      <c r="T141" s="152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3" t="s">
        <v>128</v>
      </c>
      <c r="AT141" s="153" t="s">
        <v>124</v>
      </c>
      <c r="AU141" s="153" t="s">
        <v>80</v>
      </c>
      <c r="AY141" s="17" t="s">
        <v>121</v>
      </c>
      <c r="BE141" s="154">
        <f>IF(N141="základní",J141,0)</f>
        <v>0</v>
      </c>
      <c r="BF141" s="154">
        <f>IF(N141="snížená",J141,0)</f>
        <v>0</v>
      </c>
      <c r="BG141" s="154">
        <f>IF(N141="zákl. přenesená",J141,0)</f>
        <v>0</v>
      </c>
      <c r="BH141" s="154">
        <f>IF(N141="sníž. přenesená",J141,0)</f>
        <v>0</v>
      </c>
      <c r="BI141" s="154">
        <f>IF(N141="nulová",J141,0)</f>
        <v>0</v>
      </c>
      <c r="BJ141" s="17" t="s">
        <v>78</v>
      </c>
      <c r="BK141" s="154">
        <f>ROUND(I141*H141,2)</f>
        <v>0</v>
      </c>
      <c r="BL141" s="17" t="s">
        <v>128</v>
      </c>
      <c r="BM141" s="153" t="s">
        <v>157</v>
      </c>
    </row>
    <row r="142" spans="1:65" s="2" customFormat="1" ht="16.5" customHeight="1">
      <c r="A142" s="29"/>
      <c r="B142" s="141"/>
      <c r="C142" s="142" t="s">
        <v>158</v>
      </c>
      <c r="D142" s="142" t="s">
        <v>124</v>
      </c>
      <c r="E142" s="143" t="s">
        <v>159</v>
      </c>
      <c r="F142" s="144" t="s">
        <v>160</v>
      </c>
      <c r="G142" s="145" t="s">
        <v>127</v>
      </c>
      <c r="H142" s="146">
        <v>4.8</v>
      </c>
      <c r="I142" s="147"/>
      <c r="J142" s="147">
        <f>ROUND(I142*H142,2)</f>
        <v>0</v>
      </c>
      <c r="K142" s="148"/>
      <c r="L142" s="30"/>
      <c r="M142" s="149" t="s">
        <v>1</v>
      </c>
      <c r="N142" s="150" t="s">
        <v>35</v>
      </c>
      <c r="O142" s="151">
        <v>7.51</v>
      </c>
      <c r="P142" s="151">
        <f>O142*H142</f>
        <v>36.047999999999995</v>
      </c>
      <c r="Q142" s="151">
        <v>0</v>
      </c>
      <c r="R142" s="151">
        <f>Q142*H142</f>
        <v>0</v>
      </c>
      <c r="S142" s="151">
        <v>2.2</v>
      </c>
      <c r="T142" s="152">
        <f>S142*H142</f>
        <v>10.56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3" t="s">
        <v>128</v>
      </c>
      <c r="AT142" s="153" t="s">
        <v>124</v>
      </c>
      <c r="AU142" s="153" t="s">
        <v>80</v>
      </c>
      <c r="AY142" s="17" t="s">
        <v>121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7" t="s">
        <v>78</v>
      </c>
      <c r="BK142" s="154">
        <f>ROUND(I142*H142,2)</f>
        <v>0</v>
      </c>
      <c r="BL142" s="17" t="s">
        <v>128</v>
      </c>
      <c r="BM142" s="153" t="s">
        <v>161</v>
      </c>
    </row>
    <row r="143" spans="2:51" s="13" customFormat="1" ht="12">
      <c r="B143" s="155"/>
      <c r="D143" s="156" t="s">
        <v>130</v>
      </c>
      <c r="E143" s="157" t="s">
        <v>1</v>
      </c>
      <c r="F143" s="158" t="s">
        <v>162</v>
      </c>
      <c r="H143" s="159">
        <v>4.8</v>
      </c>
      <c r="L143" s="155"/>
      <c r="M143" s="160"/>
      <c r="N143" s="161"/>
      <c r="O143" s="161"/>
      <c r="P143" s="161"/>
      <c r="Q143" s="161"/>
      <c r="R143" s="161"/>
      <c r="S143" s="161"/>
      <c r="T143" s="162"/>
      <c r="AT143" s="157" t="s">
        <v>130</v>
      </c>
      <c r="AU143" s="157" t="s">
        <v>80</v>
      </c>
      <c r="AV143" s="13" t="s">
        <v>80</v>
      </c>
      <c r="AW143" s="13" t="s">
        <v>27</v>
      </c>
      <c r="AX143" s="13" t="s">
        <v>78</v>
      </c>
      <c r="AY143" s="157" t="s">
        <v>121</v>
      </c>
    </row>
    <row r="144" spans="1:65" s="2" customFormat="1" ht="16.5" customHeight="1">
      <c r="A144" s="29"/>
      <c r="B144" s="141"/>
      <c r="C144" s="142" t="s">
        <v>122</v>
      </c>
      <c r="D144" s="142" t="s">
        <v>124</v>
      </c>
      <c r="E144" s="143" t="s">
        <v>163</v>
      </c>
      <c r="F144" s="144" t="s">
        <v>164</v>
      </c>
      <c r="G144" s="145" t="s">
        <v>147</v>
      </c>
      <c r="H144" s="146">
        <v>1</v>
      </c>
      <c r="I144" s="147"/>
      <c r="J144" s="147">
        <f>ROUND(I144*H144,2)</f>
        <v>0</v>
      </c>
      <c r="K144" s="148"/>
      <c r="L144" s="30"/>
      <c r="M144" s="149" t="s">
        <v>1</v>
      </c>
      <c r="N144" s="150" t="s">
        <v>35</v>
      </c>
      <c r="O144" s="151">
        <v>0.76</v>
      </c>
      <c r="P144" s="151">
        <f>O144*H144</f>
        <v>0.76</v>
      </c>
      <c r="Q144" s="151">
        <v>0</v>
      </c>
      <c r="R144" s="151">
        <f>Q144*H144</f>
        <v>0</v>
      </c>
      <c r="S144" s="151">
        <v>0.022</v>
      </c>
      <c r="T144" s="152">
        <f>S144*H144</f>
        <v>0.022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128</v>
      </c>
      <c r="AT144" s="153" t="s">
        <v>124</v>
      </c>
      <c r="AU144" s="153" t="s">
        <v>80</v>
      </c>
      <c r="AY144" s="17" t="s">
        <v>121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7" t="s">
        <v>78</v>
      </c>
      <c r="BK144" s="154">
        <f>ROUND(I144*H144,2)</f>
        <v>0</v>
      </c>
      <c r="BL144" s="17" t="s">
        <v>128</v>
      </c>
      <c r="BM144" s="153" t="s">
        <v>165</v>
      </c>
    </row>
    <row r="145" spans="2:63" s="12" customFormat="1" ht="22.9" customHeight="1">
      <c r="B145" s="129"/>
      <c r="C145" s="13"/>
      <c r="D145" s="130" t="s">
        <v>69</v>
      </c>
      <c r="E145" s="139" t="s">
        <v>166</v>
      </c>
      <c r="F145" s="139" t="s">
        <v>167</v>
      </c>
      <c r="J145" s="140">
        <f>BK145</f>
        <v>0</v>
      </c>
      <c r="L145" s="129"/>
      <c r="M145" s="133"/>
      <c r="N145" s="134"/>
      <c r="O145" s="134"/>
      <c r="P145" s="135">
        <f>SUM(P146:P151)</f>
        <v>88.87821800000002</v>
      </c>
      <c r="Q145" s="134"/>
      <c r="R145" s="135">
        <f>SUM(R146:R151)</f>
        <v>0</v>
      </c>
      <c r="S145" s="134"/>
      <c r="T145" s="136">
        <f>SUM(T146:T151)</f>
        <v>0</v>
      </c>
      <c r="AR145" s="130" t="s">
        <v>78</v>
      </c>
      <c r="AT145" s="137" t="s">
        <v>69</v>
      </c>
      <c r="AU145" s="137" t="s">
        <v>78</v>
      </c>
      <c r="AY145" s="130" t="s">
        <v>121</v>
      </c>
      <c r="BK145" s="138">
        <f>SUM(BK146:BK151)</f>
        <v>0</v>
      </c>
    </row>
    <row r="146" spans="1:65" s="2" customFormat="1" ht="16.5" customHeight="1">
      <c r="A146" s="29"/>
      <c r="B146" s="141"/>
      <c r="C146" s="142" t="s">
        <v>168</v>
      </c>
      <c r="D146" s="142" t="s">
        <v>124</v>
      </c>
      <c r="E146" s="143" t="s">
        <v>169</v>
      </c>
      <c r="F146" s="144" t="s">
        <v>170</v>
      </c>
      <c r="G146" s="145" t="s">
        <v>171</v>
      </c>
      <c r="H146" s="146">
        <v>10.582</v>
      </c>
      <c r="I146" s="147"/>
      <c r="J146" s="147">
        <f>ROUND(I146*H146,2)</f>
        <v>0</v>
      </c>
      <c r="K146" s="148"/>
      <c r="L146" s="30"/>
      <c r="M146" s="149" t="s">
        <v>1</v>
      </c>
      <c r="N146" s="150" t="s">
        <v>35</v>
      </c>
      <c r="O146" s="151">
        <v>7.9</v>
      </c>
      <c r="P146" s="151">
        <f>O146*H146</f>
        <v>83.5978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128</v>
      </c>
      <c r="AT146" s="153" t="s">
        <v>124</v>
      </c>
      <c r="AU146" s="153" t="s">
        <v>80</v>
      </c>
      <c r="AY146" s="17" t="s">
        <v>121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78</v>
      </c>
      <c r="BK146" s="154">
        <f>ROUND(I146*H146,2)</f>
        <v>0</v>
      </c>
      <c r="BL146" s="17" t="s">
        <v>128</v>
      </c>
      <c r="BM146" s="153" t="s">
        <v>172</v>
      </c>
    </row>
    <row r="147" spans="1:65" s="2" customFormat="1" ht="16.5" customHeight="1">
      <c r="A147" s="29"/>
      <c r="B147" s="141"/>
      <c r="C147" s="142" t="s">
        <v>173</v>
      </c>
      <c r="D147" s="142" t="s">
        <v>124</v>
      </c>
      <c r="E147" s="143" t="s">
        <v>174</v>
      </c>
      <c r="F147" s="144" t="s">
        <v>175</v>
      </c>
      <c r="G147" s="145" t="s">
        <v>171</v>
      </c>
      <c r="H147" s="146">
        <v>10.582</v>
      </c>
      <c r="I147" s="147"/>
      <c r="J147" s="147">
        <f>ROUND(I147*H147,2)</f>
        <v>0</v>
      </c>
      <c r="K147" s="148"/>
      <c r="L147" s="30"/>
      <c r="M147" s="149" t="s">
        <v>1</v>
      </c>
      <c r="N147" s="150" t="s">
        <v>35</v>
      </c>
      <c r="O147" s="151">
        <v>0.26</v>
      </c>
      <c r="P147" s="151">
        <f>O147*H147</f>
        <v>2.75132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3" t="s">
        <v>128</v>
      </c>
      <c r="AT147" s="153" t="s">
        <v>124</v>
      </c>
      <c r="AU147" s="153" t="s">
        <v>80</v>
      </c>
      <c r="AY147" s="17" t="s">
        <v>121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7" t="s">
        <v>78</v>
      </c>
      <c r="BK147" s="154">
        <f>ROUND(I147*H147,2)</f>
        <v>0</v>
      </c>
      <c r="BL147" s="17" t="s">
        <v>128</v>
      </c>
      <c r="BM147" s="153" t="s">
        <v>176</v>
      </c>
    </row>
    <row r="148" spans="1:65" s="2" customFormat="1" ht="16.5" customHeight="1">
      <c r="A148" s="29"/>
      <c r="B148" s="141"/>
      <c r="C148" s="142" t="s">
        <v>177</v>
      </c>
      <c r="D148" s="142" t="s">
        <v>124</v>
      </c>
      <c r="E148" s="143" t="s">
        <v>178</v>
      </c>
      <c r="F148" s="144" t="s">
        <v>179</v>
      </c>
      <c r="G148" s="145" t="s">
        <v>171</v>
      </c>
      <c r="H148" s="146">
        <v>10.582</v>
      </c>
      <c r="I148" s="147"/>
      <c r="J148" s="147">
        <f>ROUND(I148*H148,2)</f>
        <v>0</v>
      </c>
      <c r="K148" s="148"/>
      <c r="L148" s="30"/>
      <c r="M148" s="149" t="s">
        <v>1</v>
      </c>
      <c r="N148" s="150" t="s">
        <v>35</v>
      </c>
      <c r="O148" s="151">
        <v>0.125</v>
      </c>
      <c r="P148" s="151">
        <f>O148*H148</f>
        <v>1.32275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128</v>
      </c>
      <c r="AT148" s="153" t="s">
        <v>124</v>
      </c>
      <c r="AU148" s="153" t="s">
        <v>80</v>
      </c>
      <c r="AY148" s="17" t="s">
        <v>121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78</v>
      </c>
      <c r="BK148" s="154">
        <f>ROUND(I148*H148,2)</f>
        <v>0</v>
      </c>
      <c r="BL148" s="17" t="s">
        <v>128</v>
      </c>
      <c r="BM148" s="153" t="s">
        <v>180</v>
      </c>
    </row>
    <row r="149" spans="1:65" s="2" customFormat="1" ht="16.5" customHeight="1">
      <c r="A149" s="29"/>
      <c r="B149" s="141"/>
      <c r="C149" s="142" t="s">
        <v>181</v>
      </c>
      <c r="D149" s="142" t="s">
        <v>124</v>
      </c>
      <c r="E149" s="143" t="s">
        <v>182</v>
      </c>
      <c r="F149" s="144" t="s">
        <v>183</v>
      </c>
      <c r="G149" s="145" t="s">
        <v>171</v>
      </c>
      <c r="H149" s="146">
        <v>201.058</v>
      </c>
      <c r="I149" s="147"/>
      <c r="J149" s="147">
        <f>ROUND(I149*H149,2)</f>
        <v>0</v>
      </c>
      <c r="K149" s="148"/>
      <c r="L149" s="30"/>
      <c r="M149" s="149" t="s">
        <v>1</v>
      </c>
      <c r="N149" s="150" t="s">
        <v>35</v>
      </c>
      <c r="O149" s="151">
        <v>0.006</v>
      </c>
      <c r="P149" s="151">
        <f>O149*H149</f>
        <v>1.206348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3" t="s">
        <v>128</v>
      </c>
      <c r="AT149" s="153" t="s">
        <v>124</v>
      </c>
      <c r="AU149" s="153" t="s">
        <v>80</v>
      </c>
      <c r="AY149" s="17" t="s">
        <v>121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7" t="s">
        <v>78</v>
      </c>
      <c r="BK149" s="154">
        <f>ROUND(I149*H149,2)</f>
        <v>0</v>
      </c>
      <c r="BL149" s="17" t="s">
        <v>128</v>
      </c>
      <c r="BM149" s="153" t="s">
        <v>184</v>
      </c>
    </row>
    <row r="150" spans="2:51" s="13" customFormat="1" ht="12">
      <c r="B150" s="155"/>
      <c r="D150" s="156" t="s">
        <v>130</v>
      </c>
      <c r="F150" s="158" t="s">
        <v>185</v>
      </c>
      <c r="H150" s="159">
        <v>201.058</v>
      </c>
      <c r="L150" s="155"/>
      <c r="M150" s="160"/>
      <c r="N150" s="161"/>
      <c r="O150" s="161"/>
      <c r="P150" s="161"/>
      <c r="Q150" s="161"/>
      <c r="R150" s="161"/>
      <c r="S150" s="161"/>
      <c r="T150" s="162"/>
      <c r="AT150" s="157" t="s">
        <v>130</v>
      </c>
      <c r="AU150" s="157" t="s">
        <v>80</v>
      </c>
      <c r="AV150" s="13" t="s">
        <v>80</v>
      </c>
      <c r="AW150" s="13" t="s">
        <v>3</v>
      </c>
      <c r="AX150" s="13" t="s">
        <v>78</v>
      </c>
      <c r="AY150" s="157" t="s">
        <v>121</v>
      </c>
    </row>
    <row r="151" spans="1:65" s="2" customFormat="1" ht="16.5" customHeight="1">
      <c r="A151" s="29"/>
      <c r="B151" s="141"/>
      <c r="C151" s="142" t="s">
        <v>186</v>
      </c>
      <c r="D151" s="142" t="s">
        <v>124</v>
      </c>
      <c r="E151" s="143" t="s">
        <v>187</v>
      </c>
      <c r="F151" s="144" t="s">
        <v>188</v>
      </c>
      <c r="G151" s="145" t="s">
        <v>171</v>
      </c>
      <c r="H151" s="146">
        <v>10.582</v>
      </c>
      <c r="I151" s="147"/>
      <c r="J151" s="147">
        <f>ROUND(I151*H151,2)</f>
        <v>0</v>
      </c>
      <c r="K151" s="148"/>
      <c r="L151" s="30"/>
      <c r="M151" s="149" t="s">
        <v>1</v>
      </c>
      <c r="N151" s="150" t="s">
        <v>35</v>
      </c>
      <c r="O151" s="151">
        <v>0</v>
      </c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128</v>
      </c>
      <c r="AT151" s="153" t="s">
        <v>124</v>
      </c>
      <c r="AU151" s="153" t="s">
        <v>80</v>
      </c>
      <c r="AY151" s="17" t="s">
        <v>121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78</v>
      </c>
      <c r="BK151" s="154">
        <f>ROUND(I151*H151,2)</f>
        <v>0</v>
      </c>
      <c r="BL151" s="17" t="s">
        <v>128</v>
      </c>
      <c r="BM151" s="153" t="s">
        <v>189</v>
      </c>
    </row>
    <row r="152" spans="2:63" s="12" customFormat="1" ht="22.9" customHeight="1">
      <c r="B152" s="129"/>
      <c r="D152" s="130" t="s">
        <v>69</v>
      </c>
      <c r="E152" s="139" t="s">
        <v>190</v>
      </c>
      <c r="F152" s="139" t="s">
        <v>191</v>
      </c>
      <c r="J152" s="140">
        <f>BK152</f>
        <v>0</v>
      </c>
      <c r="L152" s="129"/>
      <c r="M152" s="133"/>
      <c r="N152" s="134"/>
      <c r="O152" s="134"/>
      <c r="P152" s="135">
        <f>SUM(P153:P154)</f>
        <v>63.56025000000001</v>
      </c>
      <c r="Q152" s="134"/>
      <c r="R152" s="135">
        <f>SUM(R153:R154)</f>
        <v>0</v>
      </c>
      <c r="S152" s="134"/>
      <c r="T152" s="136">
        <f>SUM(T153:T154)</f>
        <v>0</v>
      </c>
      <c r="AR152" s="130" t="s">
        <v>78</v>
      </c>
      <c r="AT152" s="137" t="s">
        <v>69</v>
      </c>
      <c r="AU152" s="137" t="s">
        <v>78</v>
      </c>
      <c r="AY152" s="130" t="s">
        <v>121</v>
      </c>
      <c r="BK152" s="138">
        <f>SUM(BK153:BK154)</f>
        <v>0</v>
      </c>
    </row>
    <row r="153" spans="1:65" s="2" customFormat="1" ht="16.5" customHeight="1">
      <c r="A153" s="29"/>
      <c r="B153" s="141"/>
      <c r="C153" s="142" t="s">
        <v>8</v>
      </c>
      <c r="D153" s="142" t="s">
        <v>124</v>
      </c>
      <c r="E153" s="143" t="s">
        <v>192</v>
      </c>
      <c r="F153" s="144" t="s">
        <v>193</v>
      </c>
      <c r="G153" s="145" t="s">
        <v>171</v>
      </c>
      <c r="H153" s="146">
        <v>10.865</v>
      </c>
      <c r="I153" s="147"/>
      <c r="J153" s="147">
        <f>ROUND(I153*H153,2)</f>
        <v>0</v>
      </c>
      <c r="K153" s="148"/>
      <c r="L153" s="30"/>
      <c r="M153" s="149" t="s">
        <v>1</v>
      </c>
      <c r="N153" s="150" t="s">
        <v>35</v>
      </c>
      <c r="O153" s="151">
        <v>4.44</v>
      </c>
      <c r="P153" s="151">
        <f>O153*H153</f>
        <v>48.24060000000001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3" t="s">
        <v>128</v>
      </c>
      <c r="AT153" s="153" t="s">
        <v>124</v>
      </c>
      <c r="AU153" s="153" t="s">
        <v>80</v>
      </c>
      <c r="AY153" s="17" t="s">
        <v>121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7" t="s">
        <v>78</v>
      </c>
      <c r="BK153" s="154">
        <f>ROUND(I153*H153,2)</f>
        <v>0</v>
      </c>
      <c r="BL153" s="17" t="s">
        <v>128</v>
      </c>
      <c r="BM153" s="153" t="s">
        <v>194</v>
      </c>
    </row>
    <row r="154" spans="1:65" s="2" customFormat="1" ht="16.5" customHeight="1">
      <c r="A154" s="29"/>
      <c r="B154" s="141"/>
      <c r="C154" s="142" t="s">
        <v>195</v>
      </c>
      <c r="D154" s="142" t="s">
        <v>124</v>
      </c>
      <c r="E154" s="143" t="s">
        <v>196</v>
      </c>
      <c r="F154" s="144" t="s">
        <v>197</v>
      </c>
      <c r="G154" s="145" t="s">
        <v>171</v>
      </c>
      <c r="H154" s="146">
        <v>10.865</v>
      </c>
      <c r="I154" s="147"/>
      <c r="J154" s="147">
        <f>ROUND(I154*H154,2)</f>
        <v>0</v>
      </c>
      <c r="K154" s="148"/>
      <c r="L154" s="30"/>
      <c r="M154" s="149" t="s">
        <v>1</v>
      </c>
      <c r="N154" s="150" t="s">
        <v>35</v>
      </c>
      <c r="O154" s="151">
        <v>1.41</v>
      </c>
      <c r="P154" s="151">
        <f>O154*H154</f>
        <v>15.31965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128</v>
      </c>
      <c r="AT154" s="153" t="s">
        <v>124</v>
      </c>
      <c r="AU154" s="153" t="s">
        <v>80</v>
      </c>
      <c r="AY154" s="17" t="s">
        <v>121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7" t="s">
        <v>78</v>
      </c>
      <c r="BK154" s="154">
        <f>ROUND(I154*H154,2)</f>
        <v>0</v>
      </c>
      <c r="BL154" s="17" t="s">
        <v>128</v>
      </c>
      <c r="BM154" s="153" t="s">
        <v>198</v>
      </c>
    </row>
    <row r="155" spans="2:63" s="12" customFormat="1" ht="25.9" customHeight="1">
      <c r="B155" s="129"/>
      <c r="D155" s="130" t="s">
        <v>69</v>
      </c>
      <c r="E155" s="131" t="s">
        <v>199</v>
      </c>
      <c r="F155" s="131" t="s">
        <v>200</v>
      </c>
      <c r="J155" s="132">
        <f>BK155</f>
        <v>0</v>
      </c>
      <c r="L155" s="129"/>
      <c r="M155" s="133"/>
      <c r="N155" s="134"/>
      <c r="O155" s="134"/>
      <c r="P155" s="135">
        <f>P156+P175+P193+P210+P230+P236</f>
        <v>187.26627200000001</v>
      </c>
      <c r="Q155" s="134"/>
      <c r="R155" s="135">
        <f>R156+R175+R193+R210+R230+R236</f>
        <v>2.5021116600000006</v>
      </c>
      <c r="S155" s="134"/>
      <c r="T155" s="136">
        <f>T156+T175+T193+T210+T230+T236</f>
        <v>0</v>
      </c>
      <c r="AR155" s="130" t="s">
        <v>80</v>
      </c>
      <c r="AT155" s="137" t="s">
        <v>69</v>
      </c>
      <c r="AU155" s="137" t="s">
        <v>70</v>
      </c>
      <c r="AY155" s="130" t="s">
        <v>121</v>
      </c>
      <c r="BK155" s="138">
        <f>BK156+BK175+BK193+BK210+BK230+BK236</f>
        <v>0</v>
      </c>
    </row>
    <row r="156" spans="2:63" s="12" customFormat="1" ht="22.9" customHeight="1">
      <c r="B156" s="129"/>
      <c r="D156" s="130" t="s">
        <v>69</v>
      </c>
      <c r="E156" s="139" t="s">
        <v>201</v>
      </c>
      <c r="F156" s="139" t="s">
        <v>202</v>
      </c>
      <c r="J156" s="140">
        <f>BK156</f>
        <v>0</v>
      </c>
      <c r="L156" s="129"/>
      <c r="M156" s="133"/>
      <c r="N156" s="134"/>
      <c r="O156" s="134"/>
      <c r="P156" s="135">
        <f>SUM(P157:P174)</f>
        <v>31.88499</v>
      </c>
      <c r="Q156" s="134"/>
      <c r="R156" s="135">
        <f>SUM(R157:R174)</f>
        <v>0.023100000000000002</v>
      </c>
      <c r="S156" s="134"/>
      <c r="T156" s="136">
        <f>SUM(T157:T174)</f>
        <v>0</v>
      </c>
      <c r="AR156" s="130" t="s">
        <v>80</v>
      </c>
      <c r="AT156" s="137" t="s">
        <v>69</v>
      </c>
      <c r="AU156" s="137" t="s">
        <v>78</v>
      </c>
      <c r="AY156" s="130" t="s">
        <v>121</v>
      </c>
      <c r="BK156" s="138">
        <f>SUM(BK157:BK174)</f>
        <v>0</v>
      </c>
    </row>
    <row r="157" spans="1:65" s="2" customFormat="1" ht="16.5" customHeight="1">
      <c r="A157" s="29"/>
      <c r="B157" s="141"/>
      <c r="C157" s="142" t="s">
        <v>203</v>
      </c>
      <c r="D157" s="142" t="s">
        <v>124</v>
      </c>
      <c r="E157" s="143" t="s">
        <v>204</v>
      </c>
      <c r="F157" s="144" t="s">
        <v>205</v>
      </c>
      <c r="G157" s="145" t="s">
        <v>206</v>
      </c>
      <c r="H157" s="146">
        <v>6</v>
      </c>
      <c r="I157" s="147"/>
      <c r="J157" s="147">
        <f aca="true" t="shared" si="0" ref="J157:J168">ROUND(I157*H157,2)</f>
        <v>0</v>
      </c>
      <c r="K157" s="148"/>
      <c r="L157" s="30"/>
      <c r="M157" s="149" t="s">
        <v>1</v>
      </c>
      <c r="N157" s="150" t="s">
        <v>35</v>
      </c>
      <c r="O157" s="151">
        <v>0.2</v>
      </c>
      <c r="P157" s="151">
        <f aca="true" t="shared" si="1" ref="P157:P168">O157*H157</f>
        <v>1.2000000000000002</v>
      </c>
      <c r="Q157" s="151">
        <v>0</v>
      </c>
      <c r="R157" s="151">
        <f aca="true" t="shared" si="2" ref="R157:R168">Q157*H157</f>
        <v>0</v>
      </c>
      <c r="S157" s="151">
        <v>0</v>
      </c>
      <c r="T157" s="152">
        <f aca="true" t="shared" si="3" ref="T157:T168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195</v>
      </c>
      <c r="AT157" s="153" t="s">
        <v>124</v>
      </c>
      <c r="AU157" s="153" t="s">
        <v>80</v>
      </c>
      <c r="AY157" s="17" t="s">
        <v>121</v>
      </c>
      <c r="BE157" s="154">
        <f aca="true" t="shared" si="4" ref="BE157:BE168">IF(N157="základní",J157,0)</f>
        <v>0</v>
      </c>
      <c r="BF157" s="154">
        <f aca="true" t="shared" si="5" ref="BF157:BF168">IF(N157="snížená",J157,0)</f>
        <v>0</v>
      </c>
      <c r="BG157" s="154">
        <f aca="true" t="shared" si="6" ref="BG157:BG168">IF(N157="zákl. přenesená",J157,0)</f>
        <v>0</v>
      </c>
      <c r="BH157" s="154">
        <f aca="true" t="shared" si="7" ref="BH157:BH168">IF(N157="sníž. přenesená",J157,0)</f>
        <v>0</v>
      </c>
      <c r="BI157" s="154">
        <f aca="true" t="shared" si="8" ref="BI157:BI168">IF(N157="nulová",J157,0)</f>
        <v>0</v>
      </c>
      <c r="BJ157" s="17" t="s">
        <v>78</v>
      </c>
      <c r="BK157" s="154">
        <f aca="true" t="shared" si="9" ref="BK157:BK168">ROUND(I157*H157,2)</f>
        <v>0</v>
      </c>
      <c r="BL157" s="17" t="s">
        <v>195</v>
      </c>
      <c r="BM157" s="153" t="s">
        <v>207</v>
      </c>
    </row>
    <row r="158" spans="1:65" s="2" customFormat="1" ht="16.5" customHeight="1">
      <c r="A158" s="29"/>
      <c r="B158" s="141"/>
      <c r="C158" s="142" t="s">
        <v>208</v>
      </c>
      <c r="D158" s="163" t="s">
        <v>209</v>
      </c>
      <c r="E158" s="164" t="s">
        <v>210</v>
      </c>
      <c r="F158" s="165" t="s">
        <v>211</v>
      </c>
      <c r="G158" s="166" t="s">
        <v>206</v>
      </c>
      <c r="H158" s="167">
        <v>6</v>
      </c>
      <c r="I158" s="168"/>
      <c r="J158" s="168">
        <f t="shared" si="0"/>
        <v>0</v>
      </c>
      <c r="K158" s="169"/>
      <c r="L158" s="170"/>
      <c r="M158" s="171" t="s">
        <v>1</v>
      </c>
      <c r="N158" s="172" t="s">
        <v>35</v>
      </c>
      <c r="O158" s="151">
        <v>0</v>
      </c>
      <c r="P158" s="151">
        <f t="shared" si="1"/>
        <v>0</v>
      </c>
      <c r="Q158" s="151">
        <v>3E-05</v>
      </c>
      <c r="R158" s="151">
        <f t="shared" si="2"/>
        <v>0.00018</v>
      </c>
      <c r="S158" s="151">
        <v>0</v>
      </c>
      <c r="T158" s="152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158</v>
      </c>
      <c r="AT158" s="153" t="s">
        <v>209</v>
      </c>
      <c r="AU158" s="153" t="s">
        <v>80</v>
      </c>
      <c r="AY158" s="17" t="s">
        <v>121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7" t="s">
        <v>78</v>
      </c>
      <c r="BK158" s="154">
        <f t="shared" si="9"/>
        <v>0</v>
      </c>
      <c r="BL158" s="17" t="s">
        <v>128</v>
      </c>
      <c r="BM158" s="153" t="s">
        <v>212</v>
      </c>
    </row>
    <row r="159" spans="1:65" s="2" customFormat="1" ht="16.5" customHeight="1">
      <c r="A159" s="29"/>
      <c r="B159" s="141"/>
      <c r="C159" s="142" t="s">
        <v>213</v>
      </c>
      <c r="D159" s="142" t="s">
        <v>124</v>
      </c>
      <c r="E159" s="143" t="s">
        <v>214</v>
      </c>
      <c r="F159" s="144" t="s">
        <v>215</v>
      </c>
      <c r="G159" s="145" t="s">
        <v>147</v>
      </c>
      <c r="H159" s="146">
        <v>186</v>
      </c>
      <c r="I159" s="147"/>
      <c r="J159" s="147">
        <f t="shared" si="0"/>
        <v>0</v>
      </c>
      <c r="K159" s="148"/>
      <c r="L159" s="30"/>
      <c r="M159" s="149" t="s">
        <v>1</v>
      </c>
      <c r="N159" s="150" t="s">
        <v>35</v>
      </c>
      <c r="O159" s="151">
        <v>0.082</v>
      </c>
      <c r="P159" s="151">
        <f t="shared" si="1"/>
        <v>15.252</v>
      </c>
      <c r="Q159" s="151">
        <v>0</v>
      </c>
      <c r="R159" s="151">
        <f t="shared" si="2"/>
        <v>0</v>
      </c>
      <c r="S159" s="151">
        <v>0</v>
      </c>
      <c r="T159" s="152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195</v>
      </c>
      <c r="AT159" s="153" t="s">
        <v>124</v>
      </c>
      <c r="AU159" s="153" t="s">
        <v>80</v>
      </c>
      <c r="AY159" s="17" t="s">
        <v>121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7" t="s">
        <v>78</v>
      </c>
      <c r="BK159" s="154">
        <f t="shared" si="9"/>
        <v>0</v>
      </c>
      <c r="BL159" s="17" t="s">
        <v>195</v>
      </c>
      <c r="BM159" s="153" t="s">
        <v>216</v>
      </c>
    </row>
    <row r="160" spans="1:65" s="2" customFormat="1" ht="16.5" customHeight="1">
      <c r="A160" s="29"/>
      <c r="B160" s="141"/>
      <c r="C160" s="142" t="s">
        <v>217</v>
      </c>
      <c r="D160" s="163" t="s">
        <v>209</v>
      </c>
      <c r="E160" s="164" t="s">
        <v>218</v>
      </c>
      <c r="F160" s="165" t="s">
        <v>219</v>
      </c>
      <c r="G160" s="166" t="s">
        <v>147</v>
      </c>
      <c r="H160" s="167">
        <v>186</v>
      </c>
      <c r="I160" s="168"/>
      <c r="J160" s="168">
        <f t="shared" si="0"/>
        <v>0</v>
      </c>
      <c r="K160" s="169"/>
      <c r="L160" s="170"/>
      <c r="M160" s="171" t="s">
        <v>1</v>
      </c>
      <c r="N160" s="172" t="s">
        <v>35</v>
      </c>
      <c r="O160" s="151">
        <v>0</v>
      </c>
      <c r="P160" s="151">
        <f t="shared" si="1"/>
        <v>0</v>
      </c>
      <c r="Q160" s="151">
        <v>0.00012</v>
      </c>
      <c r="R160" s="151">
        <f t="shared" si="2"/>
        <v>0.02232</v>
      </c>
      <c r="S160" s="151">
        <v>0</v>
      </c>
      <c r="T160" s="152">
        <f t="shared" si="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3" t="s">
        <v>220</v>
      </c>
      <c r="AT160" s="153" t="s">
        <v>209</v>
      </c>
      <c r="AU160" s="153" t="s">
        <v>80</v>
      </c>
      <c r="AY160" s="17" t="s">
        <v>121</v>
      </c>
      <c r="BE160" s="154">
        <f t="shared" si="4"/>
        <v>0</v>
      </c>
      <c r="BF160" s="154">
        <f t="shared" si="5"/>
        <v>0</v>
      </c>
      <c r="BG160" s="154">
        <f t="shared" si="6"/>
        <v>0</v>
      </c>
      <c r="BH160" s="154">
        <f t="shared" si="7"/>
        <v>0</v>
      </c>
      <c r="BI160" s="154">
        <f t="shared" si="8"/>
        <v>0</v>
      </c>
      <c r="BJ160" s="17" t="s">
        <v>78</v>
      </c>
      <c r="BK160" s="154">
        <f t="shared" si="9"/>
        <v>0</v>
      </c>
      <c r="BL160" s="17" t="s">
        <v>195</v>
      </c>
      <c r="BM160" s="153" t="s">
        <v>221</v>
      </c>
    </row>
    <row r="161" spans="1:65" s="2" customFormat="1" ht="16.5" customHeight="1">
      <c r="A161" s="29"/>
      <c r="B161" s="141"/>
      <c r="C161" s="142" t="s">
        <v>7</v>
      </c>
      <c r="D161" s="142" t="s">
        <v>124</v>
      </c>
      <c r="E161" s="143" t="s">
        <v>222</v>
      </c>
      <c r="F161" s="144" t="s">
        <v>223</v>
      </c>
      <c r="G161" s="145" t="s">
        <v>206</v>
      </c>
      <c r="H161" s="146">
        <v>6</v>
      </c>
      <c r="I161" s="147"/>
      <c r="J161" s="147">
        <f t="shared" si="0"/>
        <v>0</v>
      </c>
      <c r="K161" s="148"/>
      <c r="L161" s="30"/>
      <c r="M161" s="149" t="s">
        <v>1</v>
      </c>
      <c r="N161" s="150" t="s">
        <v>35</v>
      </c>
      <c r="O161" s="151">
        <v>0.139</v>
      </c>
      <c r="P161" s="151">
        <f t="shared" si="1"/>
        <v>0.8340000000000001</v>
      </c>
      <c r="Q161" s="151">
        <v>0</v>
      </c>
      <c r="R161" s="151">
        <f t="shared" si="2"/>
        <v>0</v>
      </c>
      <c r="S161" s="151">
        <v>0</v>
      </c>
      <c r="T161" s="152">
        <f t="shared" si="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195</v>
      </c>
      <c r="AT161" s="153" t="s">
        <v>124</v>
      </c>
      <c r="AU161" s="153" t="s">
        <v>80</v>
      </c>
      <c r="AY161" s="17" t="s">
        <v>121</v>
      </c>
      <c r="BE161" s="154">
        <f t="shared" si="4"/>
        <v>0</v>
      </c>
      <c r="BF161" s="154">
        <f t="shared" si="5"/>
        <v>0</v>
      </c>
      <c r="BG161" s="154">
        <f t="shared" si="6"/>
        <v>0</v>
      </c>
      <c r="BH161" s="154">
        <f t="shared" si="7"/>
        <v>0</v>
      </c>
      <c r="BI161" s="154">
        <f t="shared" si="8"/>
        <v>0</v>
      </c>
      <c r="BJ161" s="17" t="s">
        <v>78</v>
      </c>
      <c r="BK161" s="154">
        <f t="shared" si="9"/>
        <v>0</v>
      </c>
      <c r="BL161" s="17" t="s">
        <v>195</v>
      </c>
      <c r="BM161" s="153" t="s">
        <v>224</v>
      </c>
    </row>
    <row r="162" spans="1:65" s="2" customFormat="1" ht="16.5" customHeight="1">
      <c r="A162" s="29"/>
      <c r="B162" s="141"/>
      <c r="C162" s="142" t="s">
        <v>225</v>
      </c>
      <c r="D162" s="163" t="s">
        <v>209</v>
      </c>
      <c r="E162" s="164" t="s">
        <v>226</v>
      </c>
      <c r="F162" s="165" t="s">
        <v>227</v>
      </c>
      <c r="G162" s="166" t="s">
        <v>206</v>
      </c>
      <c r="H162" s="167">
        <v>6</v>
      </c>
      <c r="I162" s="168"/>
      <c r="J162" s="168">
        <f t="shared" si="0"/>
        <v>0</v>
      </c>
      <c r="K162" s="169"/>
      <c r="L162" s="170"/>
      <c r="M162" s="171" t="s">
        <v>1</v>
      </c>
      <c r="N162" s="172" t="s">
        <v>35</v>
      </c>
      <c r="O162" s="151">
        <v>0</v>
      </c>
      <c r="P162" s="151">
        <f t="shared" si="1"/>
        <v>0</v>
      </c>
      <c r="Q162" s="151">
        <v>5E-05</v>
      </c>
      <c r="R162" s="151">
        <f t="shared" si="2"/>
        <v>0.00030000000000000003</v>
      </c>
      <c r="S162" s="151">
        <v>0</v>
      </c>
      <c r="T162" s="152">
        <f t="shared" si="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220</v>
      </c>
      <c r="AT162" s="153" t="s">
        <v>209</v>
      </c>
      <c r="AU162" s="153" t="s">
        <v>80</v>
      </c>
      <c r="AY162" s="17" t="s">
        <v>121</v>
      </c>
      <c r="BE162" s="154">
        <f t="shared" si="4"/>
        <v>0</v>
      </c>
      <c r="BF162" s="154">
        <f t="shared" si="5"/>
        <v>0</v>
      </c>
      <c r="BG162" s="154">
        <f t="shared" si="6"/>
        <v>0</v>
      </c>
      <c r="BH162" s="154">
        <f t="shared" si="7"/>
        <v>0</v>
      </c>
      <c r="BI162" s="154">
        <f t="shared" si="8"/>
        <v>0</v>
      </c>
      <c r="BJ162" s="17" t="s">
        <v>78</v>
      </c>
      <c r="BK162" s="154">
        <f t="shared" si="9"/>
        <v>0</v>
      </c>
      <c r="BL162" s="17" t="s">
        <v>195</v>
      </c>
      <c r="BM162" s="153" t="s">
        <v>228</v>
      </c>
    </row>
    <row r="163" spans="1:65" s="2" customFormat="1" ht="16.5" customHeight="1">
      <c r="A163" s="29"/>
      <c r="B163" s="141"/>
      <c r="C163" s="142" t="s">
        <v>229</v>
      </c>
      <c r="D163" s="163" t="s">
        <v>209</v>
      </c>
      <c r="E163" s="164" t="s">
        <v>230</v>
      </c>
      <c r="F163" s="165" t="s">
        <v>231</v>
      </c>
      <c r="G163" s="166" t="s">
        <v>206</v>
      </c>
      <c r="H163" s="167">
        <v>6</v>
      </c>
      <c r="I163" s="168"/>
      <c r="J163" s="168">
        <f t="shared" si="0"/>
        <v>0</v>
      </c>
      <c r="K163" s="169"/>
      <c r="L163" s="170"/>
      <c r="M163" s="171" t="s">
        <v>1</v>
      </c>
      <c r="N163" s="172" t="s">
        <v>35</v>
      </c>
      <c r="O163" s="151">
        <v>0</v>
      </c>
      <c r="P163" s="151">
        <f t="shared" si="1"/>
        <v>0</v>
      </c>
      <c r="Q163" s="151">
        <v>5E-05</v>
      </c>
      <c r="R163" s="151">
        <f t="shared" si="2"/>
        <v>0.00030000000000000003</v>
      </c>
      <c r="S163" s="151">
        <v>0</v>
      </c>
      <c r="T163" s="152">
        <f t="shared" si="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3" t="s">
        <v>220</v>
      </c>
      <c r="AT163" s="153" t="s">
        <v>209</v>
      </c>
      <c r="AU163" s="153" t="s">
        <v>80</v>
      </c>
      <c r="AY163" s="17" t="s">
        <v>121</v>
      </c>
      <c r="BE163" s="154">
        <f t="shared" si="4"/>
        <v>0</v>
      </c>
      <c r="BF163" s="154">
        <f t="shared" si="5"/>
        <v>0</v>
      </c>
      <c r="BG163" s="154">
        <f t="shared" si="6"/>
        <v>0</v>
      </c>
      <c r="BH163" s="154">
        <f t="shared" si="7"/>
        <v>0</v>
      </c>
      <c r="BI163" s="154">
        <f t="shared" si="8"/>
        <v>0</v>
      </c>
      <c r="BJ163" s="17" t="s">
        <v>78</v>
      </c>
      <c r="BK163" s="154">
        <f t="shared" si="9"/>
        <v>0</v>
      </c>
      <c r="BL163" s="17" t="s">
        <v>195</v>
      </c>
      <c r="BM163" s="153" t="s">
        <v>232</v>
      </c>
    </row>
    <row r="164" spans="1:65" s="2" customFormat="1" ht="16.5" customHeight="1">
      <c r="A164" s="29"/>
      <c r="B164" s="141"/>
      <c r="C164" s="142" t="s">
        <v>233</v>
      </c>
      <c r="D164" s="142" t="s">
        <v>124</v>
      </c>
      <c r="E164" s="143" t="s">
        <v>234</v>
      </c>
      <c r="F164" s="144" t="s">
        <v>235</v>
      </c>
      <c r="G164" s="145" t="s">
        <v>206</v>
      </c>
      <c r="H164" s="146">
        <v>2</v>
      </c>
      <c r="I164" s="147"/>
      <c r="J164" s="147">
        <f t="shared" si="0"/>
        <v>0</v>
      </c>
      <c r="K164" s="148"/>
      <c r="L164" s="30"/>
      <c r="M164" s="149" t="s">
        <v>1</v>
      </c>
      <c r="N164" s="150" t="s">
        <v>35</v>
      </c>
      <c r="O164" s="151">
        <v>0.139</v>
      </c>
      <c r="P164" s="151">
        <f t="shared" si="1"/>
        <v>0.278</v>
      </c>
      <c r="Q164" s="151">
        <v>0</v>
      </c>
      <c r="R164" s="151">
        <f t="shared" si="2"/>
        <v>0</v>
      </c>
      <c r="S164" s="151">
        <v>0</v>
      </c>
      <c r="T164" s="152">
        <f t="shared" si="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195</v>
      </c>
      <c r="AT164" s="153" t="s">
        <v>124</v>
      </c>
      <c r="AU164" s="153" t="s">
        <v>80</v>
      </c>
      <c r="AY164" s="17" t="s">
        <v>121</v>
      </c>
      <c r="BE164" s="154">
        <f t="shared" si="4"/>
        <v>0</v>
      </c>
      <c r="BF164" s="154">
        <f t="shared" si="5"/>
        <v>0</v>
      </c>
      <c r="BG164" s="154">
        <f t="shared" si="6"/>
        <v>0</v>
      </c>
      <c r="BH164" s="154">
        <f t="shared" si="7"/>
        <v>0</v>
      </c>
      <c r="BI164" s="154">
        <f t="shared" si="8"/>
        <v>0</v>
      </c>
      <c r="BJ164" s="17" t="s">
        <v>78</v>
      </c>
      <c r="BK164" s="154">
        <f t="shared" si="9"/>
        <v>0</v>
      </c>
      <c r="BL164" s="17" t="s">
        <v>195</v>
      </c>
      <c r="BM164" s="153" t="s">
        <v>236</v>
      </c>
    </row>
    <row r="165" spans="1:65" s="2" customFormat="1" ht="16.5" customHeight="1">
      <c r="A165" s="29"/>
      <c r="B165" s="141"/>
      <c r="C165" s="142" t="s">
        <v>237</v>
      </c>
      <c r="D165" s="142" t="s">
        <v>124</v>
      </c>
      <c r="E165" s="143" t="s">
        <v>238</v>
      </c>
      <c r="F165" s="144" t="s">
        <v>239</v>
      </c>
      <c r="G165" s="145" t="s">
        <v>206</v>
      </c>
      <c r="H165" s="146">
        <v>1</v>
      </c>
      <c r="I165" s="147"/>
      <c r="J165" s="147">
        <f t="shared" si="0"/>
        <v>0</v>
      </c>
      <c r="K165" s="148"/>
      <c r="L165" s="30"/>
      <c r="M165" s="149" t="s">
        <v>1</v>
      </c>
      <c r="N165" s="150" t="s">
        <v>35</v>
      </c>
      <c r="O165" s="151">
        <v>0.139</v>
      </c>
      <c r="P165" s="151">
        <f t="shared" si="1"/>
        <v>0.139</v>
      </c>
      <c r="Q165" s="151">
        <v>0</v>
      </c>
      <c r="R165" s="151">
        <f t="shared" si="2"/>
        <v>0</v>
      </c>
      <c r="S165" s="151">
        <v>0</v>
      </c>
      <c r="T165" s="152">
        <f t="shared" si="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3" t="s">
        <v>195</v>
      </c>
      <c r="AT165" s="153" t="s">
        <v>124</v>
      </c>
      <c r="AU165" s="153" t="s">
        <v>80</v>
      </c>
      <c r="AY165" s="17" t="s">
        <v>121</v>
      </c>
      <c r="BE165" s="154">
        <f t="shared" si="4"/>
        <v>0</v>
      </c>
      <c r="BF165" s="154">
        <f t="shared" si="5"/>
        <v>0</v>
      </c>
      <c r="BG165" s="154">
        <f t="shared" si="6"/>
        <v>0</v>
      </c>
      <c r="BH165" s="154">
        <f t="shared" si="7"/>
        <v>0</v>
      </c>
      <c r="BI165" s="154">
        <f t="shared" si="8"/>
        <v>0</v>
      </c>
      <c r="BJ165" s="17" t="s">
        <v>78</v>
      </c>
      <c r="BK165" s="154">
        <f t="shared" si="9"/>
        <v>0</v>
      </c>
      <c r="BL165" s="17" t="s">
        <v>195</v>
      </c>
      <c r="BM165" s="153" t="s">
        <v>240</v>
      </c>
    </row>
    <row r="166" spans="1:65" s="2" customFormat="1" ht="16.5" customHeight="1">
      <c r="A166" s="29"/>
      <c r="B166" s="141"/>
      <c r="C166" s="142" t="s">
        <v>241</v>
      </c>
      <c r="D166" s="142" t="s">
        <v>124</v>
      </c>
      <c r="E166" s="143" t="s">
        <v>242</v>
      </c>
      <c r="F166" s="144" t="s">
        <v>243</v>
      </c>
      <c r="G166" s="145" t="s">
        <v>206</v>
      </c>
      <c r="H166" s="146">
        <v>1</v>
      </c>
      <c r="I166" s="147"/>
      <c r="J166" s="147">
        <f t="shared" si="0"/>
        <v>0</v>
      </c>
      <c r="K166" s="148"/>
      <c r="L166" s="30"/>
      <c r="M166" s="149" t="s">
        <v>1</v>
      </c>
      <c r="N166" s="150" t="s">
        <v>35</v>
      </c>
      <c r="O166" s="151">
        <v>0.139</v>
      </c>
      <c r="P166" s="151">
        <f t="shared" si="1"/>
        <v>0.139</v>
      </c>
      <c r="Q166" s="151">
        <v>0</v>
      </c>
      <c r="R166" s="151">
        <f t="shared" si="2"/>
        <v>0</v>
      </c>
      <c r="S166" s="151">
        <v>0</v>
      </c>
      <c r="T166" s="152">
        <f t="shared" si="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195</v>
      </c>
      <c r="AT166" s="153" t="s">
        <v>124</v>
      </c>
      <c r="AU166" s="153" t="s">
        <v>80</v>
      </c>
      <c r="AY166" s="17" t="s">
        <v>121</v>
      </c>
      <c r="BE166" s="154">
        <f t="shared" si="4"/>
        <v>0</v>
      </c>
      <c r="BF166" s="154">
        <f t="shared" si="5"/>
        <v>0</v>
      </c>
      <c r="BG166" s="154">
        <f t="shared" si="6"/>
        <v>0</v>
      </c>
      <c r="BH166" s="154">
        <f t="shared" si="7"/>
        <v>0</v>
      </c>
      <c r="BI166" s="154">
        <f t="shared" si="8"/>
        <v>0</v>
      </c>
      <c r="BJ166" s="17" t="s">
        <v>78</v>
      </c>
      <c r="BK166" s="154">
        <f t="shared" si="9"/>
        <v>0</v>
      </c>
      <c r="BL166" s="17" t="s">
        <v>195</v>
      </c>
      <c r="BM166" s="153" t="s">
        <v>244</v>
      </c>
    </row>
    <row r="167" spans="1:65" s="2" customFormat="1" ht="16.5" customHeight="1">
      <c r="A167" s="29"/>
      <c r="B167" s="141"/>
      <c r="C167" s="142" t="s">
        <v>245</v>
      </c>
      <c r="D167" s="142" t="s">
        <v>124</v>
      </c>
      <c r="E167" s="143" t="s">
        <v>246</v>
      </c>
      <c r="F167" s="144" t="s">
        <v>247</v>
      </c>
      <c r="G167" s="145" t="s">
        <v>206</v>
      </c>
      <c r="H167" s="146">
        <v>8</v>
      </c>
      <c r="I167" s="147"/>
      <c r="J167" s="147">
        <f t="shared" si="0"/>
        <v>0</v>
      </c>
      <c r="K167" s="148"/>
      <c r="L167" s="30"/>
      <c r="M167" s="149" t="s">
        <v>1</v>
      </c>
      <c r="N167" s="150" t="s">
        <v>35</v>
      </c>
      <c r="O167" s="151">
        <v>0.139</v>
      </c>
      <c r="P167" s="151">
        <f t="shared" si="1"/>
        <v>1.112</v>
      </c>
      <c r="Q167" s="151">
        <v>0</v>
      </c>
      <c r="R167" s="151">
        <f t="shared" si="2"/>
        <v>0</v>
      </c>
      <c r="S167" s="151">
        <v>0</v>
      </c>
      <c r="T167" s="152">
        <f t="shared" si="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195</v>
      </c>
      <c r="AT167" s="153" t="s">
        <v>124</v>
      </c>
      <c r="AU167" s="153" t="s">
        <v>80</v>
      </c>
      <c r="AY167" s="17" t="s">
        <v>121</v>
      </c>
      <c r="BE167" s="154">
        <f t="shared" si="4"/>
        <v>0</v>
      </c>
      <c r="BF167" s="154">
        <f t="shared" si="5"/>
        <v>0</v>
      </c>
      <c r="BG167" s="154">
        <f t="shared" si="6"/>
        <v>0</v>
      </c>
      <c r="BH167" s="154">
        <f t="shared" si="7"/>
        <v>0</v>
      </c>
      <c r="BI167" s="154">
        <f t="shared" si="8"/>
        <v>0</v>
      </c>
      <c r="BJ167" s="17" t="s">
        <v>78</v>
      </c>
      <c r="BK167" s="154">
        <f t="shared" si="9"/>
        <v>0</v>
      </c>
      <c r="BL167" s="17" t="s">
        <v>195</v>
      </c>
      <c r="BM167" s="153" t="s">
        <v>248</v>
      </c>
    </row>
    <row r="168" spans="1:65" s="2" customFormat="1" ht="16.5" customHeight="1">
      <c r="A168" s="29"/>
      <c r="B168" s="141"/>
      <c r="C168" s="142" t="s">
        <v>249</v>
      </c>
      <c r="D168" s="142" t="s">
        <v>124</v>
      </c>
      <c r="E168" s="143" t="s">
        <v>250</v>
      </c>
      <c r="F168" s="144" t="s">
        <v>251</v>
      </c>
      <c r="G168" s="145" t="s">
        <v>252</v>
      </c>
      <c r="H168" s="146">
        <v>1</v>
      </c>
      <c r="I168" s="147"/>
      <c r="J168" s="147">
        <f t="shared" si="0"/>
        <v>0</v>
      </c>
      <c r="K168" s="148"/>
      <c r="L168" s="30"/>
      <c r="M168" s="149" t="s">
        <v>1</v>
      </c>
      <c r="N168" s="150" t="s">
        <v>35</v>
      </c>
      <c r="O168" s="151">
        <v>0.139</v>
      </c>
      <c r="P168" s="151">
        <f t="shared" si="1"/>
        <v>0.139</v>
      </c>
      <c r="Q168" s="151">
        <v>0</v>
      </c>
      <c r="R168" s="151">
        <f t="shared" si="2"/>
        <v>0</v>
      </c>
      <c r="S168" s="151">
        <v>0</v>
      </c>
      <c r="T168" s="152">
        <f t="shared" si="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195</v>
      </c>
      <c r="AT168" s="153" t="s">
        <v>124</v>
      </c>
      <c r="AU168" s="153" t="s">
        <v>80</v>
      </c>
      <c r="AY168" s="17" t="s">
        <v>121</v>
      </c>
      <c r="BE168" s="154">
        <f t="shared" si="4"/>
        <v>0</v>
      </c>
      <c r="BF168" s="154">
        <f t="shared" si="5"/>
        <v>0</v>
      </c>
      <c r="BG168" s="154">
        <f t="shared" si="6"/>
        <v>0</v>
      </c>
      <c r="BH168" s="154">
        <f t="shared" si="7"/>
        <v>0</v>
      </c>
      <c r="BI168" s="154">
        <f t="shared" si="8"/>
        <v>0</v>
      </c>
      <c r="BJ168" s="17" t="s">
        <v>78</v>
      </c>
      <c r="BK168" s="154">
        <f t="shared" si="9"/>
        <v>0</v>
      </c>
      <c r="BL168" s="17" t="s">
        <v>195</v>
      </c>
      <c r="BM168" s="153" t="s">
        <v>253</v>
      </c>
    </row>
    <row r="169" spans="1:47" s="2" customFormat="1" ht="39">
      <c r="A169" s="29"/>
      <c r="B169" s="30"/>
      <c r="C169" s="13"/>
      <c r="D169" s="156" t="s">
        <v>254</v>
      </c>
      <c r="E169" s="29"/>
      <c r="F169" s="173" t="s">
        <v>255</v>
      </c>
      <c r="G169" s="29"/>
      <c r="H169" s="29"/>
      <c r="I169" s="29"/>
      <c r="J169" s="29"/>
      <c r="K169" s="29"/>
      <c r="L169" s="30"/>
      <c r="M169" s="174"/>
      <c r="N169" s="175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254</v>
      </c>
      <c r="AU169" s="17" t="s">
        <v>80</v>
      </c>
    </row>
    <row r="170" spans="2:51" s="13" customFormat="1" ht="12">
      <c r="B170" s="155"/>
      <c r="D170" s="156" t="s">
        <v>130</v>
      </c>
      <c r="E170" s="157" t="s">
        <v>1</v>
      </c>
      <c r="F170" s="158" t="s">
        <v>78</v>
      </c>
      <c r="H170" s="159">
        <v>1</v>
      </c>
      <c r="L170" s="155"/>
      <c r="M170" s="160"/>
      <c r="N170" s="161"/>
      <c r="O170" s="161"/>
      <c r="P170" s="161"/>
      <c r="Q170" s="161"/>
      <c r="R170" s="161"/>
      <c r="S170" s="161"/>
      <c r="T170" s="162"/>
      <c r="AT170" s="157" t="s">
        <v>130</v>
      </c>
      <c r="AU170" s="157" t="s">
        <v>80</v>
      </c>
      <c r="AV170" s="13" t="s">
        <v>80</v>
      </c>
      <c r="AW170" s="13" t="s">
        <v>27</v>
      </c>
      <c r="AX170" s="13" t="s">
        <v>78</v>
      </c>
      <c r="AY170" s="157" t="s">
        <v>121</v>
      </c>
    </row>
    <row r="171" spans="1:65" s="2" customFormat="1" ht="16.5" customHeight="1">
      <c r="A171" s="29"/>
      <c r="B171" s="141"/>
      <c r="C171" s="142">
        <v>29</v>
      </c>
      <c r="D171" s="142" t="s">
        <v>124</v>
      </c>
      <c r="E171" s="143" t="s">
        <v>257</v>
      </c>
      <c r="F171" s="144" t="s">
        <v>258</v>
      </c>
      <c r="G171" s="145" t="s">
        <v>206</v>
      </c>
      <c r="H171" s="146">
        <v>1</v>
      </c>
      <c r="I171" s="147"/>
      <c r="J171" s="147">
        <f>ROUND(I171*H171,2)</f>
        <v>0</v>
      </c>
      <c r="K171" s="148"/>
      <c r="L171" s="30"/>
      <c r="M171" s="149" t="s">
        <v>1</v>
      </c>
      <c r="N171" s="150" t="s">
        <v>35</v>
      </c>
      <c r="O171" s="151">
        <v>12.398</v>
      </c>
      <c r="P171" s="151">
        <f>O171*H171</f>
        <v>12.398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195</v>
      </c>
      <c r="AT171" s="153" t="s">
        <v>124</v>
      </c>
      <c r="AU171" s="153" t="s">
        <v>80</v>
      </c>
      <c r="AY171" s="17" t="s">
        <v>121</v>
      </c>
      <c r="BE171" s="154">
        <f>IF(N171="základní",J171,0)</f>
        <v>0</v>
      </c>
      <c r="BF171" s="154">
        <f>IF(N171="snížená",J171,0)</f>
        <v>0</v>
      </c>
      <c r="BG171" s="154">
        <f>IF(N171="zákl. přenesená",J171,0)</f>
        <v>0</v>
      </c>
      <c r="BH171" s="154">
        <f>IF(N171="sníž. přenesená",J171,0)</f>
        <v>0</v>
      </c>
      <c r="BI171" s="154">
        <f>IF(N171="nulová",J171,0)</f>
        <v>0</v>
      </c>
      <c r="BJ171" s="17" t="s">
        <v>78</v>
      </c>
      <c r="BK171" s="154">
        <f>ROUND(I171*H171,2)</f>
        <v>0</v>
      </c>
      <c r="BL171" s="17" t="s">
        <v>195</v>
      </c>
      <c r="BM171" s="153" t="s">
        <v>259</v>
      </c>
    </row>
    <row r="172" spans="1:65" s="2" customFormat="1" ht="16.5" customHeight="1">
      <c r="A172" s="29"/>
      <c r="B172" s="141"/>
      <c r="C172" s="142">
        <v>30</v>
      </c>
      <c r="D172" s="142" t="s">
        <v>124</v>
      </c>
      <c r="E172" s="143" t="s">
        <v>261</v>
      </c>
      <c r="F172" s="144" t="s">
        <v>262</v>
      </c>
      <c r="G172" s="145" t="s">
        <v>171</v>
      </c>
      <c r="H172" s="146">
        <v>0.023</v>
      </c>
      <c r="I172" s="147"/>
      <c r="J172" s="147">
        <f>ROUND(I172*H172,2)</f>
        <v>0</v>
      </c>
      <c r="K172" s="148"/>
      <c r="L172" s="30"/>
      <c r="M172" s="149" t="s">
        <v>1</v>
      </c>
      <c r="N172" s="150" t="s">
        <v>35</v>
      </c>
      <c r="O172" s="151">
        <v>10.24</v>
      </c>
      <c r="P172" s="151">
        <f>O172*H172</f>
        <v>0.23552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3" t="s">
        <v>195</v>
      </c>
      <c r="AT172" s="153" t="s">
        <v>124</v>
      </c>
      <c r="AU172" s="153" t="s">
        <v>80</v>
      </c>
      <c r="AY172" s="17" t="s">
        <v>121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7" t="s">
        <v>78</v>
      </c>
      <c r="BK172" s="154">
        <f>ROUND(I172*H172,2)</f>
        <v>0</v>
      </c>
      <c r="BL172" s="17" t="s">
        <v>195</v>
      </c>
      <c r="BM172" s="153" t="s">
        <v>263</v>
      </c>
    </row>
    <row r="173" spans="1:65" s="2" customFormat="1" ht="16.5" customHeight="1">
      <c r="A173" s="29"/>
      <c r="B173" s="141"/>
      <c r="C173" s="142">
        <v>31</v>
      </c>
      <c r="D173" s="142" t="s">
        <v>124</v>
      </c>
      <c r="E173" s="143" t="s">
        <v>265</v>
      </c>
      <c r="F173" s="144" t="s">
        <v>266</v>
      </c>
      <c r="G173" s="145" t="s">
        <v>171</v>
      </c>
      <c r="H173" s="146">
        <v>0.023</v>
      </c>
      <c r="I173" s="147"/>
      <c r="J173" s="147">
        <f>ROUND(I173*H173,2)</f>
        <v>0</v>
      </c>
      <c r="K173" s="148"/>
      <c r="L173" s="30"/>
      <c r="M173" s="149" t="s">
        <v>1</v>
      </c>
      <c r="N173" s="150" t="s">
        <v>35</v>
      </c>
      <c r="O173" s="151">
        <v>1.8</v>
      </c>
      <c r="P173" s="151">
        <f>O173*H173</f>
        <v>0.0414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195</v>
      </c>
      <c r="AT173" s="153" t="s">
        <v>124</v>
      </c>
      <c r="AU173" s="153" t="s">
        <v>80</v>
      </c>
      <c r="AY173" s="17" t="s">
        <v>121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7" t="s">
        <v>78</v>
      </c>
      <c r="BK173" s="154">
        <f>ROUND(I173*H173,2)</f>
        <v>0</v>
      </c>
      <c r="BL173" s="17" t="s">
        <v>195</v>
      </c>
      <c r="BM173" s="153" t="s">
        <v>267</v>
      </c>
    </row>
    <row r="174" spans="1:65" s="2" customFormat="1" ht="16.5" customHeight="1">
      <c r="A174" s="29"/>
      <c r="B174" s="141"/>
      <c r="C174" s="142">
        <v>32</v>
      </c>
      <c r="D174" s="142" t="s">
        <v>124</v>
      </c>
      <c r="E174" s="143" t="s">
        <v>268</v>
      </c>
      <c r="F174" s="144" t="s">
        <v>269</v>
      </c>
      <c r="G174" s="145" t="s">
        <v>171</v>
      </c>
      <c r="H174" s="146">
        <v>0.023</v>
      </c>
      <c r="I174" s="147"/>
      <c r="J174" s="147">
        <f>ROUND(I174*H174,2)</f>
        <v>0</v>
      </c>
      <c r="K174" s="148"/>
      <c r="L174" s="30"/>
      <c r="M174" s="149" t="s">
        <v>1</v>
      </c>
      <c r="N174" s="150" t="s">
        <v>35</v>
      </c>
      <c r="O174" s="151">
        <v>5.09</v>
      </c>
      <c r="P174" s="151">
        <f>O174*H174</f>
        <v>0.11707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195</v>
      </c>
      <c r="AT174" s="153" t="s">
        <v>124</v>
      </c>
      <c r="AU174" s="153" t="s">
        <v>80</v>
      </c>
      <c r="AY174" s="17" t="s">
        <v>121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78</v>
      </c>
      <c r="BK174" s="154">
        <f>ROUND(I174*H174,2)</f>
        <v>0</v>
      </c>
      <c r="BL174" s="17" t="s">
        <v>195</v>
      </c>
      <c r="BM174" s="153" t="s">
        <v>270</v>
      </c>
    </row>
    <row r="175" spans="2:63" s="12" customFormat="1" ht="22.9" customHeight="1">
      <c r="B175" s="129"/>
      <c r="C175" s="13"/>
      <c r="D175" s="130" t="s">
        <v>69</v>
      </c>
      <c r="E175" s="139" t="s">
        <v>271</v>
      </c>
      <c r="F175" s="139" t="s">
        <v>272</v>
      </c>
      <c r="J175" s="140">
        <f>BK175</f>
        <v>0</v>
      </c>
      <c r="L175" s="129"/>
      <c r="M175" s="133"/>
      <c r="N175" s="134"/>
      <c r="O175" s="134"/>
      <c r="P175" s="135">
        <f>SUM(P176:P192)</f>
        <v>80.43155200000001</v>
      </c>
      <c r="Q175" s="134"/>
      <c r="R175" s="135">
        <f>SUM(R176:R192)</f>
        <v>1.7700444000000004</v>
      </c>
      <c r="S175" s="134"/>
      <c r="T175" s="136">
        <f>SUM(T176:T192)</f>
        <v>0</v>
      </c>
      <c r="AR175" s="130" t="s">
        <v>80</v>
      </c>
      <c r="AT175" s="137" t="s">
        <v>69</v>
      </c>
      <c r="AU175" s="137" t="s">
        <v>78</v>
      </c>
      <c r="AY175" s="130" t="s">
        <v>121</v>
      </c>
      <c r="BK175" s="138">
        <f>SUM(BK176:BK192)</f>
        <v>0</v>
      </c>
    </row>
    <row r="176" spans="1:65" s="2" customFormat="1" ht="16.5" customHeight="1">
      <c r="A176" s="29"/>
      <c r="B176" s="141"/>
      <c r="C176" s="142">
        <v>33</v>
      </c>
      <c r="D176" s="142" t="s">
        <v>124</v>
      </c>
      <c r="E176" s="143" t="s">
        <v>274</v>
      </c>
      <c r="F176" s="144" t="s">
        <v>275</v>
      </c>
      <c r="G176" s="145" t="s">
        <v>147</v>
      </c>
      <c r="H176" s="146">
        <v>6.9</v>
      </c>
      <c r="I176" s="147"/>
      <c r="J176" s="147">
        <f>ROUND(I176*H176,2)</f>
        <v>0</v>
      </c>
      <c r="K176" s="148"/>
      <c r="L176" s="30"/>
      <c r="M176" s="149" t="s">
        <v>1</v>
      </c>
      <c r="N176" s="150" t="s">
        <v>35</v>
      </c>
      <c r="O176" s="151">
        <v>0.75</v>
      </c>
      <c r="P176" s="151">
        <f>O176*H176</f>
        <v>5.175000000000001</v>
      </c>
      <c r="Q176" s="151">
        <v>1E-05</v>
      </c>
      <c r="R176" s="151">
        <f>Q176*H176</f>
        <v>6.900000000000001E-05</v>
      </c>
      <c r="S176" s="151">
        <v>0</v>
      </c>
      <c r="T176" s="152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195</v>
      </c>
      <c r="AT176" s="153" t="s">
        <v>124</v>
      </c>
      <c r="AU176" s="153" t="s">
        <v>80</v>
      </c>
      <c r="AY176" s="17" t="s">
        <v>121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7" t="s">
        <v>78</v>
      </c>
      <c r="BK176" s="154">
        <f>ROUND(I176*H176,2)</f>
        <v>0</v>
      </c>
      <c r="BL176" s="17" t="s">
        <v>195</v>
      </c>
      <c r="BM176" s="153" t="s">
        <v>276</v>
      </c>
    </row>
    <row r="177" spans="2:51" s="13" customFormat="1" ht="12">
      <c r="B177" s="155"/>
      <c r="D177" s="156" t="s">
        <v>130</v>
      </c>
      <c r="E177" s="157" t="s">
        <v>1</v>
      </c>
      <c r="F177" s="158" t="s">
        <v>277</v>
      </c>
      <c r="H177" s="159">
        <v>6.9</v>
      </c>
      <c r="L177" s="155"/>
      <c r="M177" s="160"/>
      <c r="N177" s="161"/>
      <c r="O177" s="161"/>
      <c r="P177" s="161"/>
      <c r="Q177" s="161"/>
      <c r="R177" s="161"/>
      <c r="S177" s="161"/>
      <c r="T177" s="162"/>
      <c r="AT177" s="157" t="s">
        <v>130</v>
      </c>
      <c r="AU177" s="157" t="s">
        <v>80</v>
      </c>
      <c r="AV177" s="13" t="s">
        <v>80</v>
      </c>
      <c r="AW177" s="13" t="s">
        <v>27</v>
      </c>
      <c r="AX177" s="13" t="s">
        <v>78</v>
      </c>
      <c r="AY177" s="157" t="s">
        <v>121</v>
      </c>
    </row>
    <row r="178" spans="1:65" s="2" customFormat="1" ht="16.5" customHeight="1">
      <c r="A178" s="29"/>
      <c r="B178" s="141"/>
      <c r="C178" s="142">
        <v>34</v>
      </c>
      <c r="D178" s="142" t="s">
        <v>124</v>
      </c>
      <c r="E178" s="143" t="s">
        <v>279</v>
      </c>
      <c r="F178" s="144" t="s">
        <v>280</v>
      </c>
      <c r="G178" s="145" t="s">
        <v>139</v>
      </c>
      <c r="H178" s="146">
        <v>22.632</v>
      </c>
      <c r="I178" s="147"/>
      <c r="J178" s="147">
        <f>ROUND(I178*H178,2)</f>
        <v>0</v>
      </c>
      <c r="K178" s="148"/>
      <c r="L178" s="30"/>
      <c r="M178" s="149" t="s">
        <v>1</v>
      </c>
      <c r="N178" s="150" t="s">
        <v>35</v>
      </c>
      <c r="O178" s="151">
        <v>0.064</v>
      </c>
      <c r="P178" s="151">
        <f>O178*H178</f>
        <v>1.4484480000000002</v>
      </c>
      <c r="Q178" s="151">
        <v>0.0002</v>
      </c>
      <c r="R178" s="151">
        <f>Q178*H178</f>
        <v>0.004526400000000001</v>
      </c>
      <c r="S178" s="151">
        <v>0</v>
      </c>
      <c r="T178" s="15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195</v>
      </c>
      <c r="AT178" s="153" t="s">
        <v>124</v>
      </c>
      <c r="AU178" s="153" t="s">
        <v>80</v>
      </c>
      <c r="AY178" s="17" t="s">
        <v>121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7" t="s">
        <v>78</v>
      </c>
      <c r="BK178" s="154">
        <f>ROUND(I178*H178,2)</f>
        <v>0</v>
      </c>
      <c r="BL178" s="17" t="s">
        <v>195</v>
      </c>
      <c r="BM178" s="153" t="s">
        <v>281</v>
      </c>
    </row>
    <row r="179" spans="1:65" s="2" customFormat="1" ht="21.75" customHeight="1">
      <c r="A179" s="29"/>
      <c r="B179" s="141"/>
      <c r="C179" s="142">
        <v>35</v>
      </c>
      <c r="D179" s="142" t="s">
        <v>124</v>
      </c>
      <c r="E179" s="143" t="s">
        <v>282</v>
      </c>
      <c r="F179" s="144" t="s">
        <v>283</v>
      </c>
      <c r="G179" s="145" t="s">
        <v>139</v>
      </c>
      <c r="H179" s="146">
        <v>22.632</v>
      </c>
      <c r="I179" s="147"/>
      <c r="J179" s="147">
        <f>ROUND(I179*H179,2)</f>
        <v>0</v>
      </c>
      <c r="K179" s="148"/>
      <c r="L179" s="30"/>
      <c r="M179" s="149" t="s">
        <v>1</v>
      </c>
      <c r="N179" s="150" t="s">
        <v>35</v>
      </c>
      <c r="O179" s="151">
        <v>1.682</v>
      </c>
      <c r="P179" s="151">
        <f>O179*H179</f>
        <v>38.067024</v>
      </c>
      <c r="Q179" s="151">
        <v>0.05575</v>
      </c>
      <c r="R179" s="151">
        <f>Q179*H179</f>
        <v>1.2617340000000001</v>
      </c>
      <c r="S179" s="151">
        <v>0</v>
      </c>
      <c r="T179" s="152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3" t="s">
        <v>195</v>
      </c>
      <c r="AT179" s="153" t="s">
        <v>124</v>
      </c>
      <c r="AU179" s="153" t="s">
        <v>80</v>
      </c>
      <c r="AY179" s="17" t="s">
        <v>121</v>
      </c>
      <c r="BE179" s="154">
        <f>IF(N179="základní",J179,0)</f>
        <v>0</v>
      </c>
      <c r="BF179" s="154">
        <f>IF(N179="snížená",J179,0)</f>
        <v>0</v>
      </c>
      <c r="BG179" s="154">
        <f>IF(N179="zákl. přenesená",J179,0)</f>
        <v>0</v>
      </c>
      <c r="BH179" s="154">
        <f>IF(N179="sníž. přenesená",J179,0)</f>
        <v>0</v>
      </c>
      <c r="BI179" s="154">
        <f>IF(N179="nulová",J179,0)</f>
        <v>0</v>
      </c>
      <c r="BJ179" s="17" t="s">
        <v>78</v>
      </c>
      <c r="BK179" s="154">
        <f>ROUND(I179*H179,2)</f>
        <v>0</v>
      </c>
      <c r="BL179" s="17" t="s">
        <v>195</v>
      </c>
      <c r="BM179" s="153" t="s">
        <v>284</v>
      </c>
    </row>
    <row r="180" spans="2:51" s="13" customFormat="1" ht="12">
      <c r="B180" s="155"/>
      <c r="D180" s="156" t="s">
        <v>130</v>
      </c>
      <c r="E180" s="157" t="s">
        <v>1</v>
      </c>
      <c r="F180" s="158" t="s">
        <v>285</v>
      </c>
      <c r="H180" s="159">
        <v>22.632</v>
      </c>
      <c r="L180" s="155"/>
      <c r="M180" s="160"/>
      <c r="N180" s="161"/>
      <c r="O180" s="161"/>
      <c r="P180" s="161"/>
      <c r="Q180" s="161"/>
      <c r="R180" s="161"/>
      <c r="S180" s="161"/>
      <c r="T180" s="162"/>
      <c r="AT180" s="157" t="s">
        <v>130</v>
      </c>
      <c r="AU180" s="157" t="s">
        <v>80</v>
      </c>
      <c r="AV180" s="13" t="s">
        <v>80</v>
      </c>
      <c r="AW180" s="13" t="s">
        <v>27</v>
      </c>
      <c r="AX180" s="13" t="s">
        <v>78</v>
      </c>
      <c r="AY180" s="157" t="s">
        <v>121</v>
      </c>
    </row>
    <row r="181" spans="1:65" s="2" customFormat="1" ht="16.5" customHeight="1">
      <c r="A181" s="29"/>
      <c r="B181" s="141"/>
      <c r="C181" s="142">
        <v>36</v>
      </c>
      <c r="D181" s="142" t="s">
        <v>124</v>
      </c>
      <c r="E181" s="143" t="s">
        <v>287</v>
      </c>
      <c r="F181" s="144" t="s">
        <v>288</v>
      </c>
      <c r="G181" s="145" t="s">
        <v>147</v>
      </c>
      <c r="H181" s="146">
        <v>6.9</v>
      </c>
      <c r="I181" s="147"/>
      <c r="J181" s="147">
        <f>ROUND(I181*H181,2)</f>
        <v>0</v>
      </c>
      <c r="K181" s="148"/>
      <c r="L181" s="30"/>
      <c r="M181" s="149" t="s">
        <v>1</v>
      </c>
      <c r="N181" s="150" t="s">
        <v>35</v>
      </c>
      <c r="O181" s="151">
        <v>1.682</v>
      </c>
      <c r="P181" s="151">
        <f>O181*H181</f>
        <v>11.6058</v>
      </c>
      <c r="Q181" s="151">
        <v>0.05575</v>
      </c>
      <c r="R181" s="151">
        <f>Q181*H181</f>
        <v>0.38467500000000004</v>
      </c>
      <c r="S181" s="151">
        <v>0</v>
      </c>
      <c r="T181" s="15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3" t="s">
        <v>195</v>
      </c>
      <c r="AT181" s="153" t="s">
        <v>124</v>
      </c>
      <c r="AU181" s="153" t="s">
        <v>80</v>
      </c>
      <c r="AY181" s="17" t="s">
        <v>121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7" t="s">
        <v>78</v>
      </c>
      <c r="BK181" s="154">
        <f>ROUND(I181*H181,2)</f>
        <v>0</v>
      </c>
      <c r="BL181" s="17" t="s">
        <v>195</v>
      </c>
      <c r="BM181" s="153" t="s">
        <v>289</v>
      </c>
    </row>
    <row r="182" spans="2:51" s="13" customFormat="1" ht="12">
      <c r="B182" s="155"/>
      <c r="D182" s="156" t="s">
        <v>130</v>
      </c>
      <c r="E182" s="157" t="s">
        <v>1</v>
      </c>
      <c r="F182" s="158" t="s">
        <v>290</v>
      </c>
      <c r="H182" s="159">
        <v>6.9</v>
      </c>
      <c r="L182" s="155"/>
      <c r="M182" s="160"/>
      <c r="N182" s="161"/>
      <c r="O182" s="161"/>
      <c r="P182" s="161"/>
      <c r="Q182" s="161"/>
      <c r="R182" s="161"/>
      <c r="S182" s="161"/>
      <c r="T182" s="162"/>
      <c r="AT182" s="157" t="s">
        <v>130</v>
      </c>
      <c r="AU182" s="157" t="s">
        <v>80</v>
      </c>
      <c r="AV182" s="13" t="s">
        <v>80</v>
      </c>
      <c r="AW182" s="13" t="s">
        <v>27</v>
      </c>
      <c r="AX182" s="13" t="s">
        <v>78</v>
      </c>
      <c r="AY182" s="157" t="s">
        <v>121</v>
      </c>
    </row>
    <row r="183" spans="1:65" s="2" customFormat="1" ht="16.5" customHeight="1">
      <c r="A183" s="29"/>
      <c r="B183" s="141"/>
      <c r="C183" s="142">
        <v>37</v>
      </c>
      <c r="D183" s="142" t="s">
        <v>124</v>
      </c>
      <c r="E183" s="143" t="s">
        <v>291</v>
      </c>
      <c r="F183" s="144" t="s">
        <v>292</v>
      </c>
      <c r="G183" s="145" t="s">
        <v>206</v>
      </c>
      <c r="H183" s="146">
        <v>1</v>
      </c>
      <c r="I183" s="147"/>
      <c r="J183" s="147">
        <f>ROUND(I183*H183,2)</f>
        <v>0</v>
      </c>
      <c r="K183" s="148"/>
      <c r="L183" s="30"/>
      <c r="M183" s="149" t="s">
        <v>1</v>
      </c>
      <c r="N183" s="150" t="s">
        <v>35</v>
      </c>
      <c r="O183" s="151">
        <v>1.1</v>
      </c>
      <c r="P183" s="151">
        <f>O183*H183</f>
        <v>1.1</v>
      </c>
      <c r="Q183" s="151">
        <v>0.00022</v>
      </c>
      <c r="R183" s="151">
        <f>Q183*H183</f>
        <v>0.00022</v>
      </c>
      <c r="S183" s="151">
        <v>0</v>
      </c>
      <c r="T183" s="15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3" t="s">
        <v>195</v>
      </c>
      <c r="AT183" s="153" t="s">
        <v>124</v>
      </c>
      <c r="AU183" s="153" t="s">
        <v>80</v>
      </c>
      <c r="AY183" s="17" t="s">
        <v>121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7" t="s">
        <v>78</v>
      </c>
      <c r="BK183" s="154">
        <f>ROUND(I183*H183,2)</f>
        <v>0</v>
      </c>
      <c r="BL183" s="17" t="s">
        <v>195</v>
      </c>
      <c r="BM183" s="153" t="s">
        <v>293</v>
      </c>
    </row>
    <row r="184" spans="1:65" s="2" customFormat="1" ht="16.5" customHeight="1">
      <c r="A184" s="29"/>
      <c r="B184" s="141"/>
      <c r="C184" s="142">
        <v>38</v>
      </c>
      <c r="D184" s="163" t="s">
        <v>209</v>
      </c>
      <c r="E184" s="164" t="s">
        <v>294</v>
      </c>
      <c r="F184" s="165" t="s">
        <v>295</v>
      </c>
      <c r="G184" s="166" t="s">
        <v>206</v>
      </c>
      <c r="H184" s="167">
        <v>1</v>
      </c>
      <c r="I184" s="168"/>
      <c r="J184" s="168">
        <f>ROUND(I184*H184,2)</f>
        <v>0</v>
      </c>
      <c r="K184" s="169"/>
      <c r="L184" s="170"/>
      <c r="M184" s="171" t="s">
        <v>1</v>
      </c>
      <c r="N184" s="172" t="s">
        <v>35</v>
      </c>
      <c r="O184" s="151">
        <v>0</v>
      </c>
      <c r="P184" s="151">
        <f>O184*H184</f>
        <v>0</v>
      </c>
      <c r="Q184" s="151">
        <v>0.02542</v>
      </c>
      <c r="R184" s="151">
        <f>Q184*H184</f>
        <v>0.02542</v>
      </c>
      <c r="S184" s="151">
        <v>0</v>
      </c>
      <c r="T184" s="152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3" t="s">
        <v>220</v>
      </c>
      <c r="AT184" s="153" t="s">
        <v>209</v>
      </c>
      <c r="AU184" s="153" t="s">
        <v>80</v>
      </c>
      <c r="AY184" s="17" t="s">
        <v>121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7" t="s">
        <v>78</v>
      </c>
      <c r="BK184" s="154">
        <f>ROUND(I184*H184,2)</f>
        <v>0</v>
      </c>
      <c r="BL184" s="17" t="s">
        <v>195</v>
      </c>
      <c r="BM184" s="153" t="s">
        <v>296</v>
      </c>
    </row>
    <row r="185" spans="1:65" s="2" customFormat="1" ht="16.5" customHeight="1">
      <c r="A185" s="29"/>
      <c r="B185" s="141"/>
      <c r="C185" s="142">
        <v>39</v>
      </c>
      <c r="D185" s="142" t="s">
        <v>124</v>
      </c>
      <c r="E185" s="143" t="s">
        <v>297</v>
      </c>
      <c r="F185" s="144" t="s">
        <v>298</v>
      </c>
      <c r="G185" s="145" t="s">
        <v>147</v>
      </c>
      <c r="H185" s="146">
        <v>15</v>
      </c>
      <c r="I185" s="147"/>
      <c r="J185" s="147">
        <f>ROUND(I185*H185,2)</f>
        <v>0</v>
      </c>
      <c r="K185" s="148"/>
      <c r="L185" s="30"/>
      <c r="M185" s="149" t="s">
        <v>1</v>
      </c>
      <c r="N185" s="150" t="s">
        <v>35</v>
      </c>
      <c r="O185" s="151">
        <v>0.6</v>
      </c>
      <c r="P185" s="151">
        <f>O185*H185</f>
        <v>9</v>
      </c>
      <c r="Q185" s="151">
        <v>0.00278</v>
      </c>
      <c r="R185" s="151">
        <f>Q185*H185</f>
        <v>0.0417</v>
      </c>
      <c r="S185" s="151">
        <v>0</v>
      </c>
      <c r="T185" s="152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3" t="s">
        <v>195</v>
      </c>
      <c r="AT185" s="153" t="s">
        <v>124</v>
      </c>
      <c r="AU185" s="153" t="s">
        <v>80</v>
      </c>
      <c r="AY185" s="17" t="s">
        <v>121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7" t="s">
        <v>78</v>
      </c>
      <c r="BK185" s="154">
        <f>ROUND(I185*H185,2)</f>
        <v>0</v>
      </c>
      <c r="BL185" s="17" t="s">
        <v>195</v>
      </c>
      <c r="BM185" s="153" t="s">
        <v>299</v>
      </c>
    </row>
    <row r="186" spans="2:51" s="13" customFormat="1" ht="12">
      <c r="B186" s="155"/>
      <c r="D186" s="156" t="s">
        <v>130</v>
      </c>
      <c r="E186" s="157" t="s">
        <v>1</v>
      </c>
      <c r="F186" s="158" t="s">
        <v>300</v>
      </c>
      <c r="H186" s="159">
        <v>15</v>
      </c>
      <c r="L186" s="155"/>
      <c r="M186" s="160"/>
      <c r="N186" s="161"/>
      <c r="O186" s="161"/>
      <c r="P186" s="161"/>
      <c r="Q186" s="161"/>
      <c r="R186" s="161"/>
      <c r="S186" s="161"/>
      <c r="T186" s="162"/>
      <c r="AT186" s="157" t="s">
        <v>130</v>
      </c>
      <c r="AU186" s="157" t="s">
        <v>80</v>
      </c>
      <c r="AV186" s="13" t="s">
        <v>80</v>
      </c>
      <c r="AW186" s="13" t="s">
        <v>27</v>
      </c>
      <c r="AX186" s="13" t="s">
        <v>78</v>
      </c>
      <c r="AY186" s="157" t="s">
        <v>121</v>
      </c>
    </row>
    <row r="187" spans="1:65" s="2" customFormat="1" ht="16.5" customHeight="1">
      <c r="A187" s="29"/>
      <c r="B187" s="141"/>
      <c r="C187" s="142">
        <v>40</v>
      </c>
      <c r="D187" s="142" t="s">
        <v>124</v>
      </c>
      <c r="E187" s="143" t="s">
        <v>301</v>
      </c>
      <c r="F187" s="144" t="s">
        <v>302</v>
      </c>
      <c r="G187" s="145" t="s">
        <v>139</v>
      </c>
      <c r="H187" s="146">
        <v>10</v>
      </c>
      <c r="I187" s="147"/>
      <c r="J187" s="147">
        <f>ROUND(I187*H187,2)</f>
        <v>0</v>
      </c>
      <c r="K187" s="148"/>
      <c r="L187" s="30"/>
      <c r="M187" s="149" t="s">
        <v>1</v>
      </c>
      <c r="N187" s="150" t="s">
        <v>35</v>
      </c>
      <c r="O187" s="151">
        <v>0.578</v>
      </c>
      <c r="P187" s="151">
        <f>O187*H187</f>
        <v>5.779999999999999</v>
      </c>
      <c r="Q187" s="151">
        <v>0.00117</v>
      </c>
      <c r="R187" s="151">
        <f>Q187*H187</f>
        <v>0.0117</v>
      </c>
      <c r="S187" s="151">
        <v>0</v>
      </c>
      <c r="T187" s="152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3" t="s">
        <v>195</v>
      </c>
      <c r="AT187" s="153" t="s">
        <v>124</v>
      </c>
      <c r="AU187" s="153" t="s">
        <v>80</v>
      </c>
      <c r="AY187" s="17" t="s">
        <v>121</v>
      </c>
      <c r="BE187" s="154">
        <f>IF(N187="základní",J187,0)</f>
        <v>0</v>
      </c>
      <c r="BF187" s="154">
        <f>IF(N187="snížená",J187,0)</f>
        <v>0</v>
      </c>
      <c r="BG187" s="154">
        <f>IF(N187="zákl. přenesená",J187,0)</f>
        <v>0</v>
      </c>
      <c r="BH187" s="154">
        <f>IF(N187="sníž. přenesená",J187,0)</f>
        <v>0</v>
      </c>
      <c r="BI187" s="154">
        <f>IF(N187="nulová",J187,0)</f>
        <v>0</v>
      </c>
      <c r="BJ187" s="17" t="s">
        <v>78</v>
      </c>
      <c r="BK187" s="154">
        <f>ROUND(I187*H187,2)</f>
        <v>0</v>
      </c>
      <c r="BL187" s="17" t="s">
        <v>195</v>
      </c>
      <c r="BM187" s="153" t="s">
        <v>303</v>
      </c>
    </row>
    <row r="188" spans="2:51" s="13" customFormat="1" ht="12">
      <c r="B188" s="155"/>
      <c r="D188" s="156" t="s">
        <v>130</v>
      </c>
      <c r="E188" s="157" t="s">
        <v>1</v>
      </c>
      <c r="F188" s="158" t="s">
        <v>304</v>
      </c>
      <c r="H188" s="159">
        <v>10</v>
      </c>
      <c r="L188" s="155"/>
      <c r="M188" s="160"/>
      <c r="N188" s="161"/>
      <c r="O188" s="161"/>
      <c r="P188" s="161"/>
      <c r="Q188" s="161"/>
      <c r="R188" s="161"/>
      <c r="S188" s="161"/>
      <c r="T188" s="162"/>
      <c r="AT188" s="157" t="s">
        <v>130</v>
      </c>
      <c r="AU188" s="157" t="s">
        <v>80</v>
      </c>
      <c r="AV188" s="13" t="s">
        <v>80</v>
      </c>
      <c r="AW188" s="13" t="s">
        <v>27</v>
      </c>
      <c r="AX188" s="13" t="s">
        <v>78</v>
      </c>
      <c r="AY188" s="157" t="s">
        <v>121</v>
      </c>
    </row>
    <row r="189" spans="1:65" s="2" customFormat="1" ht="16.5" customHeight="1">
      <c r="A189" s="29"/>
      <c r="B189" s="141"/>
      <c r="C189" s="142">
        <v>41</v>
      </c>
      <c r="D189" s="163" t="s">
        <v>209</v>
      </c>
      <c r="E189" s="164" t="s">
        <v>305</v>
      </c>
      <c r="F189" s="165" t="s">
        <v>306</v>
      </c>
      <c r="G189" s="166" t="s">
        <v>139</v>
      </c>
      <c r="H189" s="167">
        <v>10</v>
      </c>
      <c r="I189" s="168"/>
      <c r="J189" s="168">
        <f>ROUND(I189*H189,2)</f>
        <v>0</v>
      </c>
      <c r="K189" s="169"/>
      <c r="L189" s="170"/>
      <c r="M189" s="171" t="s">
        <v>1</v>
      </c>
      <c r="N189" s="172" t="s">
        <v>35</v>
      </c>
      <c r="O189" s="151">
        <v>0</v>
      </c>
      <c r="P189" s="151">
        <f>O189*H189</f>
        <v>0</v>
      </c>
      <c r="Q189" s="151">
        <v>0.004</v>
      </c>
      <c r="R189" s="151">
        <f>Q189*H189</f>
        <v>0.04</v>
      </c>
      <c r="S189" s="151">
        <v>0</v>
      </c>
      <c r="T189" s="152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3" t="s">
        <v>220</v>
      </c>
      <c r="AT189" s="153" t="s">
        <v>209</v>
      </c>
      <c r="AU189" s="153" t="s">
        <v>80</v>
      </c>
      <c r="AY189" s="17" t="s">
        <v>121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7" t="s">
        <v>78</v>
      </c>
      <c r="BK189" s="154">
        <f>ROUND(I189*H189,2)</f>
        <v>0</v>
      </c>
      <c r="BL189" s="17" t="s">
        <v>195</v>
      </c>
      <c r="BM189" s="153" t="s">
        <v>307</v>
      </c>
    </row>
    <row r="190" spans="1:65" s="2" customFormat="1" ht="16.5" customHeight="1">
      <c r="A190" s="29"/>
      <c r="B190" s="141"/>
      <c r="C190" s="142">
        <v>42</v>
      </c>
      <c r="D190" s="142" t="s">
        <v>124</v>
      </c>
      <c r="E190" s="143" t="s">
        <v>308</v>
      </c>
      <c r="F190" s="144" t="s">
        <v>309</v>
      </c>
      <c r="G190" s="145" t="s">
        <v>171</v>
      </c>
      <c r="H190" s="146">
        <v>1.77</v>
      </c>
      <c r="I190" s="147"/>
      <c r="J190" s="147">
        <f>ROUND(I190*H190,2)</f>
        <v>0</v>
      </c>
      <c r="K190" s="148"/>
      <c r="L190" s="30"/>
      <c r="M190" s="149" t="s">
        <v>1</v>
      </c>
      <c r="N190" s="150" t="s">
        <v>35</v>
      </c>
      <c r="O190" s="151">
        <v>2.46</v>
      </c>
      <c r="P190" s="151">
        <f>O190*H190</f>
        <v>4.3542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3" t="s">
        <v>195</v>
      </c>
      <c r="AT190" s="153" t="s">
        <v>124</v>
      </c>
      <c r="AU190" s="153" t="s">
        <v>80</v>
      </c>
      <c r="AY190" s="17" t="s">
        <v>121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7" t="s">
        <v>78</v>
      </c>
      <c r="BK190" s="154">
        <f>ROUND(I190*H190,2)</f>
        <v>0</v>
      </c>
      <c r="BL190" s="17" t="s">
        <v>195</v>
      </c>
      <c r="BM190" s="153" t="s">
        <v>310</v>
      </c>
    </row>
    <row r="191" spans="1:65" s="2" customFormat="1" ht="16.5" customHeight="1">
      <c r="A191" s="29"/>
      <c r="B191" s="141"/>
      <c r="C191" s="142">
        <v>43</v>
      </c>
      <c r="D191" s="142" t="s">
        <v>124</v>
      </c>
      <c r="E191" s="143" t="s">
        <v>311</v>
      </c>
      <c r="F191" s="144" t="s">
        <v>312</v>
      </c>
      <c r="G191" s="145" t="s">
        <v>171</v>
      </c>
      <c r="H191" s="146">
        <v>1.77</v>
      </c>
      <c r="I191" s="147"/>
      <c r="J191" s="147">
        <f>ROUND(I191*H191,2)</f>
        <v>0</v>
      </c>
      <c r="K191" s="148"/>
      <c r="L191" s="30"/>
      <c r="M191" s="149" t="s">
        <v>1</v>
      </c>
      <c r="N191" s="150" t="s">
        <v>35</v>
      </c>
      <c r="O191" s="151">
        <v>1.32</v>
      </c>
      <c r="P191" s="151">
        <f>O191*H191</f>
        <v>2.3364000000000003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3" t="s">
        <v>195</v>
      </c>
      <c r="AT191" s="153" t="s">
        <v>124</v>
      </c>
      <c r="AU191" s="153" t="s">
        <v>80</v>
      </c>
      <c r="AY191" s="17" t="s">
        <v>121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7" t="s">
        <v>78</v>
      </c>
      <c r="BK191" s="154">
        <f>ROUND(I191*H191,2)</f>
        <v>0</v>
      </c>
      <c r="BL191" s="17" t="s">
        <v>195</v>
      </c>
      <c r="BM191" s="153" t="s">
        <v>313</v>
      </c>
    </row>
    <row r="192" spans="1:65" s="2" customFormat="1" ht="16.5" customHeight="1">
      <c r="A192" s="29"/>
      <c r="B192" s="141"/>
      <c r="C192" s="142">
        <v>44</v>
      </c>
      <c r="D192" s="142" t="s">
        <v>124</v>
      </c>
      <c r="E192" s="143" t="s">
        <v>314</v>
      </c>
      <c r="F192" s="144" t="s">
        <v>315</v>
      </c>
      <c r="G192" s="145" t="s">
        <v>171</v>
      </c>
      <c r="H192" s="146">
        <v>1.77</v>
      </c>
      <c r="I192" s="147"/>
      <c r="J192" s="147">
        <f>ROUND(I192*H192,2)</f>
        <v>0</v>
      </c>
      <c r="K192" s="148"/>
      <c r="L192" s="30"/>
      <c r="M192" s="149" t="s">
        <v>1</v>
      </c>
      <c r="N192" s="150" t="s">
        <v>35</v>
      </c>
      <c r="O192" s="151">
        <v>0.884</v>
      </c>
      <c r="P192" s="151">
        <f>O192*H192</f>
        <v>1.56468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3" t="s">
        <v>195</v>
      </c>
      <c r="AT192" s="153" t="s">
        <v>124</v>
      </c>
      <c r="AU192" s="153" t="s">
        <v>80</v>
      </c>
      <c r="AY192" s="17" t="s">
        <v>121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7" t="s">
        <v>78</v>
      </c>
      <c r="BK192" s="154">
        <f>ROUND(I192*H192,2)</f>
        <v>0</v>
      </c>
      <c r="BL192" s="17" t="s">
        <v>195</v>
      </c>
      <c r="BM192" s="153" t="s">
        <v>316</v>
      </c>
    </row>
    <row r="193" spans="2:63" s="12" customFormat="1" ht="22.9" customHeight="1">
      <c r="B193" s="129"/>
      <c r="C193" s="13"/>
      <c r="D193" s="130" t="s">
        <v>69</v>
      </c>
      <c r="E193" s="139" t="s">
        <v>317</v>
      </c>
      <c r="F193" s="139" t="s">
        <v>318</v>
      </c>
      <c r="J193" s="140">
        <f>BK193</f>
        <v>0</v>
      </c>
      <c r="L193" s="129"/>
      <c r="M193" s="133"/>
      <c r="N193" s="134"/>
      <c r="O193" s="134"/>
      <c r="P193" s="135">
        <f>SUM(P194:P209)</f>
        <v>10.900008000000001</v>
      </c>
      <c r="Q193" s="134"/>
      <c r="R193" s="135">
        <f>SUM(R194:R209)</f>
        <v>0.06569</v>
      </c>
      <c r="S193" s="134"/>
      <c r="T193" s="136">
        <f>SUM(T194:T209)</f>
        <v>0</v>
      </c>
      <c r="AR193" s="130" t="s">
        <v>80</v>
      </c>
      <c r="AT193" s="137" t="s">
        <v>69</v>
      </c>
      <c r="AU193" s="137" t="s">
        <v>78</v>
      </c>
      <c r="AY193" s="130" t="s">
        <v>121</v>
      </c>
      <c r="BK193" s="138">
        <f>SUM(BK194:BK209)</f>
        <v>0</v>
      </c>
    </row>
    <row r="194" spans="1:65" s="2" customFormat="1" ht="16.5" customHeight="1">
      <c r="A194" s="29"/>
      <c r="B194" s="141"/>
      <c r="C194" s="142">
        <v>45</v>
      </c>
      <c r="D194" s="142" t="s">
        <v>124</v>
      </c>
      <c r="E194" s="143" t="s">
        <v>319</v>
      </c>
      <c r="F194" s="144" t="s">
        <v>320</v>
      </c>
      <c r="G194" s="145" t="s">
        <v>206</v>
      </c>
      <c r="H194" s="146">
        <v>1</v>
      </c>
      <c r="I194" s="147"/>
      <c r="J194" s="147">
        <f aca="true" t="shared" si="10" ref="J194:J201">ROUND(I194*H194,2)</f>
        <v>0</v>
      </c>
      <c r="K194" s="148"/>
      <c r="L194" s="30"/>
      <c r="M194" s="149" t="s">
        <v>1</v>
      </c>
      <c r="N194" s="150" t="s">
        <v>35</v>
      </c>
      <c r="O194" s="151">
        <v>1.682</v>
      </c>
      <c r="P194" s="151">
        <f aca="true" t="shared" si="11" ref="P194:P201">O194*H194</f>
        <v>1.682</v>
      </c>
      <c r="Q194" s="151">
        <v>0</v>
      </c>
      <c r="R194" s="151">
        <f aca="true" t="shared" si="12" ref="R194:R201">Q194*H194</f>
        <v>0</v>
      </c>
      <c r="S194" s="151">
        <v>0</v>
      </c>
      <c r="T194" s="152">
        <f aca="true" t="shared" si="13" ref="T194:T201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3" t="s">
        <v>195</v>
      </c>
      <c r="AT194" s="153" t="s">
        <v>124</v>
      </c>
      <c r="AU194" s="153" t="s">
        <v>80</v>
      </c>
      <c r="AY194" s="17" t="s">
        <v>121</v>
      </c>
      <c r="BE194" s="154">
        <f aca="true" t="shared" si="14" ref="BE194:BE201">IF(N194="základní",J194,0)</f>
        <v>0</v>
      </c>
      <c r="BF194" s="154">
        <f aca="true" t="shared" si="15" ref="BF194:BF201">IF(N194="snížená",J194,0)</f>
        <v>0</v>
      </c>
      <c r="BG194" s="154">
        <f aca="true" t="shared" si="16" ref="BG194:BG201">IF(N194="zákl. přenesená",J194,0)</f>
        <v>0</v>
      </c>
      <c r="BH194" s="154">
        <f aca="true" t="shared" si="17" ref="BH194:BH201">IF(N194="sníž. přenesená",J194,0)</f>
        <v>0</v>
      </c>
      <c r="BI194" s="154">
        <f aca="true" t="shared" si="18" ref="BI194:BI201">IF(N194="nulová",J194,0)</f>
        <v>0</v>
      </c>
      <c r="BJ194" s="17" t="s">
        <v>78</v>
      </c>
      <c r="BK194" s="154">
        <f aca="true" t="shared" si="19" ref="BK194:BK201">ROUND(I194*H194,2)</f>
        <v>0</v>
      </c>
      <c r="BL194" s="17" t="s">
        <v>195</v>
      </c>
      <c r="BM194" s="153" t="s">
        <v>321</v>
      </c>
    </row>
    <row r="195" spans="1:65" s="2" customFormat="1" ht="16.5" customHeight="1">
      <c r="A195" s="29"/>
      <c r="B195" s="141"/>
      <c r="C195" s="142">
        <v>46</v>
      </c>
      <c r="D195" s="163" t="s">
        <v>209</v>
      </c>
      <c r="E195" s="164" t="s">
        <v>322</v>
      </c>
      <c r="F195" s="165" t="s">
        <v>323</v>
      </c>
      <c r="G195" s="166" t="s">
        <v>206</v>
      </c>
      <c r="H195" s="167">
        <v>1</v>
      </c>
      <c r="I195" s="168"/>
      <c r="J195" s="168">
        <f t="shared" si="10"/>
        <v>0</v>
      </c>
      <c r="K195" s="169"/>
      <c r="L195" s="170"/>
      <c r="M195" s="171" t="s">
        <v>1</v>
      </c>
      <c r="N195" s="172" t="s">
        <v>35</v>
      </c>
      <c r="O195" s="151">
        <v>0</v>
      </c>
      <c r="P195" s="151">
        <f t="shared" si="11"/>
        <v>0</v>
      </c>
      <c r="Q195" s="151">
        <v>0.016</v>
      </c>
      <c r="R195" s="151">
        <f t="shared" si="12"/>
        <v>0.016</v>
      </c>
      <c r="S195" s="151">
        <v>0</v>
      </c>
      <c r="T195" s="152">
        <f t="shared" si="1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3" t="s">
        <v>220</v>
      </c>
      <c r="AT195" s="153" t="s">
        <v>209</v>
      </c>
      <c r="AU195" s="153" t="s">
        <v>80</v>
      </c>
      <c r="AY195" s="17" t="s">
        <v>121</v>
      </c>
      <c r="BE195" s="154">
        <f t="shared" si="14"/>
        <v>0</v>
      </c>
      <c r="BF195" s="154">
        <f t="shared" si="15"/>
        <v>0</v>
      </c>
      <c r="BG195" s="154">
        <f t="shared" si="16"/>
        <v>0</v>
      </c>
      <c r="BH195" s="154">
        <f t="shared" si="17"/>
        <v>0</v>
      </c>
      <c r="BI195" s="154">
        <f t="shared" si="18"/>
        <v>0</v>
      </c>
      <c r="BJ195" s="17" t="s">
        <v>78</v>
      </c>
      <c r="BK195" s="154">
        <f t="shared" si="19"/>
        <v>0</v>
      </c>
      <c r="BL195" s="17" t="s">
        <v>195</v>
      </c>
      <c r="BM195" s="153" t="s">
        <v>324</v>
      </c>
    </row>
    <row r="196" spans="1:65" s="2" customFormat="1" ht="16.5" customHeight="1">
      <c r="A196" s="29"/>
      <c r="B196" s="141"/>
      <c r="C196" s="142">
        <v>47</v>
      </c>
      <c r="D196" s="142" t="s">
        <v>124</v>
      </c>
      <c r="E196" s="143" t="s">
        <v>325</v>
      </c>
      <c r="F196" s="144" t="s">
        <v>326</v>
      </c>
      <c r="G196" s="145" t="s">
        <v>206</v>
      </c>
      <c r="H196" s="146">
        <v>1</v>
      </c>
      <c r="I196" s="147"/>
      <c r="J196" s="147">
        <f t="shared" si="10"/>
        <v>0</v>
      </c>
      <c r="K196" s="148"/>
      <c r="L196" s="30"/>
      <c r="M196" s="149" t="s">
        <v>1</v>
      </c>
      <c r="N196" s="150" t="s">
        <v>35</v>
      </c>
      <c r="O196" s="151">
        <v>0.305</v>
      </c>
      <c r="P196" s="151">
        <f t="shared" si="11"/>
        <v>0.305</v>
      </c>
      <c r="Q196" s="151">
        <v>0</v>
      </c>
      <c r="R196" s="151">
        <f t="shared" si="12"/>
        <v>0</v>
      </c>
      <c r="S196" s="151">
        <v>0</v>
      </c>
      <c r="T196" s="152">
        <f t="shared" si="1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3" t="s">
        <v>195</v>
      </c>
      <c r="AT196" s="153" t="s">
        <v>124</v>
      </c>
      <c r="AU196" s="153" t="s">
        <v>80</v>
      </c>
      <c r="AY196" s="17" t="s">
        <v>121</v>
      </c>
      <c r="BE196" s="154">
        <f t="shared" si="14"/>
        <v>0</v>
      </c>
      <c r="BF196" s="154">
        <f t="shared" si="15"/>
        <v>0</v>
      </c>
      <c r="BG196" s="154">
        <f t="shared" si="16"/>
        <v>0</v>
      </c>
      <c r="BH196" s="154">
        <f t="shared" si="17"/>
        <v>0</v>
      </c>
      <c r="BI196" s="154">
        <f t="shared" si="18"/>
        <v>0</v>
      </c>
      <c r="BJ196" s="17" t="s">
        <v>78</v>
      </c>
      <c r="BK196" s="154">
        <f t="shared" si="19"/>
        <v>0</v>
      </c>
      <c r="BL196" s="17" t="s">
        <v>195</v>
      </c>
      <c r="BM196" s="153" t="s">
        <v>327</v>
      </c>
    </row>
    <row r="197" spans="1:65" s="2" customFormat="1" ht="16.5" customHeight="1">
      <c r="A197" s="29"/>
      <c r="B197" s="141"/>
      <c r="C197" s="142">
        <v>48</v>
      </c>
      <c r="D197" s="163" t="s">
        <v>209</v>
      </c>
      <c r="E197" s="164" t="s">
        <v>328</v>
      </c>
      <c r="F197" s="165" t="s">
        <v>329</v>
      </c>
      <c r="G197" s="166" t="s">
        <v>206</v>
      </c>
      <c r="H197" s="167">
        <v>1</v>
      </c>
      <c r="I197" s="168"/>
      <c r="J197" s="168">
        <f t="shared" si="10"/>
        <v>0</v>
      </c>
      <c r="K197" s="169"/>
      <c r="L197" s="170"/>
      <c r="M197" s="171" t="s">
        <v>1</v>
      </c>
      <c r="N197" s="172" t="s">
        <v>35</v>
      </c>
      <c r="O197" s="151">
        <v>0</v>
      </c>
      <c r="P197" s="151">
        <f t="shared" si="11"/>
        <v>0</v>
      </c>
      <c r="Q197" s="151">
        <v>0.00015</v>
      </c>
      <c r="R197" s="151">
        <f t="shared" si="12"/>
        <v>0.00015</v>
      </c>
      <c r="S197" s="151">
        <v>0</v>
      </c>
      <c r="T197" s="152">
        <f t="shared" si="1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3" t="s">
        <v>220</v>
      </c>
      <c r="AT197" s="153" t="s">
        <v>209</v>
      </c>
      <c r="AU197" s="153" t="s">
        <v>80</v>
      </c>
      <c r="AY197" s="17" t="s">
        <v>121</v>
      </c>
      <c r="BE197" s="154">
        <f t="shared" si="14"/>
        <v>0</v>
      </c>
      <c r="BF197" s="154">
        <f t="shared" si="15"/>
        <v>0</v>
      </c>
      <c r="BG197" s="154">
        <f t="shared" si="16"/>
        <v>0</v>
      </c>
      <c r="BH197" s="154">
        <f t="shared" si="17"/>
        <v>0</v>
      </c>
      <c r="BI197" s="154">
        <f t="shared" si="18"/>
        <v>0</v>
      </c>
      <c r="BJ197" s="17" t="s">
        <v>78</v>
      </c>
      <c r="BK197" s="154">
        <f t="shared" si="19"/>
        <v>0</v>
      </c>
      <c r="BL197" s="17" t="s">
        <v>195</v>
      </c>
      <c r="BM197" s="153" t="s">
        <v>330</v>
      </c>
    </row>
    <row r="198" spans="1:65" s="2" customFormat="1" ht="16.5" customHeight="1">
      <c r="A198" s="29"/>
      <c r="B198" s="141"/>
      <c r="C198" s="142">
        <v>49</v>
      </c>
      <c r="D198" s="142" t="s">
        <v>124</v>
      </c>
      <c r="E198" s="143" t="s">
        <v>331</v>
      </c>
      <c r="F198" s="144" t="s">
        <v>332</v>
      </c>
      <c r="G198" s="145" t="s">
        <v>206</v>
      </c>
      <c r="H198" s="146">
        <v>1</v>
      </c>
      <c r="I198" s="147"/>
      <c r="J198" s="147">
        <f t="shared" si="10"/>
        <v>0</v>
      </c>
      <c r="K198" s="148"/>
      <c r="L198" s="30"/>
      <c r="M198" s="149" t="s">
        <v>1</v>
      </c>
      <c r="N198" s="150" t="s">
        <v>35</v>
      </c>
      <c r="O198" s="151">
        <v>0.374</v>
      </c>
      <c r="P198" s="151">
        <f t="shared" si="11"/>
        <v>0.374</v>
      </c>
      <c r="Q198" s="151">
        <v>0</v>
      </c>
      <c r="R198" s="151">
        <f t="shared" si="12"/>
        <v>0</v>
      </c>
      <c r="S198" s="151">
        <v>0</v>
      </c>
      <c r="T198" s="152">
        <f t="shared" si="1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3" t="s">
        <v>195</v>
      </c>
      <c r="AT198" s="153" t="s">
        <v>124</v>
      </c>
      <c r="AU198" s="153" t="s">
        <v>80</v>
      </c>
      <c r="AY198" s="17" t="s">
        <v>121</v>
      </c>
      <c r="BE198" s="154">
        <f t="shared" si="14"/>
        <v>0</v>
      </c>
      <c r="BF198" s="154">
        <f t="shared" si="15"/>
        <v>0</v>
      </c>
      <c r="BG198" s="154">
        <f t="shared" si="16"/>
        <v>0</v>
      </c>
      <c r="BH198" s="154">
        <f t="shared" si="17"/>
        <v>0</v>
      </c>
      <c r="BI198" s="154">
        <f t="shared" si="18"/>
        <v>0</v>
      </c>
      <c r="BJ198" s="17" t="s">
        <v>78</v>
      </c>
      <c r="BK198" s="154">
        <f t="shared" si="19"/>
        <v>0</v>
      </c>
      <c r="BL198" s="17" t="s">
        <v>195</v>
      </c>
      <c r="BM198" s="153" t="s">
        <v>333</v>
      </c>
    </row>
    <row r="199" spans="1:65" s="2" customFormat="1" ht="16.5" customHeight="1">
      <c r="A199" s="29"/>
      <c r="B199" s="141"/>
      <c r="C199" s="142">
        <v>50</v>
      </c>
      <c r="D199" s="163" t="s">
        <v>209</v>
      </c>
      <c r="E199" s="164" t="s">
        <v>334</v>
      </c>
      <c r="F199" s="165" t="s">
        <v>335</v>
      </c>
      <c r="G199" s="166" t="s">
        <v>206</v>
      </c>
      <c r="H199" s="167">
        <v>1</v>
      </c>
      <c r="I199" s="168"/>
      <c r="J199" s="168">
        <f t="shared" si="10"/>
        <v>0</v>
      </c>
      <c r="K199" s="169"/>
      <c r="L199" s="170"/>
      <c r="M199" s="171" t="s">
        <v>1</v>
      </c>
      <c r="N199" s="172" t="s">
        <v>35</v>
      </c>
      <c r="O199" s="151">
        <v>0</v>
      </c>
      <c r="P199" s="151">
        <f t="shared" si="11"/>
        <v>0</v>
      </c>
      <c r="Q199" s="151">
        <v>0.0022</v>
      </c>
      <c r="R199" s="151">
        <f t="shared" si="12"/>
        <v>0.0022</v>
      </c>
      <c r="S199" s="151">
        <v>0</v>
      </c>
      <c r="T199" s="152">
        <f t="shared" si="1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3" t="s">
        <v>220</v>
      </c>
      <c r="AT199" s="153" t="s">
        <v>209</v>
      </c>
      <c r="AU199" s="153" t="s">
        <v>80</v>
      </c>
      <c r="AY199" s="17" t="s">
        <v>121</v>
      </c>
      <c r="BE199" s="154">
        <f t="shared" si="14"/>
        <v>0</v>
      </c>
      <c r="BF199" s="154">
        <f t="shared" si="15"/>
        <v>0</v>
      </c>
      <c r="BG199" s="154">
        <f t="shared" si="16"/>
        <v>0</v>
      </c>
      <c r="BH199" s="154">
        <f t="shared" si="17"/>
        <v>0</v>
      </c>
      <c r="BI199" s="154">
        <f t="shared" si="18"/>
        <v>0</v>
      </c>
      <c r="BJ199" s="17" t="s">
        <v>78</v>
      </c>
      <c r="BK199" s="154">
        <f t="shared" si="19"/>
        <v>0</v>
      </c>
      <c r="BL199" s="17" t="s">
        <v>195</v>
      </c>
      <c r="BM199" s="153" t="s">
        <v>336</v>
      </c>
    </row>
    <row r="200" spans="1:65" s="2" customFormat="1" ht="16.5" customHeight="1">
      <c r="A200" s="29"/>
      <c r="B200" s="141"/>
      <c r="C200" s="142">
        <v>51</v>
      </c>
      <c r="D200" s="142" t="s">
        <v>124</v>
      </c>
      <c r="E200" s="143" t="s">
        <v>337</v>
      </c>
      <c r="F200" s="144" t="s">
        <v>338</v>
      </c>
      <c r="G200" s="145" t="s">
        <v>147</v>
      </c>
      <c r="H200" s="146">
        <v>6.9</v>
      </c>
      <c r="I200" s="147"/>
      <c r="J200" s="147">
        <f t="shared" si="10"/>
        <v>0</v>
      </c>
      <c r="K200" s="148"/>
      <c r="L200" s="30"/>
      <c r="M200" s="149" t="s">
        <v>1</v>
      </c>
      <c r="N200" s="150" t="s">
        <v>35</v>
      </c>
      <c r="O200" s="151">
        <v>1.048</v>
      </c>
      <c r="P200" s="151">
        <f t="shared" si="11"/>
        <v>7.2312</v>
      </c>
      <c r="Q200" s="151">
        <v>0</v>
      </c>
      <c r="R200" s="151">
        <f t="shared" si="12"/>
        <v>0</v>
      </c>
      <c r="S200" s="151">
        <v>0</v>
      </c>
      <c r="T200" s="152">
        <f t="shared" si="1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3" t="s">
        <v>195</v>
      </c>
      <c r="AT200" s="153" t="s">
        <v>124</v>
      </c>
      <c r="AU200" s="153" t="s">
        <v>80</v>
      </c>
      <c r="AY200" s="17" t="s">
        <v>121</v>
      </c>
      <c r="BE200" s="154">
        <f t="shared" si="14"/>
        <v>0</v>
      </c>
      <c r="BF200" s="154">
        <f t="shared" si="15"/>
        <v>0</v>
      </c>
      <c r="BG200" s="154">
        <f t="shared" si="16"/>
        <v>0</v>
      </c>
      <c r="BH200" s="154">
        <f t="shared" si="17"/>
        <v>0</v>
      </c>
      <c r="BI200" s="154">
        <f t="shared" si="18"/>
        <v>0</v>
      </c>
      <c r="BJ200" s="17" t="s">
        <v>78</v>
      </c>
      <c r="BK200" s="154">
        <f t="shared" si="19"/>
        <v>0</v>
      </c>
      <c r="BL200" s="17" t="s">
        <v>195</v>
      </c>
      <c r="BM200" s="153" t="s">
        <v>339</v>
      </c>
    </row>
    <row r="201" spans="1:65" s="2" customFormat="1" ht="16.5" customHeight="1">
      <c r="A201" s="29"/>
      <c r="B201" s="141"/>
      <c r="C201" s="142">
        <v>52</v>
      </c>
      <c r="D201" s="163" t="s">
        <v>209</v>
      </c>
      <c r="E201" s="164" t="s">
        <v>340</v>
      </c>
      <c r="F201" s="165" t="s">
        <v>341</v>
      </c>
      <c r="G201" s="166" t="s">
        <v>147</v>
      </c>
      <c r="H201" s="167">
        <v>7.59</v>
      </c>
      <c r="I201" s="168"/>
      <c r="J201" s="168">
        <f t="shared" si="10"/>
        <v>0</v>
      </c>
      <c r="K201" s="169"/>
      <c r="L201" s="170"/>
      <c r="M201" s="171" t="s">
        <v>1</v>
      </c>
      <c r="N201" s="172" t="s">
        <v>35</v>
      </c>
      <c r="O201" s="151">
        <v>0</v>
      </c>
      <c r="P201" s="151">
        <f t="shared" si="11"/>
        <v>0</v>
      </c>
      <c r="Q201" s="151">
        <v>0.006</v>
      </c>
      <c r="R201" s="151">
        <f t="shared" si="12"/>
        <v>0.04554</v>
      </c>
      <c r="S201" s="151">
        <v>0</v>
      </c>
      <c r="T201" s="152">
        <f t="shared" si="1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3" t="s">
        <v>220</v>
      </c>
      <c r="AT201" s="153" t="s">
        <v>209</v>
      </c>
      <c r="AU201" s="153" t="s">
        <v>80</v>
      </c>
      <c r="AY201" s="17" t="s">
        <v>121</v>
      </c>
      <c r="BE201" s="154">
        <f t="shared" si="14"/>
        <v>0</v>
      </c>
      <c r="BF201" s="154">
        <f t="shared" si="15"/>
        <v>0</v>
      </c>
      <c r="BG201" s="154">
        <f t="shared" si="16"/>
        <v>0</v>
      </c>
      <c r="BH201" s="154">
        <f t="shared" si="17"/>
        <v>0</v>
      </c>
      <c r="BI201" s="154">
        <f t="shared" si="18"/>
        <v>0</v>
      </c>
      <c r="BJ201" s="17" t="s">
        <v>78</v>
      </c>
      <c r="BK201" s="154">
        <f t="shared" si="19"/>
        <v>0</v>
      </c>
      <c r="BL201" s="17" t="s">
        <v>195</v>
      </c>
      <c r="BM201" s="153" t="s">
        <v>342</v>
      </c>
    </row>
    <row r="202" spans="2:51" s="13" customFormat="1" ht="12">
      <c r="B202" s="155"/>
      <c r="D202" s="156" t="s">
        <v>130</v>
      </c>
      <c r="E202" s="157" t="s">
        <v>1</v>
      </c>
      <c r="F202" s="158" t="s">
        <v>343</v>
      </c>
      <c r="H202" s="159">
        <v>7.59</v>
      </c>
      <c r="L202" s="155"/>
      <c r="M202" s="160"/>
      <c r="N202" s="161"/>
      <c r="O202" s="161"/>
      <c r="P202" s="161"/>
      <c r="Q202" s="161"/>
      <c r="R202" s="161"/>
      <c r="S202" s="161"/>
      <c r="T202" s="162"/>
      <c r="AT202" s="157" t="s">
        <v>130</v>
      </c>
      <c r="AU202" s="157" t="s">
        <v>80</v>
      </c>
      <c r="AV202" s="13" t="s">
        <v>80</v>
      </c>
      <c r="AW202" s="13" t="s">
        <v>27</v>
      </c>
      <c r="AX202" s="13" t="s">
        <v>78</v>
      </c>
      <c r="AY202" s="157" t="s">
        <v>121</v>
      </c>
    </row>
    <row r="203" spans="1:65" s="2" customFormat="1" ht="16.5" customHeight="1">
      <c r="A203" s="29"/>
      <c r="B203" s="141"/>
      <c r="C203" s="142">
        <v>53</v>
      </c>
      <c r="D203" s="142" t="s">
        <v>124</v>
      </c>
      <c r="E203" s="143" t="s">
        <v>344</v>
      </c>
      <c r="F203" s="144" t="s">
        <v>345</v>
      </c>
      <c r="G203" s="145" t="s">
        <v>206</v>
      </c>
      <c r="H203" s="146">
        <v>1</v>
      </c>
      <c r="I203" s="147"/>
      <c r="J203" s="147">
        <f>ROUND(I203*H203,2)</f>
        <v>0</v>
      </c>
      <c r="K203" s="148"/>
      <c r="L203" s="30"/>
      <c r="M203" s="149" t="s">
        <v>1</v>
      </c>
      <c r="N203" s="150" t="s">
        <v>35</v>
      </c>
      <c r="O203" s="151">
        <v>0.243</v>
      </c>
      <c r="P203" s="151">
        <f>O203*H203</f>
        <v>0.243</v>
      </c>
      <c r="Q203" s="151">
        <v>0</v>
      </c>
      <c r="R203" s="151">
        <f>Q203*H203</f>
        <v>0</v>
      </c>
      <c r="S203" s="151">
        <v>0</v>
      </c>
      <c r="T203" s="152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3" t="s">
        <v>195</v>
      </c>
      <c r="AT203" s="153" t="s">
        <v>124</v>
      </c>
      <c r="AU203" s="153" t="s">
        <v>80</v>
      </c>
      <c r="AY203" s="17" t="s">
        <v>121</v>
      </c>
      <c r="BE203" s="154">
        <f>IF(N203="základní",J203,0)</f>
        <v>0</v>
      </c>
      <c r="BF203" s="154">
        <f>IF(N203="snížená",J203,0)</f>
        <v>0</v>
      </c>
      <c r="BG203" s="154">
        <f>IF(N203="zákl. přenesená",J203,0)</f>
        <v>0</v>
      </c>
      <c r="BH203" s="154">
        <f>IF(N203="sníž. přenesená",J203,0)</f>
        <v>0</v>
      </c>
      <c r="BI203" s="154">
        <f>IF(N203="nulová",J203,0)</f>
        <v>0</v>
      </c>
      <c r="BJ203" s="17" t="s">
        <v>78</v>
      </c>
      <c r="BK203" s="154">
        <f>ROUND(I203*H203,2)</f>
        <v>0</v>
      </c>
      <c r="BL203" s="17" t="s">
        <v>195</v>
      </c>
      <c r="BM203" s="153" t="s">
        <v>346</v>
      </c>
    </row>
    <row r="204" spans="1:65" s="2" customFormat="1" ht="16.5" customHeight="1">
      <c r="A204" s="29"/>
      <c r="B204" s="141"/>
      <c r="C204" s="142">
        <v>54</v>
      </c>
      <c r="D204" s="163" t="s">
        <v>209</v>
      </c>
      <c r="E204" s="164" t="s">
        <v>347</v>
      </c>
      <c r="F204" s="165" t="s">
        <v>348</v>
      </c>
      <c r="G204" s="166" t="s">
        <v>206</v>
      </c>
      <c r="H204" s="167">
        <v>1</v>
      </c>
      <c r="I204" s="168"/>
      <c r="J204" s="168">
        <f>ROUND(I204*H204,2)</f>
        <v>0</v>
      </c>
      <c r="K204" s="169"/>
      <c r="L204" s="170"/>
      <c r="M204" s="171" t="s">
        <v>1</v>
      </c>
      <c r="N204" s="172" t="s">
        <v>35</v>
      </c>
      <c r="O204" s="151">
        <v>0</v>
      </c>
      <c r="P204" s="151">
        <f>O204*H204</f>
        <v>0</v>
      </c>
      <c r="Q204" s="151">
        <v>0.0018</v>
      </c>
      <c r="R204" s="151">
        <f>Q204*H204</f>
        <v>0.0018</v>
      </c>
      <c r="S204" s="151">
        <v>0</v>
      </c>
      <c r="T204" s="152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3" t="s">
        <v>220</v>
      </c>
      <c r="AT204" s="153" t="s">
        <v>209</v>
      </c>
      <c r="AU204" s="153" t="s">
        <v>80</v>
      </c>
      <c r="AY204" s="17" t="s">
        <v>121</v>
      </c>
      <c r="BE204" s="154">
        <f>IF(N204="základní",J204,0)</f>
        <v>0</v>
      </c>
      <c r="BF204" s="154">
        <f>IF(N204="snížená",J204,0)</f>
        <v>0</v>
      </c>
      <c r="BG204" s="154">
        <f>IF(N204="zákl. přenesená",J204,0)</f>
        <v>0</v>
      </c>
      <c r="BH204" s="154">
        <f>IF(N204="sníž. přenesená",J204,0)</f>
        <v>0</v>
      </c>
      <c r="BI204" s="154">
        <f>IF(N204="nulová",J204,0)</f>
        <v>0</v>
      </c>
      <c r="BJ204" s="17" t="s">
        <v>78</v>
      </c>
      <c r="BK204" s="154">
        <f>ROUND(I204*H204,2)</f>
        <v>0</v>
      </c>
      <c r="BL204" s="17" t="s">
        <v>195</v>
      </c>
      <c r="BM204" s="153" t="s">
        <v>349</v>
      </c>
    </row>
    <row r="205" spans="1:65" s="2" customFormat="1" ht="16.5" customHeight="1">
      <c r="A205" s="29"/>
      <c r="B205" s="141"/>
      <c r="C205" s="142">
        <v>55</v>
      </c>
      <c r="D205" s="142" t="s">
        <v>124</v>
      </c>
      <c r="E205" s="143" t="s">
        <v>350</v>
      </c>
      <c r="F205" s="144" t="s">
        <v>351</v>
      </c>
      <c r="G205" s="145" t="s">
        <v>206</v>
      </c>
      <c r="H205" s="146">
        <v>3</v>
      </c>
      <c r="I205" s="147"/>
      <c r="J205" s="147">
        <f>ROUND(I205*H205,2)</f>
        <v>0</v>
      </c>
      <c r="K205" s="148"/>
      <c r="L205" s="30"/>
      <c r="M205" s="149" t="s">
        <v>1</v>
      </c>
      <c r="N205" s="150" t="s">
        <v>35</v>
      </c>
      <c r="O205" s="151">
        <v>0.243</v>
      </c>
      <c r="P205" s="151">
        <f>O205*H205</f>
        <v>0.729</v>
      </c>
      <c r="Q205" s="151">
        <v>0</v>
      </c>
      <c r="R205" s="151">
        <f>Q205*H205</f>
        <v>0</v>
      </c>
      <c r="S205" s="151">
        <v>0</v>
      </c>
      <c r="T205" s="152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3" t="s">
        <v>195</v>
      </c>
      <c r="AT205" s="153" t="s">
        <v>124</v>
      </c>
      <c r="AU205" s="153" t="s">
        <v>80</v>
      </c>
      <c r="AY205" s="17" t="s">
        <v>121</v>
      </c>
      <c r="BE205" s="154">
        <f>IF(N205="základní",J205,0)</f>
        <v>0</v>
      </c>
      <c r="BF205" s="154">
        <f>IF(N205="snížená",J205,0)</f>
        <v>0</v>
      </c>
      <c r="BG205" s="154">
        <f>IF(N205="zákl. přenesená",J205,0)</f>
        <v>0</v>
      </c>
      <c r="BH205" s="154">
        <f>IF(N205="sníž. přenesená",J205,0)</f>
        <v>0</v>
      </c>
      <c r="BI205" s="154">
        <f>IF(N205="nulová",J205,0)</f>
        <v>0</v>
      </c>
      <c r="BJ205" s="17" t="s">
        <v>78</v>
      </c>
      <c r="BK205" s="154">
        <f>ROUND(I205*H205,2)</f>
        <v>0</v>
      </c>
      <c r="BL205" s="17" t="s">
        <v>195</v>
      </c>
      <c r="BM205" s="153" t="s">
        <v>352</v>
      </c>
    </row>
    <row r="206" spans="2:51" s="13" customFormat="1" ht="12">
      <c r="B206" s="155"/>
      <c r="D206" s="156" t="s">
        <v>130</v>
      </c>
      <c r="E206" s="157" t="s">
        <v>1</v>
      </c>
      <c r="F206" s="158" t="s">
        <v>353</v>
      </c>
      <c r="H206" s="159">
        <v>3</v>
      </c>
      <c r="L206" s="155"/>
      <c r="M206" s="160"/>
      <c r="N206" s="161"/>
      <c r="O206" s="161"/>
      <c r="P206" s="161"/>
      <c r="Q206" s="161"/>
      <c r="R206" s="161"/>
      <c r="S206" s="161"/>
      <c r="T206" s="162"/>
      <c r="AT206" s="157" t="s">
        <v>130</v>
      </c>
      <c r="AU206" s="157" t="s">
        <v>80</v>
      </c>
      <c r="AV206" s="13" t="s">
        <v>80</v>
      </c>
      <c r="AW206" s="13" t="s">
        <v>27</v>
      </c>
      <c r="AX206" s="13" t="s">
        <v>78</v>
      </c>
      <c r="AY206" s="157" t="s">
        <v>121</v>
      </c>
    </row>
    <row r="207" spans="1:65" s="2" customFormat="1" ht="16.5" customHeight="1">
      <c r="A207" s="29"/>
      <c r="B207" s="141"/>
      <c r="C207" s="142">
        <v>56</v>
      </c>
      <c r="D207" s="142" t="s">
        <v>124</v>
      </c>
      <c r="E207" s="143" t="s">
        <v>354</v>
      </c>
      <c r="F207" s="144" t="s">
        <v>355</v>
      </c>
      <c r="G207" s="145" t="s">
        <v>171</v>
      </c>
      <c r="H207" s="146">
        <v>0.066</v>
      </c>
      <c r="I207" s="147"/>
      <c r="J207" s="147">
        <f>ROUND(I207*H207,2)</f>
        <v>0</v>
      </c>
      <c r="K207" s="148"/>
      <c r="L207" s="30"/>
      <c r="M207" s="149" t="s">
        <v>1</v>
      </c>
      <c r="N207" s="150" t="s">
        <v>35</v>
      </c>
      <c r="O207" s="151">
        <v>2.447</v>
      </c>
      <c r="P207" s="151">
        <f>O207*H207</f>
        <v>0.161502</v>
      </c>
      <c r="Q207" s="151">
        <v>0</v>
      </c>
      <c r="R207" s="151">
        <f>Q207*H207</f>
        <v>0</v>
      </c>
      <c r="S207" s="151">
        <v>0</v>
      </c>
      <c r="T207" s="152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3" t="s">
        <v>195</v>
      </c>
      <c r="AT207" s="153" t="s">
        <v>124</v>
      </c>
      <c r="AU207" s="153" t="s">
        <v>80</v>
      </c>
      <c r="AY207" s="17" t="s">
        <v>121</v>
      </c>
      <c r="BE207" s="154">
        <f>IF(N207="základní",J207,0)</f>
        <v>0</v>
      </c>
      <c r="BF207" s="154">
        <f>IF(N207="snížená",J207,0)</f>
        <v>0</v>
      </c>
      <c r="BG207" s="154">
        <f>IF(N207="zákl. přenesená",J207,0)</f>
        <v>0</v>
      </c>
      <c r="BH207" s="154">
        <f>IF(N207="sníž. přenesená",J207,0)</f>
        <v>0</v>
      </c>
      <c r="BI207" s="154">
        <f>IF(N207="nulová",J207,0)</f>
        <v>0</v>
      </c>
      <c r="BJ207" s="17" t="s">
        <v>78</v>
      </c>
      <c r="BK207" s="154">
        <f>ROUND(I207*H207,2)</f>
        <v>0</v>
      </c>
      <c r="BL207" s="17" t="s">
        <v>195</v>
      </c>
      <c r="BM207" s="153" t="s">
        <v>356</v>
      </c>
    </row>
    <row r="208" spans="1:65" s="2" customFormat="1" ht="16.5" customHeight="1">
      <c r="A208" s="29"/>
      <c r="B208" s="141"/>
      <c r="C208" s="142">
        <v>57</v>
      </c>
      <c r="D208" s="142" t="s">
        <v>124</v>
      </c>
      <c r="E208" s="143" t="s">
        <v>357</v>
      </c>
      <c r="F208" s="144" t="s">
        <v>358</v>
      </c>
      <c r="G208" s="145" t="s">
        <v>171</v>
      </c>
      <c r="H208" s="146">
        <v>0.066</v>
      </c>
      <c r="I208" s="147"/>
      <c r="J208" s="147">
        <f>ROUND(I208*H208,2)</f>
        <v>0</v>
      </c>
      <c r="K208" s="148"/>
      <c r="L208" s="30"/>
      <c r="M208" s="149" t="s">
        <v>1</v>
      </c>
      <c r="N208" s="150" t="s">
        <v>35</v>
      </c>
      <c r="O208" s="151">
        <v>1.45</v>
      </c>
      <c r="P208" s="151">
        <f>O208*H208</f>
        <v>0.09570000000000001</v>
      </c>
      <c r="Q208" s="151">
        <v>0</v>
      </c>
      <c r="R208" s="151">
        <f>Q208*H208</f>
        <v>0</v>
      </c>
      <c r="S208" s="151">
        <v>0</v>
      </c>
      <c r="T208" s="152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3" t="s">
        <v>195</v>
      </c>
      <c r="AT208" s="153" t="s">
        <v>124</v>
      </c>
      <c r="AU208" s="153" t="s">
        <v>80</v>
      </c>
      <c r="AY208" s="17" t="s">
        <v>121</v>
      </c>
      <c r="BE208" s="154">
        <f>IF(N208="základní",J208,0)</f>
        <v>0</v>
      </c>
      <c r="BF208" s="154">
        <f>IF(N208="snížená",J208,0)</f>
        <v>0</v>
      </c>
      <c r="BG208" s="154">
        <f>IF(N208="zákl. přenesená",J208,0)</f>
        <v>0</v>
      </c>
      <c r="BH208" s="154">
        <f>IF(N208="sníž. přenesená",J208,0)</f>
        <v>0</v>
      </c>
      <c r="BI208" s="154">
        <f>IF(N208="nulová",J208,0)</f>
        <v>0</v>
      </c>
      <c r="BJ208" s="17" t="s">
        <v>78</v>
      </c>
      <c r="BK208" s="154">
        <f>ROUND(I208*H208,2)</f>
        <v>0</v>
      </c>
      <c r="BL208" s="17" t="s">
        <v>195</v>
      </c>
      <c r="BM208" s="153" t="s">
        <v>359</v>
      </c>
    </row>
    <row r="209" spans="1:65" s="2" customFormat="1" ht="16.5" customHeight="1">
      <c r="A209" s="29"/>
      <c r="B209" s="141"/>
      <c r="C209" s="142">
        <v>58</v>
      </c>
      <c r="D209" s="142" t="s">
        <v>124</v>
      </c>
      <c r="E209" s="143" t="s">
        <v>360</v>
      </c>
      <c r="F209" s="144" t="s">
        <v>361</v>
      </c>
      <c r="G209" s="145" t="s">
        <v>171</v>
      </c>
      <c r="H209" s="146">
        <v>0.066</v>
      </c>
      <c r="I209" s="147"/>
      <c r="J209" s="147">
        <f>ROUND(I209*H209,2)</f>
        <v>0</v>
      </c>
      <c r="K209" s="148"/>
      <c r="L209" s="30"/>
      <c r="M209" s="149" t="s">
        <v>1</v>
      </c>
      <c r="N209" s="150" t="s">
        <v>35</v>
      </c>
      <c r="O209" s="151">
        <v>1.191</v>
      </c>
      <c r="P209" s="151">
        <f>O209*H209</f>
        <v>0.07860600000000001</v>
      </c>
      <c r="Q209" s="151">
        <v>0</v>
      </c>
      <c r="R209" s="151">
        <f>Q209*H209</f>
        <v>0</v>
      </c>
      <c r="S209" s="151">
        <v>0</v>
      </c>
      <c r="T209" s="152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3" t="s">
        <v>195</v>
      </c>
      <c r="AT209" s="153" t="s">
        <v>124</v>
      </c>
      <c r="AU209" s="153" t="s">
        <v>80</v>
      </c>
      <c r="AY209" s="17" t="s">
        <v>121</v>
      </c>
      <c r="BE209" s="154">
        <f>IF(N209="základní",J209,0)</f>
        <v>0</v>
      </c>
      <c r="BF209" s="154">
        <f>IF(N209="snížená",J209,0)</f>
        <v>0</v>
      </c>
      <c r="BG209" s="154">
        <f>IF(N209="zákl. přenesená",J209,0)</f>
        <v>0</v>
      </c>
      <c r="BH209" s="154">
        <f>IF(N209="sníž. přenesená",J209,0)</f>
        <v>0</v>
      </c>
      <c r="BI209" s="154">
        <f>IF(N209="nulová",J209,0)</f>
        <v>0</v>
      </c>
      <c r="BJ209" s="17" t="s">
        <v>78</v>
      </c>
      <c r="BK209" s="154">
        <f>ROUND(I209*H209,2)</f>
        <v>0</v>
      </c>
      <c r="BL209" s="17" t="s">
        <v>195</v>
      </c>
      <c r="BM209" s="153" t="s">
        <v>362</v>
      </c>
    </row>
    <row r="210" spans="2:63" s="12" customFormat="1" ht="22.9" customHeight="1">
      <c r="B210" s="129"/>
      <c r="D210" s="130" t="s">
        <v>69</v>
      </c>
      <c r="E210" s="139" t="s">
        <v>363</v>
      </c>
      <c r="F210" s="139" t="s">
        <v>364</v>
      </c>
      <c r="J210" s="140">
        <f>BK210</f>
        <v>0</v>
      </c>
      <c r="L210" s="129"/>
      <c r="M210" s="133"/>
      <c r="N210" s="134"/>
      <c r="O210" s="134"/>
      <c r="P210" s="135">
        <f>SUM(P211:P229)</f>
        <v>47.52324000000001</v>
      </c>
      <c r="Q210" s="134"/>
      <c r="R210" s="135">
        <f>SUM(R211:R229)</f>
        <v>0.5841852000000001</v>
      </c>
      <c r="S210" s="134"/>
      <c r="T210" s="136">
        <f>SUM(T211:T229)</f>
        <v>0</v>
      </c>
      <c r="AR210" s="130" t="s">
        <v>80</v>
      </c>
      <c r="AT210" s="137" t="s">
        <v>69</v>
      </c>
      <c r="AU210" s="137" t="s">
        <v>78</v>
      </c>
      <c r="AY210" s="130" t="s">
        <v>121</v>
      </c>
      <c r="BK210" s="138">
        <f>SUM(BK211:BK229)</f>
        <v>0</v>
      </c>
    </row>
    <row r="211" spans="1:65" s="2" customFormat="1" ht="16.5" customHeight="1">
      <c r="A211" s="29"/>
      <c r="B211" s="141"/>
      <c r="C211" s="142">
        <v>59</v>
      </c>
      <c r="D211" s="142" t="s">
        <v>124</v>
      </c>
      <c r="E211" s="143" t="s">
        <v>365</v>
      </c>
      <c r="F211" s="144" t="s">
        <v>366</v>
      </c>
      <c r="G211" s="145" t="s">
        <v>139</v>
      </c>
      <c r="H211" s="146">
        <v>48</v>
      </c>
      <c r="I211" s="147"/>
      <c r="J211" s="147">
        <f aca="true" t="shared" si="20" ref="J211:J216">ROUND(I211*H211,2)</f>
        <v>0</v>
      </c>
      <c r="K211" s="148"/>
      <c r="L211" s="30"/>
      <c r="M211" s="149" t="s">
        <v>1</v>
      </c>
      <c r="N211" s="150" t="s">
        <v>35</v>
      </c>
      <c r="O211" s="151">
        <v>0.024</v>
      </c>
      <c r="P211" s="151">
        <f aca="true" t="shared" si="21" ref="P211:P216">O211*H211</f>
        <v>1.1520000000000001</v>
      </c>
      <c r="Q211" s="151">
        <v>0</v>
      </c>
      <c r="R211" s="151">
        <f aca="true" t="shared" si="22" ref="R211:R216">Q211*H211</f>
        <v>0</v>
      </c>
      <c r="S211" s="151">
        <v>0</v>
      </c>
      <c r="T211" s="152">
        <f aca="true" t="shared" si="23" ref="T211:T216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3" t="s">
        <v>195</v>
      </c>
      <c r="AT211" s="153" t="s">
        <v>124</v>
      </c>
      <c r="AU211" s="153" t="s">
        <v>80</v>
      </c>
      <c r="AY211" s="17" t="s">
        <v>121</v>
      </c>
      <c r="BE211" s="154">
        <f aca="true" t="shared" si="24" ref="BE211:BE216">IF(N211="základní",J211,0)</f>
        <v>0</v>
      </c>
      <c r="BF211" s="154">
        <f aca="true" t="shared" si="25" ref="BF211:BF216">IF(N211="snížená",J211,0)</f>
        <v>0</v>
      </c>
      <c r="BG211" s="154">
        <f aca="true" t="shared" si="26" ref="BG211:BG216">IF(N211="zákl. přenesená",J211,0)</f>
        <v>0</v>
      </c>
      <c r="BH211" s="154">
        <f aca="true" t="shared" si="27" ref="BH211:BH216">IF(N211="sníž. přenesená",J211,0)</f>
        <v>0</v>
      </c>
      <c r="BI211" s="154">
        <f aca="true" t="shared" si="28" ref="BI211:BI216">IF(N211="nulová",J211,0)</f>
        <v>0</v>
      </c>
      <c r="BJ211" s="17" t="s">
        <v>78</v>
      </c>
      <c r="BK211" s="154">
        <f aca="true" t="shared" si="29" ref="BK211:BK216">ROUND(I211*H211,2)</f>
        <v>0</v>
      </c>
      <c r="BL211" s="17" t="s">
        <v>195</v>
      </c>
      <c r="BM211" s="153" t="s">
        <v>367</v>
      </c>
    </row>
    <row r="212" spans="1:65" s="2" customFormat="1" ht="16.5" customHeight="1">
      <c r="A212" s="29"/>
      <c r="B212" s="141"/>
      <c r="C212" s="142">
        <v>60</v>
      </c>
      <c r="D212" s="142" t="s">
        <v>124</v>
      </c>
      <c r="E212" s="143" t="s">
        <v>368</v>
      </c>
      <c r="F212" s="144" t="s">
        <v>369</v>
      </c>
      <c r="G212" s="145" t="s">
        <v>139</v>
      </c>
      <c r="H212" s="146">
        <v>48</v>
      </c>
      <c r="I212" s="147"/>
      <c r="J212" s="147">
        <f t="shared" si="20"/>
        <v>0</v>
      </c>
      <c r="K212" s="148"/>
      <c r="L212" s="30"/>
      <c r="M212" s="149" t="s">
        <v>1</v>
      </c>
      <c r="N212" s="150" t="s">
        <v>35</v>
      </c>
      <c r="O212" s="151">
        <v>0.058</v>
      </c>
      <c r="P212" s="151">
        <f t="shared" si="21"/>
        <v>2.7840000000000003</v>
      </c>
      <c r="Q212" s="151">
        <v>0.0002</v>
      </c>
      <c r="R212" s="151">
        <f t="shared" si="22"/>
        <v>0.009600000000000001</v>
      </c>
      <c r="S212" s="151">
        <v>0</v>
      </c>
      <c r="T212" s="152">
        <f t="shared" si="2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3" t="s">
        <v>195</v>
      </c>
      <c r="AT212" s="153" t="s">
        <v>124</v>
      </c>
      <c r="AU212" s="153" t="s">
        <v>80</v>
      </c>
      <c r="AY212" s="17" t="s">
        <v>121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7" t="s">
        <v>78</v>
      </c>
      <c r="BK212" s="154">
        <f t="shared" si="29"/>
        <v>0</v>
      </c>
      <c r="BL212" s="17" t="s">
        <v>195</v>
      </c>
      <c r="BM212" s="153" t="s">
        <v>370</v>
      </c>
    </row>
    <row r="213" spans="1:65" s="2" customFormat="1" ht="16.5" customHeight="1">
      <c r="A213" s="29"/>
      <c r="B213" s="141"/>
      <c r="C213" s="142">
        <v>61</v>
      </c>
      <c r="D213" s="142" t="s">
        <v>124</v>
      </c>
      <c r="E213" s="143" t="s">
        <v>371</v>
      </c>
      <c r="F213" s="144" t="s">
        <v>372</v>
      </c>
      <c r="G213" s="145" t="s">
        <v>139</v>
      </c>
      <c r="H213" s="146">
        <v>48</v>
      </c>
      <c r="I213" s="147"/>
      <c r="J213" s="147">
        <f t="shared" si="20"/>
        <v>0</v>
      </c>
      <c r="K213" s="148"/>
      <c r="L213" s="30"/>
      <c r="M213" s="149" t="s">
        <v>1</v>
      </c>
      <c r="N213" s="150" t="s">
        <v>35</v>
      </c>
      <c r="O213" s="151">
        <v>0.07</v>
      </c>
      <c r="P213" s="151">
        <f t="shared" si="21"/>
        <v>3.3600000000000003</v>
      </c>
      <c r="Q213" s="151">
        <v>0.00012</v>
      </c>
      <c r="R213" s="151">
        <f t="shared" si="22"/>
        <v>0.00576</v>
      </c>
      <c r="S213" s="151">
        <v>0</v>
      </c>
      <c r="T213" s="152">
        <f t="shared" si="2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3" t="s">
        <v>195</v>
      </c>
      <c r="AT213" s="153" t="s">
        <v>124</v>
      </c>
      <c r="AU213" s="153" t="s">
        <v>80</v>
      </c>
      <c r="AY213" s="17" t="s">
        <v>121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7" t="s">
        <v>78</v>
      </c>
      <c r="BK213" s="154">
        <f t="shared" si="29"/>
        <v>0</v>
      </c>
      <c r="BL213" s="17" t="s">
        <v>195</v>
      </c>
      <c r="BM213" s="153" t="s">
        <v>373</v>
      </c>
    </row>
    <row r="214" spans="1:65" s="2" customFormat="1" ht="16.5" customHeight="1">
      <c r="A214" s="29"/>
      <c r="B214" s="141"/>
      <c r="C214" s="142">
        <v>62</v>
      </c>
      <c r="D214" s="142" t="s">
        <v>124</v>
      </c>
      <c r="E214" s="143" t="s">
        <v>374</v>
      </c>
      <c r="F214" s="144" t="s">
        <v>375</v>
      </c>
      <c r="G214" s="145" t="s">
        <v>139</v>
      </c>
      <c r="H214" s="146">
        <v>48</v>
      </c>
      <c r="I214" s="147"/>
      <c r="J214" s="147">
        <f t="shared" si="20"/>
        <v>0</v>
      </c>
      <c r="K214" s="148"/>
      <c r="L214" s="30"/>
      <c r="M214" s="149" t="s">
        <v>1</v>
      </c>
      <c r="N214" s="150" t="s">
        <v>35</v>
      </c>
      <c r="O214" s="151">
        <v>0.245</v>
      </c>
      <c r="P214" s="151">
        <f t="shared" si="21"/>
        <v>11.76</v>
      </c>
      <c r="Q214" s="151">
        <v>0.0075</v>
      </c>
      <c r="R214" s="151">
        <f t="shared" si="22"/>
        <v>0.36</v>
      </c>
      <c r="S214" s="151">
        <v>0</v>
      </c>
      <c r="T214" s="152">
        <f t="shared" si="2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3" t="s">
        <v>195</v>
      </c>
      <c r="AT214" s="153" t="s">
        <v>124</v>
      </c>
      <c r="AU214" s="153" t="s">
        <v>80</v>
      </c>
      <c r="AY214" s="17" t="s">
        <v>121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7" t="s">
        <v>78</v>
      </c>
      <c r="BK214" s="154">
        <f t="shared" si="29"/>
        <v>0</v>
      </c>
      <c r="BL214" s="17" t="s">
        <v>195</v>
      </c>
      <c r="BM214" s="153" t="s">
        <v>376</v>
      </c>
    </row>
    <row r="215" spans="1:65" s="2" customFormat="1" ht="16.5" customHeight="1">
      <c r="A215" s="29"/>
      <c r="B215" s="141"/>
      <c r="C215" s="142">
        <v>63</v>
      </c>
      <c r="D215" s="142" t="s">
        <v>124</v>
      </c>
      <c r="E215" s="143" t="s">
        <v>377</v>
      </c>
      <c r="F215" s="144" t="s">
        <v>378</v>
      </c>
      <c r="G215" s="145" t="s">
        <v>139</v>
      </c>
      <c r="H215" s="146">
        <v>48</v>
      </c>
      <c r="I215" s="147"/>
      <c r="J215" s="147">
        <f t="shared" si="20"/>
        <v>0</v>
      </c>
      <c r="K215" s="148"/>
      <c r="L215" s="30"/>
      <c r="M215" s="149" t="s">
        <v>1</v>
      </c>
      <c r="N215" s="150" t="s">
        <v>35</v>
      </c>
      <c r="O215" s="151">
        <v>0.16</v>
      </c>
      <c r="P215" s="151">
        <f t="shared" si="21"/>
        <v>7.68</v>
      </c>
      <c r="Q215" s="151">
        <v>0.0007</v>
      </c>
      <c r="R215" s="151">
        <f t="shared" si="22"/>
        <v>0.0336</v>
      </c>
      <c r="S215" s="151">
        <v>0</v>
      </c>
      <c r="T215" s="152">
        <f t="shared" si="2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3" t="s">
        <v>195</v>
      </c>
      <c r="AT215" s="153" t="s">
        <v>124</v>
      </c>
      <c r="AU215" s="153" t="s">
        <v>80</v>
      </c>
      <c r="AY215" s="17" t="s">
        <v>121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7" t="s">
        <v>78</v>
      </c>
      <c r="BK215" s="154">
        <f t="shared" si="29"/>
        <v>0</v>
      </c>
      <c r="BL215" s="17" t="s">
        <v>195</v>
      </c>
      <c r="BM215" s="153" t="s">
        <v>379</v>
      </c>
    </row>
    <row r="216" spans="1:65" s="2" customFormat="1" ht="21.75" customHeight="1">
      <c r="A216" s="29"/>
      <c r="B216" s="141"/>
      <c r="C216" s="142">
        <v>64</v>
      </c>
      <c r="D216" s="163" t="s">
        <v>209</v>
      </c>
      <c r="E216" s="164" t="s">
        <v>380</v>
      </c>
      <c r="F216" s="165" t="s">
        <v>381</v>
      </c>
      <c r="G216" s="166" t="s">
        <v>139</v>
      </c>
      <c r="H216" s="167">
        <v>57.6</v>
      </c>
      <c r="I216" s="168"/>
      <c r="J216" s="168">
        <f t="shared" si="20"/>
        <v>0</v>
      </c>
      <c r="K216" s="169"/>
      <c r="L216" s="170"/>
      <c r="M216" s="171" t="s">
        <v>1</v>
      </c>
      <c r="N216" s="172" t="s">
        <v>35</v>
      </c>
      <c r="O216" s="151">
        <v>0</v>
      </c>
      <c r="P216" s="151">
        <f t="shared" si="21"/>
        <v>0</v>
      </c>
      <c r="Q216" s="151">
        <v>0.00287</v>
      </c>
      <c r="R216" s="151">
        <f t="shared" si="22"/>
        <v>0.16531200000000001</v>
      </c>
      <c r="S216" s="151">
        <v>0</v>
      </c>
      <c r="T216" s="152">
        <f t="shared" si="2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3" t="s">
        <v>220</v>
      </c>
      <c r="AT216" s="153" t="s">
        <v>209</v>
      </c>
      <c r="AU216" s="153" t="s">
        <v>80</v>
      </c>
      <c r="AY216" s="17" t="s">
        <v>121</v>
      </c>
      <c r="BE216" s="154">
        <f t="shared" si="24"/>
        <v>0</v>
      </c>
      <c r="BF216" s="154">
        <f t="shared" si="25"/>
        <v>0</v>
      </c>
      <c r="BG216" s="154">
        <f t="shared" si="26"/>
        <v>0</v>
      </c>
      <c r="BH216" s="154">
        <f t="shared" si="27"/>
        <v>0</v>
      </c>
      <c r="BI216" s="154">
        <f t="shared" si="28"/>
        <v>0</v>
      </c>
      <c r="BJ216" s="17" t="s">
        <v>78</v>
      </c>
      <c r="BK216" s="154">
        <f t="shared" si="29"/>
        <v>0</v>
      </c>
      <c r="BL216" s="17" t="s">
        <v>195</v>
      </c>
      <c r="BM216" s="153" t="s">
        <v>382</v>
      </c>
    </row>
    <row r="217" spans="2:51" s="13" customFormat="1" ht="12">
      <c r="B217" s="155"/>
      <c r="D217" s="156" t="s">
        <v>130</v>
      </c>
      <c r="E217" s="157" t="s">
        <v>1</v>
      </c>
      <c r="F217" s="158" t="s">
        <v>383</v>
      </c>
      <c r="H217" s="159">
        <v>57.6</v>
      </c>
      <c r="L217" s="155"/>
      <c r="M217" s="160"/>
      <c r="N217" s="161"/>
      <c r="O217" s="161"/>
      <c r="P217" s="161"/>
      <c r="Q217" s="161"/>
      <c r="R217" s="161"/>
      <c r="S217" s="161"/>
      <c r="T217" s="162"/>
      <c r="AT217" s="157" t="s">
        <v>130</v>
      </c>
      <c r="AU217" s="157" t="s">
        <v>80</v>
      </c>
      <c r="AV217" s="13" t="s">
        <v>80</v>
      </c>
      <c r="AW217" s="13" t="s">
        <v>27</v>
      </c>
      <c r="AX217" s="13" t="s">
        <v>78</v>
      </c>
      <c r="AY217" s="157" t="s">
        <v>121</v>
      </c>
    </row>
    <row r="218" spans="1:65" s="2" customFormat="1" ht="16.5" customHeight="1">
      <c r="A218" s="29"/>
      <c r="B218" s="141"/>
      <c r="C218" s="142">
        <v>65</v>
      </c>
      <c r="D218" s="142" t="s">
        <v>124</v>
      </c>
      <c r="E218" s="143" t="s">
        <v>384</v>
      </c>
      <c r="F218" s="144" t="s">
        <v>385</v>
      </c>
      <c r="G218" s="145" t="s">
        <v>147</v>
      </c>
      <c r="H218" s="146">
        <v>34.5</v>
      </c>
      <c r="I218" s="147"/>
      <c r="J218" s="147">
        <f>ROUND(I218*H218,2)</f>
        <v>0</v>
      </c>
      <c r="K218" s="148"/>
      <c r="L218" s="30"/>
      <c r="M218" s="149" t="s">
        <v>1</v>
      </c>
      <c r="N218" s="150" t="s">
        <v>35</v>
      </c>
      <c r="O218" s="151">
        <v>0.102</v>
      </c>
      <c r="P218" s="151">
        <f>O218*H218</f>
        <v>3.5189999999999997</v>
      </c>
      <c r="Q218" s="151">
        <v>2E-05</v>
      </c>
      <c r="R218" s="151">
        <f>Q218*H218</f>
        <v>0.0006900000000000001</v>
      </c>
      <c r="S218" s="151">
        <v>0</v>
      </c>
      <c r="T218" s="152">
        <f>S218*H218</f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3" t="s">
        <v>195</v>
      </c>
      <c r="AT218" s="153" t="s">
        <v>124</v>
      </c>
      <c r="AU218" s="153" t="s">
        <v>80</v>
      </c>
      <c r="AY218" s="17" t="s">
        <v>121</v>
      </c>
      <c r="BE218" s="154">
        <f>IF(N218="základní",J218,0)</f>
        <v>0</v>
      </c>
      <c r="BF218" s="154">
        <f>IF(N218="snížená",J218,0)</f>
        <v>0</v>
      </c>
      <c r="BG218" s="154">
        <f>IF(N218="zákl. přenesená",J218,0)</f>
        <v>0</v>
      </c>
      <c r="BH218" s="154">
        <f>IF(N218="sníž. přenesená",J218,0)</f>
        <v>0</v>
      </c>
      <c r="BI218" s="154">
        <f>IF(N218="nulová",J218,0)</f>
        <v>0</v>
      </c>
      <c r="BJ218" s="17" t="s">
        <v>78</v>
      </c>
      <c r="BK218" s="154">
        <f>ROUND(I218*H218,2)</f>
        <v>0</v>
      </c>
      <c r="BL218" s="17" t="s">
        <v>195</v>
      </c>
      <c r="BM218" s="153" t="s">
        <v>386</v>
      </c>
    </row>
    <row r="219" spans="2:51" s="13" customFormat="1" ht="12">
      <c r="B219" s="155"/>
      <c r="D219" s="156" t="s">
        <v>130</v>
      </c>
      <c r="E219" s="157" t="s">
        <v>1</v>
      </c>
      <c r="F219" s="158" t="s">
        <v>387</v>
      </c>
      <c r="H219" s="159">
        <v>34.5</v>
      </c>
      <c r="L219" s="155"/>
      <c r="M219" s="160"/>
      <c r="N219" s="161"/>
      <c r="O219" s="161"/>
      <c r="P219" s="161"/>
      <c r="Q219" s="161"/>
      <c r="R219" s="161"/>
      <c r="S219" s="161"/>
      <c r="T219" s="162"/>
      <c r="AT219" s="157" t="s">
        <v>130</v>
      </c>
      <c r="AU219" s="157" t="s">
        <v>80</v>
      </c>
      <c r="AV219" s="13" t="s">
        <v>80</v>
      </c>
      <c r="AW219" s="13" t="s">
        <v>27</v>
      </c>
      <c r="AX219" s="13" t="s">
        <v>78</v>
      </c>
      <c r="AY219" s="157" t="s">
        <v>121</v>
      </c>
    </row>
    <row r="220" spans="1:65" s="2" customFormat="1" ht="16.5" customHeight="1">
      <c r="A220" s="29"/>
      <c r="B220" s="141"/>
      <c r="C220" s="142">
        <v>66</v>
      </c>
      <c r="D220" s="142" t="s">
        <v>124</v>
      </c>
      <c r="E220" s="143" t="s">
        <v>388</v>
      </c>
      <c r="F220" s="144" t="s">
        <v>389</v>
      </c>
      <c r="G220" s="145" t="s">
        <v>147</v>
      </c>
      <c r="H220" s="146">
        <v>27.6</v>
      </c>
      <c r="I220" s="147"/>
      <c r="J220" s="147">
        <f>ROUND(I220*H220,2)</f>
        <v>0</v>
      </c>
      <c r="K220" s="148"/>
      <c r="L220" s="30"/>
      <c r="M220" s="149" t="s">
        <v>1</v>
      </c>
      <c r="N220" s="150" t="s">
        <v>35</v>
      </c>
      <c r="O220" s="151">
        <v>0.181</v>
      </c>
      <c r="P220" s="151">
        <f>O220*H220</f>
        <v>4.9956000000000005</v>
      </c>
      <c r="Q220" s="151">
        <v>1E-05</v>
      </c>
      <c r="R220" s="151">
        <f>Q220*H220</f>
        <v>0.00027600000000000004</v>
      </c>
      <c r="S220" s="151">
        <v>0</v>
      </c>
      <c r="T220" s="152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3" t="s">
        <v>195</v>
      </c>
      <c r="AT220" s="153" t="s">
        <v>124</v>
      </c>
      <c r="AU220" s="153" t="s">
        <v>80</v>
      </c>
      <c r="AY220" s="17" t="s">
        <v>121</v>
      </c>
      <c r="BE220" s="154">
        <f>IF(N220="základní",J220,0)</f>
        <v>0</v>
      </c>
      <c r="BF220" s="154">
        <f>IF(N220="snížená",J220,0)</f>
        <v>0</v>
      </c>
      <c r="BG220" s="154">
        <f>IF(N220="zákl. přenesená",J220,0)</f>
        <v>0</v>
      </c>
      <c r="BH220" s="154">
        <f>IF(N220="sníž. přenesená",J220,0)</f>
        <v>0</v>
      </c>
      <c r="BI220" s="154">
        <f>IF(N220="nulová",J220,0)</f>
        <v>0</v>
      </c>
      <c r="BJ220" s="17" t="s">
        <v>78</v>
      </c>
      <c r="BK220" s="154">
        <f>ROUND(I220*H220,2)</f>
        <v>0</v>
      </c>
      <c r="BL220" s="17" t="s">
        <v>195</v>
      </c>
      <c r="BM220" s="153" t="s">
        <v>390</v>
      </c>
    </row>
    <row r="221" spans="2:51" s="13" customFormat="1" ht="12">
      <c r="B221" s="155"/>
      <c r="D221" s="156" t="s">
        <v>130</v>
      </c>
      <c r="E221" s="157" t="s">
        <v>1</v>
      </c>
      <c r="F221" s="158" t="s">
        <v>391</v>
      </c>
      <c r="H221" s="159">
        <v>27.6</v>
      </c>
      <c r="L221" s="155"/>
      <c r="M221" s="160"/>
      <c r="N221" s="161"/>
      <c r="O221" s="161"/>
      <c r="P221" s="161"/>
      <c r="Q221" s="161"/>
      <c r="R221" s="161"/>
      <c r="S221" s="161"/>
      <c r="T221" s="162"/>
      <c r="AT221" s="157" t="s">
        <v>130</v>
      </c>
      <c r="AU221" s="157" t="s">
        <v>80</v>
      </c>
      <c r="AV221" s="13" t="s">
        <v>80</v>
      </c>
      <c r="AW221" s="13" t="s">
        <v>27</v>
      </c>
      <c r="AX221" s="13" t="s">
        <v>78</v>
      </c>
      <c r="AY221" s="157" t="s">
        <v>121</v>
      </c>
    </row>
    <row r="222" spans="1:65" s="2" customFormat="1" ht="16.5" customHeight="1">
      <c r="A222" s="29"/>
      <c r="B222" s="141"/>
      <c r="C222" s="142">
        <v>67</v>
      </c>
      <c r="D222" s="163" t="s">
        <v>209</v>
      </c>
      <c r="E222" s="164" t="s">
        <v>392</v>
      </c>
      <c r="F222" s="165" t="s">
        <v>393</v>
      </c>
      <c r="G222" s="166" t="s">
        <v>147</v>
      </c>
      <c r="H222" s="167">
        <v>30.36</v>
      </c>
      <c r="I222" s="168"/>
      <c r="J222" s="168">
        <f>ROUND(I222*H222,2)</f>
        <v>0</v>
      </c>
      <c r="K222" s="169"/>
      <c r="L222" s="170"/>
      <c r="M222" s="171" t="s">
        <v>1</v>
      </c>
      <c r="N222" s="172" t="s">
        <v>35</v>
      </c>
      <c r="O222" s="151">
        <v>0</v>
      </c>
      <c r="P222" s="151">
        <f>O222*H222</f>
        <v>0</v>
      </c>
      <c r="Q222" s="151">
        <v>0.00022</v>
      </c>
      <c r="R222" s="151">
        <f>Q222*H222</f>
        <v>0.0066792</v>
      </c>
      <c r="S222" s="151">
        <v>0</v>
      </c>
      <c r="T222" s="152">
        <f>S222*H222</f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3" t="s">
        <v>220</v>
      </c>
      <c r="AT222" s="153" t="s">
        <v>209</v>
      </c>
      <c r="AU222" s="153" t="s">
        <v>80</v>
      </c>
      <c r="AY222" s="17" t="s">
        <v>121</v>
      </c>
      <c r="BE222" s="154">
        <f>IF(N222="základní",J222,0)</f>
        <v>0</v>
      </c>
      <c r="BF222" s="154">
        <f>IF(N222="snížená",J222,0)</f>
        <v>0</v>
      </c>
      <c r="BG222" s="154">
        <f>IF(N222="zákl. přenesená",J222,0)</f>
        <v>0</v>
      </c>
      <c r="BH222" s="154">
        <f>IF(N222="sníž. přenesená",J222,0)</f>
        <v>0</v>
      </c>
      <c r="BI222" s="154">
        <f>IF(N222="nulová",J222,0)</f>
        <v>0</v>
      </c>
      <c r="BJ222" s="17" t="s">
        <v>78</v>
      </c>
      <c r="BK222" s="154">
        <f>ROUND(I222*H222,2)</f>
        <v>0</v>
      </c>
      <c r="BL222" s="17" t="s">
        <v>195</v>
      </c>
      <c r="BM222" s="153" t="s">
        <v>394</v>
      </c>
    </row>
    <row r="223" spans="2:51" s="13" customFormat="1" ht="12">
      <c r="B223" s="155"/>
      <c r="D223" s="156" t="s">
        <v>130</v>
      </c>
      <c r="E223" s="157" t="s">
        <v>1</v>
      </c>
      <c r="F223" s="158" t="s">
        <v>395</v>
      </c>
      <c r="H223" s="159">
        <v>30.36</v>
      </c>
      <c r="L223" s="155"/>
      <c r="M223" s="160"/>
      <c r="N223" s="161"/>
      <c r="O223" s="161"/>
      <c r="P223" s="161"/>
      <c r="Q223" s="161"/>
      <c r="R223" s="161"/>
      <c r="S223" s="161"/>
      <c r="T223" s="162"/>
      <c r="AT223" s="157" t="s">
        <v>130</v>
      </c>
      <c r="AU223" s="157" t="s">
        <v>80</v>
      </c>
      <c r="AV223" s="13" t="s">
        <v>80</v>
      </c>
      <c r="AW223" s="13" t="s">
        <v>27</v>
      </c>
      <c r="AX223" s="13" t="s">
        <v>78</v>
      </c>
      <c r="AY223" s="157" t="s">
        <v>121</v>
      </c>
    </row>
    <row r="224" spans="1:65" s="2" customFormat="1" ht="16.5" customHeight="1">
      <c r="A224" s="29"/>
      <c r="B224" s="141"/>
      <c r="C224" s="142">
        <v>68</v>
      </c>
      <c r="D224" s="142" t="s">
        <v>124</v>
      </c>
      <c r="E224" s="143" t="s">
        <v>396</v>
      </c>
      <c r="F224" s="144" t="s">
        <v>397</v>
      </c>
      <c r="G224" s="145" t="s">
        <v>147</v>
      </c>
      <c r="H224" s="146">
        <v>27.6</v>
      </c>
      <c r="I224" s="147"/>
      <c r="J224" s="147">
        <f aca="true" t="shared" si="30" ref="J224:J229">ROUND(I224*H224,2)</f>
        <v>0</v>
      </c>
      <c r="K224" s="148"/>
      <c r="L224" s="30"/>
      <c r="M224" s="149" t="s">
        <v>1</v>
      </c>
      <c r="N224" s="150" t="s">
        <v>35</v>
      </c>
      <c r="O224" s="151">
        <v>0.05</v>
      </c>
      <c r="P224" s="151">
        <f aca="true" t="shared" si="31" ref="P224:P229">O224*H224</f>
        <v>1.3800000000000001</v>
      </c>
      <c r="Q224" s="151">
        <v>3E-05</v>
      </c>
      <c r="R224" s="151">
        <f aca="true" t="shared" si="32" ref="R224:R229">Q224*H224</f>
        <v>0.0008280000000000001</v>
      </c>
      <c r="S224" s="151">
        <v>0</v>
      </c>
      <c r="T224" s="152">
        <f aca="true" t="shared" si="33" ref="T224:T229"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3" t="s">
        <v>195</v>
      </c>
      <c r="AT224" s="153" t="s">
        <v>124</v>
      </c>
      <c r="AU224" s="153" t="s">
        <v>80</v>
      </c>
      <c r="AY224" s="17" t="s">
        <v>121</v>
      </c>
      <c r="BE224" s="154">
        <f aca="true" t="shared" si="34" ref="BE224:BE229">IF(N224="základní",J224,0)</f>
        <v>0</v>
      </c>
      <c r="BF224" s="154">
        <f aca="true" t="shared" si="35" ref="BF224:BF229">IF(N224="snížená",J224,0)</f>
        <v>0</v>
      </c>
      <c r="BG224" s="154">
        <f aca="true" t="shared" si="36" ref="BG224:BG229">IF(N224="zákl. přenesená",J224,0)</f>
        <v>0</v>
      </c>
      <c r="BH224" s="154">
        <f aca="true" t="shared" si="37" ref="BH224:BH229">IF(N224="sníž. přenesená",J224,0)</f>
        <v>0</v>
      </c>
      <c r="BI224" s="154">
        <f aca="true" t="shared" si="38" ref="BI224:BI229">IF(N224="nulová",J224,0)</f>
        <v>0</v>
      </c>
      <c r="BJ224" s="17" t="s">
        <v>78</v>
      </c>
      <c r="BK224" s="154">
        <f aca="true" t="shared" si="39" ref="BK224:BK229">ROUND(I224*H224,2)</f>
        <v>0</v>
      </c>
      <c r="BL224" s="17" t="s">
        <v>195</v>
      </c>
      <c r="BM224" s="153" t="s">
        <v>398</v>
      </c>
    </row>
    <row r="225" spans="1:65" s="2" customFormat="1" ht="16.5" customHeight="1">
      <c r="A225" s="29"/>
      <c r="B225" s="141"/>
      <c r="C225" s="142">
        <v>69</v>
      </c>
      <c r="D225" s="142" t="s">
        <v>124</v>
      </c>
      <c r="E225" s="143" t="s">
        <v>399</v>
      </c>
      <c r="F225" s="144" t="s">
        <v>400</v>
      </c>
      <c r="G225" s="145" t="s">
        <v>139</v>
      </c>
      <c r="H225" s="146">
        <v>48</v>
      </c>
      <c r="I225" s="147"/>
      <c r="J225" s="147">
        <f t="shared" si="30"/>
        <v>0</v>
      </c>
      <c r="K225" s="148"/>
      <c r="L225" s="30"/>
      <c r="M225" s="149" t="s">
        <v>1</v>
      </c>
      <c r="N225" s="150" t="s">
        <v>35</v>
      </c>
      <c r="O225" s="151">
        <v>0.098</v>
      </c>
      <c r="P225" s="151">
        <f t="shared" si="31"/>
        <v>4.704000000000001</v>
      </c>
      <c r="Q225" s="151">
        <v>0</v>
      </c>
      <c r="R225" s="151">
        <f t="shared" si="32"/>
        <v>0</v>
      </c>
      <c r="S225" s="151">
        <v>0</v>
      </c>
      <c r="T225" s="152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3" t="s">
        <v>195</v>
      </c>
      <c r="AT225" s="153" t="s">
        <v>124</v>
      </c>
      <c r="AU225" s="153" t="s">
        <v>80</v>
      </c>
      <c r="AY225" s="17" t="s">
        <v>121</v>
      </c>
      <c r="BE225" s="154">
        <f t="shared" si="34"/>
        <v>0</v>
      </c>
      <c r="BF225" s="154">
        <f t="shared" si="35"/>
        <v>0</v>
      </c>
      <c r="BG225" s="154">
        <f t="shared" si="36"/>
        <v>0</v>
      </c>
      <c r="BH225" s="154">
        <f t="shared" si="37"/>
        <v>0</v>
      </c>
      <c r="BI225" s="154">
        <f t="shared" si="38"/>
        <v>0</v>
      </c>
      <c r="BJ225" s="17" t="s">
        <v>78</v>
      </c>
      <c r="BK225" s="154">
        <f t="shared" si="39"/>
        <v>0</v>
      </c>
      <c r="BL225" s="17" t="s">
        <v>195</v>
      </c>
      <c r="BM225" s="153" t="s">
        <v>401</v>
      </c>
    </row>
    <row r="226" spans="1:65" s="2" customFormat="1" ht="16.5" customHeight="1">
      <c r="A226" s="29"/>
      <c r="B226" s="141"/>
      <c r="C226" s="142">
        <v>70</v>
      </c>
      <c r="D226" s="142" t="s">
        <v>124</v>
      </c>
      <c r="E226" s="143" t="s">
        <v>402</v>
      </c>
      <c r="F226" s="144" t="s">
        <v>403</v>
      </c>
      <c r="G226" s="145" t="s">
        <v>139</v>
      </c>
      <c r="H226" s="146">
        <v>48</v>
      </c>
      <c r="I226" s="147"/>
      <c r="J226" s="147">
        <f t="shared" si="30"/>
        <v>0</v>
      </c>
      <c r="K226" s="148"/>
      <c r="L226" s="30"/>
      <c r="M226" s="149" t="s">
        <v>1</v>
      </c>
      <c r="N226" s="150" t="s">
        <v>35</v>
      </c>
      <c r="O226" s="151">
        <v>0.099</v>
      </c>
      <c r="P226" s="151">
        <f t="shared" si="31"/>
        <v>4.752000000000001</v>
      </c>
      <c r="Q226" s="151">
        <v>3E-05</v>
      </c>
      <c r="R226" s="151">
        <f t="shared" si="32"/>
        <v>0.00144</v>
      </c>
      <c r="S226" s="151">
        <v>0</v>
      </c>
      <c r="T226" s="152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3" t="s">
        <v>195</v>
      </c>
      <c r="AT226" s="153" t="s">
        <v>124</v>
      </c>
      <c r="AU226" s="153" t="s">
        <v>80</v>
      </c>
      <c r="AY226" s="17" t="s">
        <v>121</v>
      </c>
      <c r="BE226" s="154">
        <f t="shared" si="34"/>
        <v>0</v>
      </c>
      <c r="BF226" s="154">
        <f t="shared" si="35"/>
        <v>0</v>
      </c>
      <c r="BG226" s="154">
        <f t="shared" si="36"/>
        <v>0</v>
      </c>
      <c r="BH226" s="154">
        <f t="shared" si="37"/>
        <v>0</v>
      </c>
      <c r="BI226" s="154">
        <f t="shared" si="38"/>
        <v>0</v>
      </c>
      <c r="BJ226" s="17" t="s">
        <v>78</v>
      </c>
      <c r="BK226" s="154">
        <f t="shared" si="39"/>
        <v>0</v>
      </c>
      <c r="BL226" s="17" t="s">
        <v>195</v>
      </c>
      <c r="BM226" s="153" t="s">
        <v>404</v>
      </c>
    </row>
    <row r="227" spans="1:65" s="2" customFormat="1" ht="16.5" customHeight="1">
      <c r="A227" s="29"/>
      <c r="B227" s="141"/>
      <c r="C227" s="142">
        <v>71</v>
      </c>
      <c r="D227" s="142" t="s">
        <v>124</v>
      </c>
      <c r="E227" s="143" t="s">
        <v>405</v>
      </c>
      <c r="F227" s="144" t="s">
        <v>406</v>
      </c>
      <c r="G227" s="145" t="s">
        <v>171</v>
      </c>
      <c r="H227" s="146">
        <v>0.584</v>
      </c>
      <c r="I227" s="147"/>
      <c r="J227" s="147">
        <f t="shared" si="30"/>
        <v>0</v>
      </c>
      <c r="K227" s="148"/>
      <c r="L227" s="30"/>
      <c r="M227" s="149" t="s">
        <v>1</v>
      </c>
      <c r="N227" s="150" t="s">
        <v>35</v>
      </c>
      <c r="O227" s="151">
        <v>1.114</v>
      </c>
      <c r="P227" s="151">
        <f t="shared" si="31"/>
        <v>0.650576</v>
      </c>
      <c r="Q227" s="151">
        <v>0</v>
      </c>
      <c r="R227" s="151">
        <f t="shared" si="32"/>
        <v>0</v>
      </c>
      <c r="S227" s="151">
        <v>0</v>
      </c>
      <c r="T227" s="152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3" t="s">
        <v>195</v>
      </c>
      <c r="AT227" s="153" t="s">
        <v>124</v>
      </c>
      <c r="AU227" s="153" t="s">
        <v>80</v>
      </c>
      <c r="AY227" s="17" t="s">
        <v>121</v>
      </c>
      <c r="BE227" s="154">
        <f t="shared" si="34"/>
        <v>0</v>
      </c>
      <c r="BF227" s="154">
        <f t="shared" si="35"/>
        <v>0</v>
      </c>
      <c r="BG227" s="154">
        <f t="shared" si="36"/>
        <v>0</v>
      </c>
      <c r="BH227" s="154">
        <f t="shared" si="37"/>
        <v>0</v>
      </c>
      <c r="BI227" s="154">
        <f t="shared" si="38"/>
        <v>0</v>
      </c>
      <c r="BJ227" s="17" t="s">
        <v>78</v>
      </c>
      <c r="BK227" s="154">
        <f t="shared" si="39"/>
        <v>0</v>
      </c>
      <c r="BL227" s="17" t="s">
        <v>195</v>
      </c>
      <c r="BM227" s="153" t="s">
        <v>407</v>
      </c>
    </row>
    <row r="228" spans="1:65" s="2" customFormat="1" ht="16.5" customHeight="1">
      <c r="A228" s="29"/>
      <c r="B228" s="141"/>
      <c r="C228" s="142">
        <v>72</v>
      </c>
      <c r="D228" s="142" t="s">
        <v>124</v>
      </c>
      <c r="E228" s="143" t="s">
        <v>408</v>
      </c>
      <c r="F228" s="144" t="s">
        <v>409</v>
      </c>
      <c r="G228" s="145" t="s">
        <v>171</v>
      </c>
      <c r="H228" s="146">
        <v>0.584</v>
      </c>
      <c r="I228" s="147"/>
      <c r="J228" s="147">
        <f t="shared" si="30"/>
        <v>0</v>
      </c>
      <c r="K228" s="148"/>
      <c r="L228" s="30"/>
      <c r="M228" s="149" t="s">
        <v>1</v>
      </c>
      <c r="N228" s="150" t="s">
        <v>35</v>
      </c>
      <c r="O228" s="151">
        <v>1</v>
      </c>
      <c r="P228" s="151">
        <f t="shared" si="31"/>
        <v>0.584</v>
      </c>
      <c r="Q228" s="151">
        <v>0</v>
      </c>
      <c r="R228" s="151">
        <f t="shared" si="32"/>
        <v>0</v>
      </c>
      <c r="S228" s="151">
        <v>0</v>
      </c>
      <c r="T228" s="152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3" t="s">
        <v>195</v>
      </c>
      <c r="AT228" s="153" t="s">
        <v>124</v>
      </c>
      <c r="AU228" s="153" t="s">
        <v>80</v>
      </c>
      <c r="AY228" s="17" t="s">
        <v>121</v>
      </c>
      <c r="BE228" s="154">
        <f t="shared" si="34"/>
        <v>0</v>
      </c>
      <c r="BF228" s="154">
        <f t="shared" si="35"/>
        <v>0</v>
      </c>
      <c r="BG228" s="154">
        <f t="shared" si="36"/>
        <v>0</v>
      </c>
      <c r="BH228" s="154">
        <f t="shared" si="37"/>
        <v>0</v>
      </c>
      <c r="BI228" s="154">
        <f t="shared" si="38"/>
        <v>0</v>
      </c>
      <c r="BJ228" s="17" t="s">
        <v>78</v>
      </c>
      <c r="BK228" s="154">
        <f t="shared" si="39"/>
        <v>0</v>
      </c>
      <c r="BL228" s="17" t="s">
        <v>195</v>
      </c>
      <c r="BM228" s="153" t="s">
        <v>410</v>
      </c>
    </row>
    <row r="229" spans="1:65" s="2" customFormat="1" ht="16.5" customHeight="1">
      <c r="A229" s="29"/>
      <c r="B229" s="141"/>
      <c r="C229" s="142">
        <v>73</v>
      </c>
      <c r="D229" s="142" t="s">
        <v>124</v>
      </c>
      <c r="E229" s="143" t="s">
        <v>411</v>
      </c>
      <c r="F229" s="144" t="s">
        <v>412</v>
      </c>
      <c r="G229" s="145" t="s">
        <v>171</v>
      </c>
      <c r="H229" s="146">
        <v>0.584</v>
      </c>
      <c r="I229" s="147"/>
      <c r="J229" s="147">
        <f t="shared" si="30"/>
        <v>0</v>
      </c>
      <c r="K229" s="148"/>
      <c r="L229" s="30"/>
      <c r="M229" s="149" t="s">
        <v>1</v>
      </c>
      <c r="N229" s="150" t="s">
        <v>35</v>
      </c>
      <c r="O229" s="151">
        <v>0.346</v>
      </c>
      <c r="P229" s="151">
        <f t="shared" si="31"/>
        <v>0.20206399999999997</v>
      </c>
      <c r="Q229" s="151">
        <v>0</v>
      </c>
      <c r="R229" s="151">
        <f t="shared" si="32"/>
        <v>0</v>
      </c>
      <c r="S229" s="151">
        <v>0</v>
      </c>
      <c r="T229" s="152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3" t="s">
        <v>195</v>
      </c>
      <c r="AT229" s="153" t="s">
        <v>124</v>
      </c>
      <c r="AU229" s="153" t="s">
        <v>80</v>
      </c>
      <c r="AY229" s="17" t="s">
        <v>121</v>
      </c>
      <c r="BE229" s="154">
        <f t="shared" si="34"/>
        <v>0</v>
      </c>
      <c r="BF229" s="154">
        <f t="shared" si="35"/>
        <v>0</v>
      </c>
      <c r="BG229" s="154">
        <f t="shared" si="36"/>
        <v>0</v>
      </c>
      <c r="BH229" s="154">
        <f t="shared" si="37"/>
        <v>0</v>
      </c>
      <c r="BI229" s="154">
        <f t="shared" si="38"/>
        <v>0</v>
      </c>
      <c r="BJ229" s="17" t="s">
        <v>78</v>
      </c>
      <c r="BK229" s="154">
        <f t="shared" si="39"/>
        <v>0</v>
      </c>
      <c r="BL229" s="17" t="s">
        <v>195</v>
      </c>
      <c r="BM229" s="153" t="s">
        <v>413</v>
      </c>
    </row>
    <row r="230" spans="2:63" s="12" customFormat="1" ht="22.9" customHeight="1">
      <c r="B230" s="129"/>
      <c r="D230" s="130" t="s">
        <v>69</v>
      </c>
      <c r="E230" s="139" t="s">
        <v>414</v>
      </c>
      <c r="F230" s="139" t="s">
        <v>415</v>
      </c>
      <c r="J230" s="140">
        <f>BK230</f>
        <v>0</v>
      </c>
      <c r="L230" s="129"/>
      <c r="M230" s="133"/>
      <c r="N230" s="134"/>
      <c r="O230" s="134"/>
      <c r="P230" s="135">
        <f>SUM(P231:P235)</f>
        <v>0.8626499999999999</v>
      </c>
      <c r="Q230" s="134"/>
      <c r="R230" s="135">
        <f>SUM(R231:R235)</f>
        <v>0.0006075000000000001</v>
      </c>
      <c r="S230" s="134"/>
      <c r="T230" s="136">
        <f>SUM(T231:T235)</f>
        <v>0</v>
      </c>
      <c r="AR230" s="130" t="s">
        <v>80</v>
      </c>
      <c r="AT230" s="137" t="s">
        <v>69</v>
      </c>
      <c r="AU230" s="137" t="s">
        <v>78</v>
      </c>
      <c r="AY230" s="130" t="s">
        <v>121</v>
      </c>
      <c r="BK230" s="138">
        <f>SUM(BK231:BK235)</f>
        <v>0</v>
      </c>
    </row>
    <row r="231" spans="1:65" s="2" customFormat="1" ht="16.5" customHeight="1">
      <c r="A231" s="29"/>
      <c r="B231" s="141"/>
      <c r="C231" s="142">
        <v>74</v>
      </c>
      <c r="D231" s="142" t="s">
        <v>124</v>
      </c>
      <c r="E231" s="143" t="s">
        <v>416</v>
      </c>
      <c r="F231" s="144" t="s">
        <v>417</v>
      </c>
      <c r="G231" s="145" t="s">
        <v>139</v>
      </c>
      <c r="H231" s="146">
        <v>1.35</v>
      </c>
      <c r="I231" s="147"/>
      <c r="J231" s="147">
        <f>ROUND(I231*H231,2)</f>
        <v>0</v>
      </c>
      <c r="K231" s="148"/>
      <c r="L231" s="30"/>
      <c r="M231" s="149" t="s">
        <v>1</v>
      </c>
      <c r="N231" s="150" t="s">
        <v>35</v>
      </c>
      <c r="O231" s="151">
        <v>0.117</v>
      </c>
      <c r="P231" s="151">
        <f>O231*H231</f>
        <v>0.15795</v>
      </c>
      <c r="Q231" s="151">
        <v>7E-05</v>
      </c>
      <c r="R231" s="151">
        <f>Q231*H231</f>
        <v>9.449999999999999E-05</v>
      </c>
      <c r="S231" s="151">
        <v>0</v>
      </c>
      <c r="T231" s="152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3" t="s">
        <v>195</v>
      </c>
      <c r="AT231" s="153" t="s">
        <v>124</v>
      </c>
      <c r="AU231" s="153" t="s">
        <v>80</v>
      </c>
      <c r="AY231" s="17" t="s">
        <v>121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7" t="s">
        <v>78</v>
      </c>
      <c r="BK231" s="154">
        <f>ROUND(I231*H231,2)</f>
        <v>0</v>
      </c>
      <c r="BL231" s="17" t="s">
        <v>195</v>
      </c>
      <c r="BM231" s="153" t="s">
        <v>418</v>
      </c>
    </row>
    <row r="232" spans="1:65" s="2" customFormat="1" ht="16.5" customHeight="1">
      <c r="A232" s="29"/>
      <c r="B232" s="141"/>
      <c r="C232" s="142">
        <v>75</v>
      </c>
      <c r="D232" s="142" t="s">
        <v>124</v>
      </c>
      <c r="E232" s="143" t="s">
        <v>419</v>
      </c>
      <c r="F232" s="144" t="s">
        <v>420</v>
      </c>
      <c r="G232" s="145" t="s">
        <v>139</v>
      </c>
      <c r="H232" s="146">
        <v>1.35</v>
      </c>
      <c r="I232" s="147"/>
      <c r="J232" s="147">
        <f>ROUND(I232*H232,2)</f>
        <v>0</v>
      </c>
      <c r="K232" s="148"/>
      <c r="L232" s="30"/>
      <c r="M232" s="149" t="s">
        <v>1</v>
      </c>
      <c r="N232" s="150" t="s">
        <v>35</v>
      </c>
      <c r="O232" s="151">
        <v>0.184</v>
      </c>
      <c r="P232" s="151">
        <f>O232*H232</f>
        <v>0.2484</v>
      </c>
      <c r="Q232" s="151">
        <v>0.00014</v>
      </c>
      <c r="R232" s="151">
        <f>Q232*H232</f>
        <v>0.00018899999999999999</v>
      </c>
      <c r="S232" s="151">
        <v>0</v>
      </c>
      <c r="T232" s="152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3" t="s">
        <v>195</v>
      </c>
      <c r="AT232" s="153" t="s">
        <v>124</v>
      </c>
      <c r="AU232" s="153" t="s">
        <v>80</v>
      </c>
      <c r="AY232" s="17" t="s">
        <v>121</v>
      </c>
      <c r="BE232" s="154">
        <f>IF(N232="základní",J232,0)</f>
        <v>0</v>
      </c>
      <c r="BF232" s="154">
        <f>IF(N232="snížená",J232,0)</f>
        <v>0</v>
      </c>
      <c r="BG232" s="154">
        <f>IF(N232="zákl. přenesená",J232,0)</f>
        <v>0</v>
      </c>
      <c r="BH232" s="154">
        <f>IF(N232="sníž. přenesená",J232,0)</f>
        <v>0</v>
      </c>
      <c r="BI232" s="154">
        <f>IF(N232="nulová",J232,0)</f>
        <v>0</v>
      </c>
      <c r="BJ232" s="17" t="s">
        <v>78</v>
      </c>
      <c r="BK232" s="154">
        <f>ROUND(I232*H232,2)</f>
        <v>0</v>
      </c>
      <c r="BL232" s="17" t="s">
        <v>195</v>
      </c>
      <c r="BM232" s="153" t="s">
        <v>421</v>
      </c>
    </row>
    <row r="233" spans="1:65" s="2" customFormat="1" ht="16.5" customHeight="1">
      <c r="A233" s="29"/>
      <c r="B233" s="141"/>
      <c r="C233" s="142">
        <v>76</v>
      </c>
      <c r="D233" s="142" t="s">
        <v>124</v>
      </c>
      <c r="E233" s="143" t="s">
        <v>422</v>
      </c>
      <c r="F233" s="144" t="s">
        <v>423</v>
      </c>
      <c r="G233" s="145" t="s">
        <v>139</v>
      </c>
      <c r="H233" s="146">
        <v>1.35</v>
      </c>
      <c r="I233" s="147"/>
      <c r="J233" s="147">
        <f>ROUND(I233*H233,2)</f>
        <v>0</v>
      </c>
      <c r="K233" s="148"/>
      <c r="L233" s="30"/>
      <c r="M233" s="149" t="s">
        <v>1</v>
      </c>
      <c r="N233" s="150" t="s">
        <v>35</v>
      </c>
      <c r="O233" s="151">
        <v>0.166</v>
      </c>
      <c r="P233" s="151">
        <f>O233*H233</f>
        <v>0.22410000000000002</v>
      </c>
      <c r="Q233" s="151">
        <v>0.00012</v>
      </c>
      <c r="R233" s="151">
        <f>Q233*H233</f>
        <v>0.000162</v>
      </c>
      <c r="S233" s="151">
        <v>0</v>
      </c>
      <c r="T233" s="152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3" t="s">
        <v>195</v>
      </c>
      <c r="AT233" s="153" t="s">
        <v>124</v>
      </c>
      <c r="AU233" s="153" t="s">
        <v>80</v>
      </c>
      <c r="AY233" s="17" t="s">
        <v>121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7" t="s">
        <v>78</v>
      </c>
      <c r="BK233" s="154">
        <f>ROUND(I233*H233,2)</f>
        <v>0</v>
      </c>
      <c r="BL233" s="17" t="s">
        <v>195</v>
      </c>
      <c r="BM233" s="153" t="s">
        <v>424</v>
      </c>
    </row>
    <row r="234" spans="1:65" s="2" customFormat="1" ht="16.5" customHeight="1">
      <c r="A234" s="29"/>
      <c r="B234" s="141"/>
      <c r="C234" s="142">
        <v>77</v>
      </c>
      <c r="D234" s="142" t="s">
        <v>124</v>
      </c>
      <c r="E234" s="143" t="s">
        <v>425</v>
      </c>
      <c r="F234" s="144" t="s">
        <v>426</v>
      </c>
      <c r="G234" s="145" t="s">
        <v>139</v>
      </c>
      <c r="H234" s="146">
        <v>1.35</v>
      </c>
      <c r="I234" s="147"/>
      <c r="J234" s="147">
        <f>ROUND(I234*H234,2)</f>
        <v>0</v>
      </c>
      <c r="K234" s="148"/>
      <c r="L234" s="30"/>
      <c r="M234" s="149" t="s">
        <v>1</v>
      </c>
      <c r="N234" s="150" t="s">
        <v>35</v>
      </c>
      <c r="O234" s="151">
        <v>0.172</v>
      </c>
      <c r="P234" s="151">
        <f>O234*H234</f>
        <v>0.2322</v>
      </c>
      <c r="Q234" s="151">
        <v>0.00012</v>
      </c>
      <c r="R234" s="151">
        <f>Q234*H234</f>
        <v>0.000162</v>
      </c>
      <c r="S234" s="151">
        <v>0</v>
      </c>
      <c r="T234" s="152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3" t="s">
        <v>195</v>
      </c>
      <c r="AT234" s="153" t="s">
        <v>124</v>
      </c>
      <c r="AU234" s="153" t="s">
        <v>80</v>
      </c>
      <c r="AY234" s="17" t="s">
        <v>121</v>
      </c>
      <c r="BE234" s="154">
        <f>IF(N234="základní",J234,0)</f>
        <v>0</v>
      </c>
      <c r="BF234" s="154">
        <f>IF(N234="snížená",J234,0)</f>
        <v>0</v>
      </c>
      <c r="BG234" s="154">
        <f>IF(N234="zákl. přenesená",J234,0)</f>
        <v>0</v>
      </c>
      <c r="BH234" s="154">
        <f>IF(N234="sníž. přenesená",J234,0)</f>
        <v>0</v>
      </c>
      <c r="BI234" s="154">
        <f>IF(N234="nulová",J234,0)</f>
        <v>0</v>
      </c>
      <c r="BJ234" s="17" t="s">
        <v>78</v>
      </c>
      <c r="BK234" s="154">
        <f>ROUND(I234*H234,2)</f>
        <v>0</v>
      </c>
      <c r="BL234" s="17" t="s">
        <v>195</v>
      </c>
      <c r="BM234" s="153" t="s">
        <v>427</v>
      </c>
    </row>
    <row r="235" spans="2:51" s="13" customFormat="1" ht="12">
      <c r="B235" s="155"/>
      <c r="D235" s="156" t="s">
        <v>130</v>
      </c>
      <c r="E235" s="157" t="s">
        <v>1</v>
      </c>
      <c r="F235" s="158" t="s">
        <v>428</v>
      </c>
      <c r="H235" s="159">
        <v>1.35</v>
      </c>
      <c r="L235" s="155"/>
      <c r="M235" s="160"/>
      <c r="N235" s="161"/>
      <c r="O235" s="161"/>
      <c r="P235" s="161"/>
      <c r="Q235" s="161"/>
      <c r="R235" s="161"/>
      <c r="S235" s="161"/>
      <c r="T235" s="162"/>
      <c r="AT235" s="157" t="s">
        <v>130</v>
      </c>
      <c r="AU235" s="157" t="s">
        <v>80</v>
      </c>
      <c r="AV235" s="13" t="s">
        <v>80</v>
      </c>
      <c r="AW235" s="13" t="s">
        <v>27</v>
      </c>
      <c r="AX235" s="13" t="s">
        <v>78</v>
      </c>
      <c r="AY235" s="157" t="s">
        <v>121</v>
      </c>
    </row>
    <row r="236" spans="2:63" s="12" customFormat="1" ht="22.9" customHeight="1">
      <c r="B236" s="129"/>
      <c r="C236"/>
      <c r="D236" s="130" t="s">
        <v>69</v>
      </c>
      <c r="E236" s="139" t="s">
        <v>429</v>
      </c>
      <c r="F236" s="139" t="s">
        <v>430</v>
      </c>
      <c r="J236" s="140">
        <f>BK236</f>
        <v>0</v>
      </c>
      <c r="L236" s="129"/>
      <c r="M236" s="133"/>
      <c r="N236" s="134"/>
      <c r="O236" s="134"/>
      <c r="P236" s="135">
        <f>SUM(P237:P245)</f>
        <v>15.663832</v>
      </c>
      <c r="Q236" s="134"/>
      <c r="R236" s="135">
        <f>SUM(R237:R245)</f>
        <v>0.05848456</v>
      </c>
      <c r="S236" s="134"/>
      <c r="T236" s="136">
        <f>SUM(T237:T245)</f>
        <v>0</v>
      </c>
      <c r="AR236" s="130" t="s">
        <v>80</v>
      </c>
      <c r="AT236" s="137" t="s">
        <v>69</v>
      </c>
      <c r="AU236" s="137" t="s">
        <v>78</v>
      </c>
      <c r="AY236" s="130" t="s">
        <v>121</v>
      </c>
      <c r="BK236" s="138">
        <f>SUM(BK237:BK245)</f>
        <v>0</v>
      </c>
    </row>
    <row r="237" spans="1:65" s="2" customFormat="1" ht="16.5" customHeight="1">
      <c r="A237" s="29"/>
      <c r="B237" s="141"/>
      <c r="C237" s="142">
        <v>78</v>
      </c>
      <c r="D237" s="142" t="s">
        <v>124</v>
      </c>
      <c r="E237" s="143" t="s">
        <v>431</v>
      </c>
      <c r="F237" s="144" t="s">
        <v>432</v>
      </c>
      <c r="G237" s="145" t="s">
        <v>139</v>
      </c>
      <c r="H237" s="146">
        <v>107.564</v>
      </c>
      <c r="I237" s="147"/>
      <c r="J237" s="147">
        <f>ROUND(I237*H237,2)</f>
        <v>0</v>
      </c>
      <c r="K237" s="148"/>
      <c r="L237" s="30"/>
      <c r="M237" s="149" t="s">
        <v>1</v>
      </c>
      <c r="N237" s="150" t="s">
        <v>35</v>
      </c>
      <c r="O237" s="151">
        <v>0.033</v>
      </c>
      <c r="P237" s="151">
        <f>O237*H237</f>
        <v>3.5496119999999998</v>
      </c>
      <c r="Q237" s="151">
        <v>0.00021</v>
      </c>
      <c r="R237" s="151">
        <f>Q237*H237</f>
        <v>0.022588439999999998</v>
      </c>
      <c r="S237" s="151">
        <v>0</v>
      </c>
      <c r="T237" s="152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3" t="s">
        <v>195</v>
      </c>
      <c r="AT237" s="153" t="s">
        <v>124</v>
      </c>
      <c r="AU237" s="153" t="s">
        <v>80</v>
      </c>
      <c r="AY237" s="17" t="s">
        <v>121</v>
      </c>
      <c r="BE237" s="154">
        <f>IF(N237="základní",J237,0)</f>
        <v>0</v>
      </c>
      <c r="BF237" s="154">
        <f>IF(N237="snížená",J237,0)</f>
        <v>0</v>
      </c>
      <c r="BG237" s="154">
        <f>IF(N237="zákl. přenesená",J237,0)</f>
        <v>0</v>
      </c>
      <c r="BH237" s="154">
        <f>IF(N237="sníž. přenesená",J237,0)</f>
        <v>0</v>
      </c>
      <c r="BI237" s="154">
        <f>IF(N237="nulová",J237,0)</f>
        <v>0</v>
      </c>
      <c r="BJ237" s="17" t="s">
        <v>78</v>
      </c>
      <c r="BK237" s="154">
        <f>ROUND(I237*H237,2)</f>
        <v>0</v>
      </c>
      <c r="BL237" s="17" t="s">
        <v>195</v>
      </c>
      <c r="BM237" s="153" t="s">
        <v>433</v>
      </c>
    </row>
    <row r="238" spans="2:51" s="13" customFormat="1" ht="12">
      <c r="B238" s="155"/>
      <c r="D238" s="156" t="s">
        <v>130</v>
      </c>
      <c r="E238" s="157" t="s">
        <v>1</v>
      </c>
      <c r="F238" s="158" t="s">
        <v>434</v>
      </c>
      <c r="H238" s="159">
        <v>45.264</v>
      </c>
      <c r="L238" s="155"/>
      <c r="M238" s="160"/>
      <c r="N238" s="161"/>
      <c r="O238" s="161"/>
      <c r="P238" s="161"/>
      <c r="Q238" s="161"/>
      <c r="R238" s="161"/>
      <c r="S238" s="161"/>
      <c r="T238" s="162"/>
      <c r="AT238" s="157" t="s">
        <v>130</v>
      </c>
      <c r="AU238" s="157" t="s">
        <v>80</v>
      </c>
      <c r="AV238" s="13" t="s">
        <v>80</v>
      </c>
      <c r="AW238" s="13" t="s">
        <v>27</v>
      </c>
      <c r="AX238" s="13" t="s">
        <v>70</v>
      </c>
      <c r="AY238" s="157" t="s">
        <v>121</v>
      </c>
    </row>
    <row r="239" spans="2:51" s="13" customFormat="1" ht="12">
      <c r="B239" s="155"/>
      <c r="C239"/>
      <c r="D239" s="156" t="s">
        <v>130</v>
      </c>
      <c r="E239" s="157" t="s">
        <v>1</v>
      </c>
      <c r="F239" s="158" t="s">
        <v>435</v>
      </c>
      <c r="H239" s="159">
        <v>62.3</v>
      </c>
      <c r="L239" s="155"/>
      <c r="M239" s="160"/>
      <c r="N239" s="161"/>
      <c r="O239" s="161"/>
      <c r="P239" s="161"/>
      <c r="Q239" s="161"/>
      <c r="R239" s="161"/>
      <c r="S239" s="161"/>
      <c r="T239" s="162"/>
      <c r="AT239" s="157" t="s">
        <v>130</v>
      </c>
      <c r="AU239" s="157" t="s">
        <v>80</v>
      </c>
      <c r="AV239" s="13" t="s">
        <v>80</v>
      </c>
      <c r="AW239" s="13" t="s">
        <v>27</v>
      </c>
      <c r="AX239" s="13" t="s">
        <v>70</v>
      </c>
      <c r="AY239" s="157" t="s">
        <v>121</v>
      </c>
    </row>
    <row r="240" spans="2:51" s="14" customFormat="1" ht="12">
      <c r="B240" s="176"/>
      <c r="C240"/>
      <c r="D240" s="156" t="s">
        <v>130</v>
      </c>
      <c r="E240" s="177" t="s">
        <v>1</v>
      </c>
      <c r="F240" s="178" t="s">
        <v>436</v>
      </c>
      <c r="H240" s="179">
        <v>107.564</v>
      </c>
      <c r="L240" s="176"/>
      <c r="M240" s="180"/>
      <c r="N240" s="181"/>
      <c r="O240" s="181"/>
      <c r="P240" s="181"/>
      <c r="Q240" s="181"/>
      <c r="R240" s="181"/>
      <c r="S240" s="181"/>
      <c r="T240" s="182"/>
      <c r="AT240" s="177" t="s">
        <v>130</v>
      </c>
      <c r="AU240" s="177" t="s">
        <v>80</v>
      </c>
      <c r="AV240" s="14" t="s">
        <v>128</v>
      </c>
      <c r="AW240" s="14" t="s">
        <v>27</v>
      </c>
      <c r="AX240" s="14" t="s">
        <v>78</v>
      </c>
      <c r="AY240" s="177" t="s">
        <v>121</v>
      </c>
    </row>
    <row r="241" spans="1:65" s="2" customFormat="1" ht="16.5" customHeight="1">
      <c r="A241" s="29"/>
      <c r="B241" s="141"/>
      <c r="C241" s="142">
        <v>79</v>
      </c>
      <c r="D241" s="142" t="s">
        <v>124</v>
      </c>
      <c r="E241" s="143" t="s">
        <v>437</v>
      </c>
      <c r="F241" s="144" t="s">
        <v>438</v>
      </c>
      <c r="G241" s="145" t="s">
        <v>139</v>
      </c>
      <c r="H241" s="146">
        <v>20</v>
      </c>
      <c r="I241" s="147"/>
      <c r="J241" s="147">
        <f>ROUND(I241*H241,2)</f>
        <v>0</v>
      </c>
      <c r="K241" s="148"/>
      <c r="L241" s="30"/>
      <c r="M241" s="149" t="s">
        <v>1</v>
      </c>
      <c r="N241" s="150" t="s">
        <v>35</v>
      </c>
      <c r="O241" s="151">
        <v>0.041</v>
      </c>
      <c r="P241" s="151">
        <f>O241*H241</f>
        <v>0.8200000000000001</v>
      </c>
      <c r="Q241" s="151">
        <v>2E-05</v>
      </c>
      <c r="R241" s="151">
        <f>Q241*H241</f>
        <v>0.0004</v>
      </c>
      <c r="S241" s="151">
        <v>0</v>
      </c>
      <c r="T241" s="152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3" t="s">
        <v>195</v>
      </c>
      <c r="AT241" s="153" t="s">
        <v>124</v>
      </c>
      <c r="AU241" s="153" t="s">
        <v>80</v>
      </c>
      <c r="AY241" s="17" t="s">
        <v>121</v>
      </c>
      <c r="BE241" s="154">
        <f>IF(N241="základní",J241,0)</f>
        <v>0</v>
      </c>
      <c r="BF241" s="154">
        <f>IF(N241="snížená",J241,0)</f>
        <v>0</v>
      </c>
      <c r="BG241" s="154">
        <f>IF(N241="zákl. přenesená",J241,0)</f>
        <v>0</v>
      </c>
      <c r="BH241" s="154">
        <f>IF(N241="sníž. přenesená",J241,0)</f>
        <v>0</v>
      </c>
      <c r="BI241" s="154">
        <f>IF(N241="nulová",J241,0)</f>
        <v>0</v>
      </c>
      <c r="BJ241" s="17" t="s">
        <v>78</v>
      </c>
      <c r="BK241" s="154">
        <f>ROUND(I241*H241,2)</f>
        <v>0</v>
      </c>
      <c r="BL241" s="17" t="s">
        <v>195</v>
      </c>
      <c r="BM241" s="153" t="s">
        <v>439</v>
      </c>
    </row>
    <row r="242" spans="1:65" s="2" customFormat="1" ht="16.5" customHeight="1">
      <c r="A242" s="29"/>
      <c r="B242" s="141"/>
      <c r="C242" s="142">
        <v>80</v>
      </c>
      <c r="D242" s="142" t="s">
        <v>124</v>
      </c>
      <c r="E242" s="143" t="s">
        <v>440</v>
      </c>
      <c r="F242" s="144" t="s">
        <v>441</v>
      </c>
      <c r="G242" s="145" t="s">
        <v>139</v>
      </c>
      <c r="H242" s="146">
        <v>107.564</v>
      </c>
      <c r="I242" s="147"/>
      <c r="J242" s="147">
        <f>ROUND(I242*H242,2)</f>
        <v>0</v>
      </c>
      <c r="K242" s="148"/>
      <c r="L242" s="30"/>
      <c r="M242" s="149" t="s">
        <v>1</v>
      </c>
      <c r="N242" s="150" t="s">
        <v>35</v>
      </c>
      <c r="O242" s="151">
        <v>0.105</v>
      </c>
      <c r="P242" s="151">
        <f>O242*H242</f>
        <v>11.29422</v>
      </c>
      <c r="Q242" s="151">
        <v>0.00033</v>
      </c>
      <c r="R242" s="151">
        <f>Q242*H242</f>
        <v>0.03549612</v>
      </c>
      <c r="S242" s="151">
        <v>0</v>
      </c>
      <c r="T242" s="152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3" t="s">
        <v>195</v>
      </c>
      <c r="AT242" s="153" t="s">
        <v>124</v>
      </c>
      <c r="AU242" s="153" t="s">
        <v>80</v>
      </c>
      <c r="AY242" s="17" t="s">
        <v>121</v>
      </c>
      <c r="BE242" s="154">
        <f>IF(N242="základní",J242,0)</f>
        <v>0</v>
      </c>
      <c r="BF242" s="154">
        <f>IF(N242="snížená",J242,0)</f>
        <v>0</v>
      </c>
      <c r="BG242" s="154">
        <f>IF(N242="zákl. přenesená",J242,0)</f>
        <v>0</v>
      </c>
      <c r="BH242" s="154">
        <f>IF(N242="sníž. přenesená",J242,0)</f>
        <v>0</v>
      </c>
      <c r="BI242" s="154">
        <f>IF(N242="nulová",J242,0)</f>
        <v>0</v>
      </c>
      <c r="BJ242" s="17" t="s">
        <v>78</v>
      </c>
      <c r="BK242" s="154">
        <f>ROUND(I242*H242,2)</f>
        <v>0</v>
      </c>
      <c r="BL242" s="17" t="s">
        <v>195</v>
      </c>
      <c r="BM242" s="153" t="s">
        <v>442</v>
      </c>
    </row>
    <row r="243" spans="2:51" s="13" customFormat="1" ht="12">
      <c r="B243" s="155"/>
      <c r="D243" s="156" t="s">
        <v>130</v>
      </c>
      <c r="E243" s="157" t="s">
        <v>1</v>
      </c>
      <c r="F243" s="158" t="s">
        <v>434</v>
      </c>
      <c r="H243" s="159">
        <v>45.264</v>
      </c>
      <c r="L243" s="155"/>
      <c r="M243" s="160"/>
      <c r="N243" s="161"/>
      <c r="O243" s="161"/>
      <c r="P243" s="161"/>
      <c r="Q243" s="161"/>
      <c r="R243" s="161"/>
      <c r="S243" s="161"/>
      <c r="T243" s="162"/>
      <c r="AT243" s="157" t="s">
        <v>130</v>
      </c>
      <c r="AU243" s="157" t="s">
        <v>80</v>
      </c>
      <c r="AV243" s="13" t="s">
        <v>80</v>
      </c>
      <c r="AW243" s="13" t="s">
        <v>27</v>
      </c>
      <c r="AX243" s="13" t="s">
        <v>70</v>
      </c>
      <c r="AY243" s="157" t="s">
        <v>121</v>
      </c>
    </row>
    <row r="244" spans="2:51" s="13" customFormat="1" ht="12">
      <c r="B244" s="155"/>
      <c r="D244" s="156" t="s">
        <v>130</v>
      </c>
      <c r="E244" s="157" t="s">
        <v>1</v>
      </c>
      <c r="F244" s="158" t="s">
        <v>435</v>
      </c>
      <c r="H244" s="159">
        <v>62.3</v>
      </c>
      <c r="L244" s="155"/>
      <c r="M244" s="160"/>
      <c r="N244" s="161"/>
      <c r="O244" s="161"/>
      <c r="P244" s="161"/>
      <c r="Q244" s="161"/>
      <c r="R244" s="161"/>
      <c r="S244" s="161"/>
      <c r="T244" s="162"/>
      <c r="AT244" s="157" t="s">
        <v>130</v>
      </c>
      <c r="AU244" s="157" t="s">
        <v>80</v>
      </c>
      <c r="AV244" s="13" t="s">
        <v>80</v>
      </c>
      <c r="AW244" s="13" t="s">
        <v>27</v>
      </c>
      <c r="AX244" s="13" t="s">
        <v>70</v>
      </c>
      <c r="AY244" s="157" t="s">
        <v>121</v>
      </c>
    </row>
    <row r="245" spans="2:51" s="14" customFormat="1" ht="12">
      <c r="B245" s="176"/>
      <c r="C245"/>
      <c r="D245" s="156" t="s">
        <v>130</v>
      </c>
      <c r="E245" s="177" t="s">
        <v>1</v>
      </c>
      <c r="F245" s="178" t="s">
        <v>436</v>
      </c>
      <c r="H245" s="179">
        <v>107.564</v>
      </c>
      <c r="L245" s="176"/>
      <c r="M245" s="180"/>
      <c r="N245" s="181"/>
      <c r="O245" s="181"/>
      <c r="P245" s="181"/>
      <c r="Q245" s="181"/>
      <c r="R245" s="181"/>
      <c r="S245" s="181"/>
      <c r="T245" s="182"/>
      <c r="AT245" s="177" t="s">
        <v>130</v>
      </c>
      <c r="AU245" s="177" t="s">
        <v>80</v>
      </c>
      <c r="AV245" s="14" t="s">
        <v>128</v>
      </c>
      <c r="AW245" s="14" t="s">
        <v>27</v>
      </c>
      <c r="AX245" s="14" t="s">
        <v>78</v>
      </c>
      <c r="AY245" s="177" t="s">
        <v>121</v>
      </c>
    </row>
    <row r="246" spans="2:63" s="12" customFormat="1" ht="25.9" customHeight="1">
      <c r="B246" s="129"/>
      <c r="C246"/>
      <c r="D246" s="130" t="s">
        <v>69</v>
      </c>
      <c r="E246" s="131" t="s">
        <v>443</v>
      </c>
      <c r="F246" s="131" t="s">
        <v>444</v>
      </c>
      <c r="J246" s="132">
        <f>BK246</f>
        <v>0</v>
      </c>
      <c r="L246" s="129"/>
      <c r="M246" s="133"/>
      <c r="N246" s="134"/>
      <c r="O246" s="134"/>
      <c r="P246" s="135">
        <f>SUM(P247:P254)</f>
        <v>8</v>
      </c>
      <c r="Q246" s="134"/>
      <c r="R246" s="135">
        <f>SUM(R247:R254)</f>
        <v>0</v>
      </c>
      <c r="S246" s="134"/>
      <c r="T246" s="136">
        <f>SUM(T247:T254)</f>
        <v>0</v>
      </c>
      <c r="AR246" s="130" t="s">
        <v>128</v>
      </c>
      <c r="AT246" s="137" t="s">
        <v>69</v>
      </c>
      <c r="AU246" s="137" t="s">
        <v>70</v>
      </c>
      <c r="AY246" s="130" t="s">
        <v>121</v>
      </c>
      <c r="BK246" s="138">
        <f>SUM(BK247:BK254)</f>
        <v>0</v>
      </c>
    </row>
    <row r="247" spans="1:65" s="2" customFormat="1" ht="16.5" customHeight="1">
      <c r="A247" s="29"/>
      <c r="B247" s="141"/>
      <c r="C247" s="142">
        <v>81</v>
      </c>
      <c r="D247" s="142" t="s">
        <v>124</v>
      </c>
      <c r="E247" s="143" t="s">
        <v>445</v>
      </c>
      <c r="F247" s="144" t="s">
        <v>446</v>
      </c>
      <c r="G247" s="145" t="s">
        <v>447</v>
      </c>
      <c r="H247" s="146">
        <v>3</v>
      </c>
      <c r="I247" s="147"/>
      <c r="J247" s="147">
        <f>ROUND(I247*H247,2)</f>
        <v>0</v>
      </c>
      <c r="K247" s="148"/>
      <c r="L247" s="30"/>
      <c r="M247" s="149" t="s">
        <v>1</v>
      </c>
      <c r="N247" s="150" t="s">
        <v>35</v>
      </c>
      <c r="O247" s="151">
        <v>1</v>
      </c>
      <c r="P247" s="151">
        <f>O247*H247</f>
        <v>3</v>
      </c>
      <c r="Q247" s="151">
        <v>0</v>
      </c>
      <c r="R247" s="151">
        <f>Q247*H247</f>
        <v>0</v>
      </c>
      <c r="S247" s="151">
        <v>0</v>
      </c>
      <c r="T247" s="152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3" t="s">
        <v>448</v>
      </c>
      <c r="AT247" s="153" t="s">
        <v>124</v>
      </c>
      <c r="AU247" s="153" t="s">
        <v>78</v>
      </c>
      <c r="AY247" s="17" t="s">
        <v>121</v>
      </c>
      <c r="BE247" s="154">
        <f>IF(N247="základní",J247,0)</f>
        <v>0</v>
      </c>
      <c r="BF247" s="154">
        <f>IF(N247="snížená",J247,0)</f>
        <v>0</v>
      </c>
      <c r="BG247" s="154">
        <f>IF(N247="zákl. přenesená",J247,0)</f>
        <v>0</v>
      </c>
      <c r="BH247" s="154">
        <f>IF(N247="sníž. přenesená",J247,0)</f>
        <v>0</v>
      </c>
      <c r="BI247" s="154">
        <f>IF(N247="nulová",J247,0)</f>
        <v>0</v>
      </c>
      <c r="BJ247" s="17" t="s">
        <v>78</v>
      </c>
      <c r="BK247" s="154">
        <f>ROUND(I247*H247,2)</f>
        <v>0</v>
      </c>
      <c r="BL247" s="17" t="s">
        <v>448</v>
      </c>
      <c r="BM247" s="153" t="s">
        <v>449</v>
      </c>
    </row>
    <row r="248" spans="2:51" s="13" customFormat="1" ht="12">
      <c r="B248" s="155"/>
      <c r="D248" s="156" t="s">
        <v>130</v>
      </c>
      <c r="E248" s="157" t="s">
        <v>1</v>
      </c>
      <c r="F248" s="158"/>
      <c r="H248" s="159"/>
      <c r="L248" s="155"/>
      <c r="M248" s="160"/>
      <c r="N248" s="161"/>
      <c r="O248" s="161"/>
      <c r="P248" s="161"/>
      <c r="Q248" s="161"/>
      <c r="R248" s="161"/>
      <c r="S248" s="161"/>
      <c r="T248" s="162"/>
      <c r="AT248" s="157" t="s">
        <v>130</v>
      </c>
      <c r="AU248" s="157" t="s">
        <v>78</v>
      </c>
      <c r="AV248" s="13" t="s">
        <v>80</v>
      </c>
      <c r="AW248" s="13" t="s">
        <v>27</v>
      </c>
      <c r="AX248" s="13" t="s">
        <v>78</v>
      </c>
      <c r="AY248" s="157" t="s">
        <v>121</v>
      </c>
    </row>
    <row r="249" spans="1:65" s="2" customFormat="1" ht="16.5" customHeight="1">
      <c r="A249" s="29"/>
      <c r="B249" s="141"/>
      <c r="C249" s="142">
        <v>82</v>
      </c>
      <c r="D249" s="142" t="s">
        <v>124</v>
      </c>
      <c r="E249" s="143" t="s">
        <v>450</v>
      </c>
      <c r="F249" s="144" t="s">
        <v>451</v>
      </c>
      <c r="G249" s="145" t="s">
        <v>447</v>
      </c>
      <c r="H249" s="146">
        <v>3</v>
      </c>
      <c r="I249" s="147"/>
      <c r="J249" s="147">
        <f>ROUND(I249*H249,2)</f>
        <v>0</v>
      </c>
      <c r="K249" s="148"/>
      <c r="L249" s="30"/>
      <c r="M249" s="149" t="s">
        <v>1</v>
      </c>
      <c r="N249" s="150" t="s">
        <v>35</v>
      </c>
      <c r="O249" s="151">
        <v>1</v>
      </c>
      <c r="P249" s="151">
        <f>O249*H249</f>
        <v>3</v>
      </c>
      <c r="Q249" s="151">
        <v>0</v>
      </c>
      <c r="R249" s="151">
        <f>Q249*H249</f>
        <v>0</v>
      </c>
      <c r="S249" s="151">
        <v>0</v>
      </c>
      <c r="T249" s="152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3" t="s">
        <v>448</v>
      </c>
      <c r="AT249" s="153" t="s">
        <v>124</v>
      </c>
      <c r="AU249" s="153" t="s">
        <v>78</v>
      </c>
      <c r="AY249" s="17" t="s">
        <v>121</v>
      </c>
      <c r="BE249" s="154">
        <f>IF(N249="základní",J249,0)</f>
        <v>0</v>
      </c>
      <c r="BF249" s="154">
        <f>IF(N249="snížená",J249,0)</f>
        <v>0</v>
      </c>
      <c r="BG249" s="154">
        <f>IF(N249="zákl. přenesená",J249,0)</f>
        <v>0</v>
      </c>
      <c r="BH249" s="154">
        <f>IF(N249="sníž. přenesená",J249,0)</f>
        <v>0</v>
      </c>
      <c r="BI249" s="154">
        <f>IF(N249="nulová",J249,0)</f>
        <v>0</v>
      </c>
      <c r="BJ249" s="17" t="s">
        <v>78</v>
      </c>
      <c r="BK249" s="154">
        <f>ROUND(I249*H249,2)</f>
        <v>0</v>
      </c>
      <c r="BL249" s="17" t="s">
        <v>448</v>
      </c>
      <c r="BM249" s="153" t="s">
        <v>452</v>
      </c>
    </row>
    <row r="250" spans="2:51" s="15" customFormat="1" ht="12">
      <c r="B250" s="183"/>
      <c r="C250" s="13"/>
      <c r="D250" s="156" t="s">
        <v>130</v>
      </c>
      <c r="E250" s="184" t="s">
        <v>1</v>
      </c>
      <c r="F250" s="185" t="s">
        <v>453</v>
      </c>
      <c r="H250" s="184" t="s">
        <v>1</v>
      </c>
      <c r="L250" s="183"/>
      <c r="M250" s="186"/>
      <c r="N250" s="187"/>
      <c r="O250" s="187"/>
      <c r="P250" s="187"/>
      <c r="Q250" s="187"/>
      <c r="R250" s="187"/>
      <c r="S250" s="187"/>
      <c r="T250" s="188"/>
      <c r="AT250" s="184" t="s">
        <v>130</v>
      </c>
      <c r="AU250" s="184" t="s">
        <v>78</v>
      </c>
      <c r="AV250" s="15" t="s">
        <v>78</v>
      </c>
      <c r="AW250" s="15" t="s">
        <v>27</v>
      </c>
      <c r="AX250" s="15" t="s">
        <v>70</v>
      </c>
      <c r="AY250" s="184" t="s">
        <v>121</v>
      </c>
    </row>
    <row r="251" spans="2:51" s="13" customFormat="1" ht="12">
      <c r="B251" s="155"/>
      <c r="C251"/>
      <c r="D251" s="156" t="s">
        <v>130</v>
      </c>
      <c r="E251" s="157" t="s">
        <v>1</v>
      </c>
      <c r="F251" s="158"/>
      <c r="H251" s="159"/>
      <c r="L251" s="155"/>
      <c r="M251" s="160"/>
      <c r="N251" s="161"/>
      <c r="O251" s="161"/>
      <c r="P251" s="161"/>
      <c r="Q251" s="161"/>
      <c r="R251" s="161"/>
      <c r="S251" s="161"/>
      <c r="T251" s="162"/>
      <c r="AT251" s="157" t="s">
        <v>130</v>
      </c>
      <c r="AU251" s="157" t="s">
        <v>78</v>
      </c>
      <c r="AV251" s="13" t="s">
        <v>80</v>
      </c>
      <c r="AW251" s="13" t="s">
        <v>27</v>
      </c>
      <c r="AX251" s="13" t="s">
        <v>70</v>
      </c>
      <c r="AY251" s="157" t="s">
        <v>121</v>
      </c>
    </row>
    <row r="252" spans="2:51" s="14" customFormat="1" ht="12">
      <c r="B252" s="176"/>
      <c r="C252"/>
      <c r="D252" s="156" t="s">
        <v>130</v>
      </c>
      <c r="E252" s="177" t="s">
        <v>1</v>
      </c>
      <c r="F252" s="178"/>
      <c r="H252" s="179"/>
      <c r="L252" s="176"/>
      <c r="M252" s="180"/>
      <c r="N252" s="181"/>
      <c r="O252" s="181"/>
      <c r="P252" s="181"/>
      <c r="Q252" s="181"/>
      <c r="R252" s="181"/>
      <c r="S252" s="181"/>
      <c r="T252" s="182"/>
      <c r="AT252" s="177" t="s">
        <v>130</v>
      </c>
      <c r="AU252" s="177" t="s">
        <v>78</v>
      </c>
      <c r="AV252" s="14" t="s">
        <v>128</v>
      </c>
      <c r="AW252" s="14" t="s">
        <v>27</v>
      </c>
      <c r="AX252" s="14" t="s">
        <v>78</v>
      </c>
      <c r="AY252" s="177" t="s">
        <v>121</v>
      </c>
    </row>
    <row r="253" spans="1:65" s="2" customFormat="1" ht="16.5" customHeight="1">
      <c r="A253" s="29"/>
      <c r="B253" s="141"/>
      <c r="C253" s="142">
        <v>83</v>
      </c>
      <c r="D253" s="142" t="s">
        <v>124</v>
      </c>
      <c r="E253" s="143" t="s">
        <v>454</v>
      </c>
      <c r="F253" s="144" t="s">
        <v>455</v>
      </c>
      <c r="G253" s="145" t="s">
        <v>447</v>
      </c>
      <c r="H253" s="146">
        <v>2</v>
      </c>
      <c r="I253" s="147"/>
      <c r="J253" s="147">
        <f>ROUND(I253*H253,2)</f>
        <v>0</v>
      </c>
      <c r="K253" s="148"/>
      <c r="L253" s="30"/>
      <c r="M253" s="149" t="s">
        <v>1</v>
      </c>
      <c r="N253" s="150" t="s">
        <v>35</v>
      </c>
      <c r="O253" s="151">
        <v>1</v>
      </c>
      <c r="P253" s="151">
        <f>O253*H253</f>
        <v>2</v>
      </c>
      <c r="Q253" s="151">
        <v>0</v>
      </c>
      <c r="R253" s="151">
        <f>Q253*H253</f>
        <v>0</v>
      </c>
      <c r="S253" s="151">
        <v>0</v>
      </c>
      <c r="T253" s="152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3" t="s">
        <v>448</v>
      </c>
      <c r="AT253" s="153" t="s">
        <v>124</v>
      </c>
      <c r="AU253" s="153" t="s">
        <v>78</v>
      </c>
      <c r="AY253" s="17" t="s">
        <v>121</v>
      </c>
      <c r="BE253" s="154">
        <f>IF(N253="základní",J253,0)</f>
        <v>0</v>
      </c>
      <c r="BF253" s="154">
        <f>IF(N253="snížená",J253,0)</f>
        <v>0</v>
      </c>
      <c r="BG253" s="154">
        <f>IF(N253="zákl. přenesená",J253,0)</f>
        <v>0</v>
      </c>
      <c r="BH253" s="154">
        <f>IF(N253="sníž. přenesená",J253,0)</f>
        <v>0</v>
      </c>
      <c r="BI253" s="154">
        <f>IF(N253="nulová",J253,0)</f>
        <v>0</v>
      </c>
      <c r="BJ253" s="17" t="s">
        <v>78</v>
      </c>
      <c r="BK253" s="154">
        <f>ROUND(I253*H253,2)</f>
        <v>0</v>
      </c>
      <c r="BL253" s="17" t="s">
        <v>448</v>
      </c>
      <c r="BM253" s="153" t="s">
        <v>456</v>
      </c>
    </row>
    <row r="254" spans="2:51" s="13" customFormat="1" ht="12">
      <c r="B254" s="155"/>
      <c r="D254" s="156" t="s">
        <v>130</v>
      </c>
      <c r="E254" s="157" t="s">
        <v>1</v>
      </c>
      <c r="F254" s="158"/>
      <c r="H254" s="159"/>
      <c r="L254" s="155"/>
      <c r="M254" s="160"/>
      <c r="N254" s="161"/>
      <c r="O254" s="161"/>
      <c r="P254" s="161"/>
      <c r="Q254" s="161"/>
      <c r="R254" s="161"/>
      <c r="S254" s="161"/>
      <c r="T254" s="162"/>
      <c r="AT254" s="157" t="s">
        <v>130</v>
      </c>
      <c r="AU254" s="157" t="s">
        <v>78</v>
      </c>
      <c r="AV254" s="13" t="s">
        <v>80</v>
      </c>
      <c r="AW254" s="13" t="s">
        <v>27</v>
      </c>
      <c r="AX254" s="13" t="s">
        <v>78</v>
      </c>
      <c r="AY254" s="157" t="s">
        <v>121</v>
      </c>
    </row>
    <row r="255" spans="2:63" s="12" customFormat="1" ht="25.9" customHeight="1">
      <c r="B255" s="129"/>
      <c r="D255" s="130" t="s">
        <v>69</v>
      </c>
      <c r="E255" s="131" t="s">
        <v>457</v>
      </c>
      <c r="F255" s="131" t="s">
        <v>458</v>
      </c>
      <c r="J255" s="132">
        <f>BK255</f>
        <v>0</v>
      </c>
      <c r="L255" s="129"/>
      <c r="M255" s="133"/>
      <c r="N255" s="134"/>
      <c r="O255" s="134"/>
      <c r="P255" s="135">
        <f>SUM(P256:P258)</f>
        <v>0</v>
      </c>
      <c r="Q255" s="134"/>
      <c r="R255" s="135">
        <f>SUM(R256:R258)</f>
        <v>0</v>
      </c>
      <c r="S255" s="134"/>
      <c r="T255" s="136">
        <f>SUM(T256:T258)</f>
        <v>0</v>
      </c>
      <c r="AR255" s="130" t="s">
        <v>144</v>
      </c>
      <c r="AT255" s="137" t="s">
        <v>69</v>
      </c>
      <c r="AU255" s="137" t="s">
        <v>70</v>
      </c>
      <c r="AY255" s="130" t="s">
        <v>121</v>
      </c>
      <c r="BK255" s="138">
        <f>SUM(BK256:BK258)</f>
        <v>0</v>
      </c>
    </row>
    <row r="256" spans="1:65" s="2" customFormat="1" ht="16.5" customHeight="1">
      <c r="A256" s="29"/>
      <c r="B256" s="141"/>
      <c r="C256" s="142">
        <v>84</v>
      </c>
      <c r="D256" s="142" t="s">
        <v>124</v>
      </c>
      <c r="E256" s="143" t="s">
        <v>459</v>
      </c>
      <c r="F256" s="144" t="s">
        <v>460</v>
      </c>
      <c r="G256" s="145" t="s">
        <v>461</v>
      </c>
      <c r="H256" s="146">
        <v>1</v>
      </c>
      <c r="I256" s="147"/>
      <c r="J256" s="147">
        <f>ROUND(I256*H256,2)</f>
        <v>0</v>
      </c>
      <c r="K256" s="148"/>
      <c r="L256" s="30"/>
      <c r="M256" s="149" t="s">
        <v>1</v>
      </c>
      <c r="N256" s="150" t="s">
        <v>35</v>
      </c>
      <c r="O256" s="151">
        <v>0</v>
      </c>
      <c r="P256" s="151">
        <f>O256*H256</f>
        <v>0</v>
      </c>
      <c r="Q256" s="151">
        <v>0</v>
      </c>
      <c r="R256" s="151">
        <f>Q256*H256</f>
        <v>0</v>
      </c>
      <c r="S256" s="151">
        <v>0</v>
      </c>
      <c r="T256" s="152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3" t="s">
        <v>462</v>
      </c>
      <c r="AT256" s="153" t="s">
        <v>124</v>
      </c>
      <c r="AU256" s="153" t="s">
        <v>78</v>
      </c>
      <c r="AY256" s="17" t="s">
        <v>121</v>
      </c>
      <c r="BE256" s="154">
        <f>IF(N256="základní",J256,0)</f>
        <v>0</v>
      </c>
      <c r="BF256" s="154">
        <f>IF(N256="snížená",J256,0)</f>
        <v>0</v>
      </c>
      <c r="BG256" s="154">
        <f>IF(N256="zákl. přenesená",J256,0)</f>
        <v>0</v>
      </c>
      <c r="BH256" s="154">
        <f>IF(N256="sníž. přenesená",J256,0)</f>
        <v>0</v>
      </c>
      <c r="BI256" s="154">
        <f>IF(N256="nulová",J256,0)</f>
        <v>0</v>
      </c>
      <c r="BJ256" s="17" t="s">
        <v>78</v>
      </c>
      <c r="BK256" s="154">
        <f>ROUND(I256*H256,2)</f>
        <v>0</v>
      </c>
      <c r="BL256" s="17" t="s">
        <v>462</v>
      </c>
      <c r="BM256" s="153" t="s">
        <v>463</v>
      </c>
    </row>
    <row r="257" spans="1:47" s="2" customFormat="1" ht="29.25">
      <c r="A257" s="29"/>
      <c r="B257" s="30"/>
      <c r="C257"/>
      <c r="D257" s="156" t="s">
        <v>254</v>
      </c>
      <c r="E257" s="29"/>
      <c r="F257" s="173" t="s">
        <v>464</v>
      </c>
      <c r="G257" s="29"/>
      <c r="H257" s="29"/>
      <c r="I257" s="29"/>
      <c r="J257" s="29"/>
      <c r="K257" s="29"/>
      <c r="L257" s="30"/>
      <c r="M257" s="174"/>
      <c r="N257" s="175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254</v>
      </c>
      <c r="AU257" s="17" t="s">
        <v>78</v>
      </c>
    </row>
    <row r="258" spans="1:65" s="2" customFormat="1" ht="16.5" customHeight="1">
      <c r="A258" s="29"/>
      <c r="B258" s="141"/>
      <c r="C258" s="142">
        <v>85</v>
      </c>
      <c r="D258" s="142" t="s">
        <v>124</v>
      </c>
      <c r="E258" s="143" t="s">
        <v>465</v>
      </c>
      <c r="F258" s="144" t="s">
        <v>466</v>
      </c>
      <c r="G258" s="145" t="s">
        <v>461</v>
      </c>
      <c r="H258" s="146">
        <v>1</v>
      </c>
      <c r="I258" s="147"/>
      <c r="J258" s="147">
        <f>ROUND(I258*H258,2)</f>
        <v>0</v>
      </c>
      <c r="K258" s="148"/>
      <c r="L258" s="30"/>
      <c r="M258" s="189" t="s">
        <v>1</v>
      </c>
      <c r="N258" s="190" t="s">
        <v>35</v>
      </c>
      <c r="O258" s="191">
        <v>0</v>
      </c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3" t="s">
        <v>462</v>
      </c>
      <c r="AT258" s="153" t="s">
        <v>124</v>
      </c>
      <c r="AU258" s="153" t="s">
        <v>78</v>
      </c>
      <c r="AY258" s="17" t="s">
        <v>121</v>
      </c>
      <c r="BE258" s="154">
        <f>IF(N258="základní",J258,0)</f>
        <v>0</v>
      </c>
      <c r="BF258" s="154">
        <f>IF(N258="snížená",J258,0)</f>
        <v>0</v>
      </c>
      <c r="BG258" s="154">
        <f>IF(N258="zákl. přenesená",J258,0)</f>
        <v>0</v>
      </c>
      <c r="BH258" s="154">
        <f>IF(N258="sníž. přenesená",J258,0)</f>
        <v>0</v>
      </c>
      <c r="BI258" s="154">
        <f>IF(N258="nulová",J258,0)</f>
        <v>0</v>
      </c>
      <c r="BJ258" s="17" t="s">
        <v>78</v>
      </c>
      <c r="BK258" s="154">
        <f>ROUND(I258*H258,2)</f>
        <v>0</v>
      </c>
      <c r="BL258" s="17" t="s">
        <v>462</v>
      </c>
      <c r="BM258" s="153" t="s">
        <v>467</v>
      </c>
    </row>
    <row r="259" spans="1:31" s="2" customFormat="1" ht="6.95" customHeight="1">
      <c r="A259" s="29"/>
      <c r="B259" s="44"/>
      <c r="C259" s="45"/>
      <c r="D259" s="45"/>
      <c r="E259" s="45"/>
      <c r="F259" s="45"/>
      <c r="G259" s="45"/>
      <c r="H259" s="45"/>
      <c r="I259" s="45"/>
      <c r="J259" s="45"/>
      <c r="K259" s="45"/>
      <c r="L259" s="30"/>
      <c r="M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</row>
    <row r="260" ht="12.75">
      <c r="B260" s="233" t="s">
        <v>514</v>
      </c>
    </row>
    <row r="261" ht="12.75">
      <c r="B261" s="233" t="s">
        <v>516</v>
      </c>
    </row>
  </sheetData>
  <autoFilter ref="C128:K258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85"/>
  <sheetViews>
    <sheetView showGridLines="0" tabSelected="1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196" t="s">
        <v>5</v>
      </c>
      <c r="M2" s="197"/>
      <c r="N2" s="197"/>
      <c r="O2" s="197"/>
      <c r="P2" s="197"/>
      <c r="Q2" s="197"/>
      <c r="R2" s="197"/>
      <c r="S2" s="197"/>
      <c r="T2" s="197"/>
      <c r="U2" s="197"/>
      <c r="V2" s="197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80</v>
      </c>
    </row>
    <row r="4" spans="2:46" s="1" customFormat="1" ht="24.95" customHeight="1">
      <c r="B4" s="20"/>
      <c r="C4" s="234"/>
      <c r="D4" s="235" t="s">
        <v>84</v>
      </c>
      <c r="E4" s="234"/>
      <c r="F4" s="234"/>
      <c r="G4" s="234"/>
      <c r="H4" s="234"/>
      <c r="I4" s="234"/>
      <c r="J4" s="234"/>
      <c r="L4" s="20"/>
      <c r="M4" s="91" t="s">
        <v>10</v>
      </c>
      <c r="AT4" s="17" t="s">
        <v>3</v>
      </c>
    </row>
    <row r="5" spans="2:12" s="1" customFormat="1" ht="6.95" customHeight="1">
      <c r="B5" s="20"/>
      <c r="C5" s="234"/>
      <c r="D5" s="234"/>
      <c r="E5" s="234"/>
      <c r="F5" s="234"/>
      <c r="G5" s="234"/>
      <c r="H5" s="234"/>
      <c r="I5" s="234"/>
      <c r="J5" s="234"/>
      <c r="L5" s="20"/>
    </row>
    <row r="6" spans="2:12" s="1" customFormat="1" ht="12" customHeight="1">
      <c r="B6" s="20"/>
      <c r="C6" s="234"/>
      <c r="D6" s="236" t="s">
        <v>13</v>
      </c>
      <c r="E6" s="234"/>
      <c r="F6" s="234"/>
      <c r="G6" s="234"/>
      <c r="H6" s="234"/>
      <c r="I6" s="234"/>
      <c r="J6" s="234"/>
      <c r="L6" s="20"/>
    </row>
    <row r="7" spans="2:12" s="1" customFormat="1" ht="16.5" customHeight="1">
      <c r="B7" s="20"/>
      <c r="C7" s="234"/>
      <c r="D7" s="234"/>
      <c r="E7" s="237" t="str">
        <f>'Rekapitulace stavby'!K6</f>
        <v>UNIVERZITA HRADEC KRÁLOVÉ – HRADECKÁ – BUDOVA A</v>
      </c>
      <c r="F7" s="238"/>
      <c r="G7" s="238"/>
      <c r="H7" s="238"/>
      <c r="I7" s="234"/>
      <c r="J7" s="234"/>
      <c r="L7" s="20"/>
    </row>
    <row r="8" spans="1:31" s="2" customFormat="1" ht="12" customHeight="1">
      <c r="A8" s="29"/>
      <c r="B8" s="30"/>
      <c r="C8" s="55"/>
      <c r="D8" s="236" t="s">
        <v>85</v>
      </c>
      <c r="E8" s="55"/>
      <c r="F8" s="55"/>
      <c r="G8" s="55"/>
      <c r="H8" s="55"/>
      <c r="I8" s="55"/>
      <c r="J8" s="55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55"/>
      <c r="D9" s="55"/>
      <c r="E9" s="239" t="s">
        <v>468</v>
      </c>
      <c r="F9" s="240"/>
      <c r="G9" s="240"/>
      <c r="H9" s="240"/>
      <c r="I9" s="55"/>
      <c r="J9" s="55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55"/>
      <c r="D10" s="55"/>
      <c r="E10" s="175"/>
      <c r="F10" s="55"/>
      <c r="G10" s="55"/>
      <c r="H10" s="55"/>
      <c r="I10" s="55"/>
      <c r="J10" s="55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55"/>
      <c r="D11" s="236" t="s">
        <v>15</v>
      </c>
      <c r="E11" s="55"/>
      <c r="F11" s="241" t="s">
        <v>1</v>
      </c>
      <c r="G11" s="55"/>
      <c r="H11" s="55"/>
      <c r="I11" s="236" t="s">
        <v>16</v>
      </c>
      <c r="J11" s="241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55"/>
      <c r="D12" s="236" t="s">
        <v>17</v>
      </c>
      <c r="E12" s="55"/>
      <c r="F12" s="241" t="s">
        <v>18</v>
      </c>
      <c r="G12" s="55"/>
      <c r="H12" s="55"/>
      <c r="I12" s="236" t="s">
        <v>19</v>
      </c>
      <c r="J12" s="242">
        <f>'Rekapitulace stavby'!AN8</f>
        <v>44027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55"/>
      <c r="D13" s="55"/>
      <c r="E13" s="55"/>
      <c r="F13" s="55"/>
      <c r="G13" s="55"/>
      <c r="H13" s="55"/>
      <c r="I13" s="55"/>
      <c r="J13" s="55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55"/>
      <c r="D14" s="236" t="s">
        <v>20</v>
      </c>
      <c r="E14" s="55"/>
      <c r="F14" s="55"/>
      <c r="G14" s="55"/>
      <c r="H14" s="55"/>
      <c r="I14" s="236" t="s">
        <v>21</v>
      </c>
      <c r="J14" s="241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55"/>
      <c r="D15" s="55"/>
      <c r="E15" s="241" t="s">
        <v>22</v>
      </c>
      <c r="F15" s="55"/>
      <c r="G15" s="55"/>
      <c r="H15" s="55"/>
      <c r="I15" s="236" t="s">
        <v>23</v>
      </c>
      <c r="J15" s="241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55"/>
      <c r="D16" s="55"/>
      <c r="E16" s="55"/>
      <c r="F16" s="55"/>
      <c r="G16" s="55"/>
      <c r="H16" s="55"/>
      <c r="I16" s="55"/>
      <c r="J16" s="55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55"/>
      <c r="D17" s="236" t="s">
        <v>24</v>
      </c>
      <c r="E17" s="55"/>
      <c r="F17" s="55"/>
      <c r="G17" s="55"/>
      <c r="H17" s="55"/>
      <c r="I17" s="236" t="s">
        <v>21</v>
      </c>
      <c r="J17" s="241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55"/>
      <c r="D18" s="55"/>
      <c r="E18" s="243" t="str">
        <f>'Rekapitulace stavby'!E14</f>
        <v xml:space="preserve"> </v>
      </c>
      <c r="F18" s="243"/>
      <c r="G18" s="243"/>
      <c r="H18" s="243"/>
      <c r="I18" s="236" t="s">
        <v>23</v>
      </c>
      <c r="J18" s="241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55"/>
      <c r="D19" s="55"/>
      <c r="E19" s="55"/>
      <c r="F19" s="55"/>
      <c r="G19" s="55"/>
      <c r="H19" s="55"/>
      <c r="I19" s="55"/>
      <c r="J19" s="55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55"/>
      <c r="D20" s="236" t="s">
        <v>26</v>
      </c>
      <c r="E20" s="55"/>
      <c r="F20" s="55"/>
      <c r="G20" s="55"/>
      <c r="H20" s="55"/>
      <c r="I20" s="236" t="s">
        <v>21</v>
      </c>
      <c r="J20" s="241" t="str">
        <f>IF('Rekapitulace stavby'!AN16="","",'Rekapitulace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55"/>
      <c r="D21" s="55"/>
      <c r="E21" s="241" t="str">
        <f>IF('Rekapitulace stavby'!E17="","",'Rekapitulace stavby'!E17)</f>
        <v xml:space="preserve"> </v>
      </c>
      <c r="F21" s="55"/>
      <c r="G21" s="55"/>
      <c r="H21" s="55"/>
      <c r="I21" s="236" t="s">
        <v>23</v>
      </c>
      <c r="J21" s="241" t="str">
        <f>IF('Rekapitulace stavby'!AN17="","",'Rekapitulace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55"/>
      <c r="D22" s="55"/>
      <c r="E22" s="55"/>
      <c r="F22" s="55"/>
      <c r="G22" s="55"/>
      <c r="H22" s="55"/>
      <c r="I22" s="55"/>
      <c r="J22" s="55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55"/>
      <c r="D23" s="236" t="s">
        <v>28</v>
      </c>
      <c r="E23" s="55"/>
      <c r="F23" s="55"/>
      <c r="G23" s="55"/>
      <c r="H23" s="55"/>
      <c r="I23" s="236" t="s">
        <v>21</v>
      </c>
      <c r="J23" s="241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55"/>
      <c r="D24" s="55"/>
      <c r="E24" s="241" t="str">
        <f>IF('Rekapitulace stavby'!E20="","",'Rekapitulace stavby'!E20)</f>
        <v xml:space="preserve"> </v>
      </c>
      <c r="F24" s="55"/>
      <c r="G24" s="55"/>
      <c r="H24" s="55"/>
      <c r="I24" s="236" t="s">
        <v>23</v>
      </c>
      <c r="J24" s="241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55"/>
      <c r="D25" s="55"/>
      <c r="E25" s="55"/>
      <c r="F25" s="55"/>
      <c r="G25" s="55"/>
      <c r="H25" s="55"/>
      <c r="I25" s="55"/>
      <c r="J25" s="55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55"/>
      <c r="D26" s="236" t="s">
        <v>29</v>
      </c>
      <c r="E26" s="55"/>
      <c r="F26" s="55"/>
      <c r="G26" s="55"/>
      <c r="H26" s="55"/>
      <c r="I26" s="55"/>
      <c r="J26" s="55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7.25" customHeight="1">
      <c r="A27" s="92"/>
      <c r="B27" s="93"/>
      <c r="C27" s="244"/>
      <c r="D27" s="244"/>
      <c r="E27" s="245" t="s">
        <v>87</v>
      </c>
      <c r="F27" s="245"/>
      <c r="G27" s="245"/>
      <c r="H27" s="245"/>
      <c r="I27" s="244"/>
      <c r="J27" s="244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55"/>
      <c r="D28" s="55"/>
      <c r="E28" s="55"/>
      <c r="F28" s="55"/>
      <c r="G28" s="55"/>
      <c r="H28" s="55"/>
      <c r="I28" s="55"/>
      <c r="J28" s="55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55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55"/>
      <c r="D30" s="246" t="s">
        <v>30</v>
      </c>
      <c r="E30" s="55"/>
      <c r="F30" s="55"/>
      <c r="G30" s="55"/>
      <c r="H30" s="55"/>
      <c r="I30" s="55"/>
      <c r="J30" s="247">
        <f>ROUND(J125,2)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55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55"/>
      <c r="D32" s="55"/>
      <c r="E32" s="55"/>
      <c r="F32" s="248" t="s">
        <v>32</v>
      </c>
      <c r="G32" s="55"/>
      <c r="H32" s="55"/>
      <c r="I32" s="248" t="s">
        <v>31</v>
      </c>
      <c r="J32" s="248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55"/>
      <c r="D33" s="194" t="s">
        <v>34</v>
      </c>
      <c r="E33" s="236" t="s">
        <v>35</v>
      </c>
      <c r="F33" s="249">
        <f>ROUND((SUM(BE125:BE183)),2)</f>
        <v>0</v>
      </c>
      <c r="G33" s="55"/>
      <c r="H33" s="55"/>
      <c r="I33" s="250">
        <v>0.21</v>
      </c>
      <c r="J33" s="249">
        <f>ROUND(((SUM(BE125:BE183))*I33),2)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55"/>
      <c r="D34" s="55"/>
      <c r="E34" s="236" t="s">
        <v>36</v>
      </c>
      <c r="F34" s="249">
        <f>ROUND((SUM(BF125:BF183)),2)</f>
        <v>0</v>
      </c>
      <c r="G34" s="55"/>
      <c r="H34" s="55"/>
      <c r="I34" s="250">
        <v>0.15</v>
      </c>
      <c r="J34" s="249">
        <f>ROUND(((SUM(BF125:BF183))*I34),2)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55"/>
      <c r="D35" s="55"/>
      <c r="E35" s="236" t="s">
        <v>37</v>
      </c>
      <c r="F35" s="249">
        <f>ROUND((SUM(BG125:BG183)),2)</f>
        <v>0</v>
      </c>
      <c r="G35" s="55"/>
      <c r="H35" s="55"/>
      <c r="I35" s="250">
        <v>0.21</v>
      </c>
      <c r="J35" s="249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55"/>
      <c r="D36" s="55"/>
      <c r="E36" s="236" t="s">
        <v>38</v>
      </c>
      <c r="F36" s="249">
        <f>ROUND((SUM(BH125:BH183)),2)</f>
        <v>0</v>
      </c>
      <c r="G36" s="55"/>
      <c r="H36" s="55"/>
      <c r="I36" s="250">
        <v>0.15</v>
      </c>
      <c r="J36" s="249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55"/>
      <c r="D37" s="55"/>
      <c r="E37" s="236" t="s">
        <v>39</v>
      </c>
      <c r="F37" s="249">
        <f>ROUND((SUM(BI125:BI183)),2)</f>
        <v>0</v>
      </c>
      <c r="G37" s="55"/>
      <c r="H37" s="55"/>
      <c r="I37" s="250">
        <v>0</v>
      </c>
      <c r="J37" s="249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55"/>
      <c r="D38" s="55"/>
      <c r="E38" s="55"/>
      <c r="F38" s="55"/>
      <c r="G38" s="55"/>
      <c r="H38" s="55"/>
      <c r="I38" s="55"/>
      <c r="J38" s="55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251"/>
      <c r="D39" s="100" t="s">
        <v>40</v>
      </c>
      <c r="E39" s="57"/>
      <c r="F39" s="57"/>
      <c r="G39" s="101" t="s">
        <v>41</v>
      </c>
      <c r="H39" s="102" t="s">
        <v>42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55"/>
      <c r="D40" s="55"/>
      <c r="E40" s="55"/>
      <c r="F40" s="55"/>
      <c r="G40" s="55"/>
      <c r="H40" s="55"/>
      <c r="I40" s="55"/>
      <c r="J40" s="55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C41" s="234"/>
      <c r="D41" s="234"/>
      <c r="E41" s="234"/>
      <c r="F41" s="234"/>
      <c r="G41" s="234"/>
      <c r="H41" s="234"/>
      <c r="I41" s="234"/>
      <c r="J41" s="234"/>
      <c r="L41" s="20"/>
    </row>
    <row r="42" spans="2:12" s="1" customFormat="1" ht="14.45" customHeight="1">
      <c r="B42" s="20"/>
      <c r="C42" s="234"/>
      <c r="D42" s="234"/>
      <c r="E42" s="234"/>
      <c r="F42" s="234"/>
      <c r="G42" s="234"/>
      <c r="H42" s="234"/>
      <c r="I42" s="234"/>
      <c r="J42" s="234"/>
      <c r="L42" s="20"/>
    </row>
    <row r="43" spans="2:12" s="1" customFormat="1" ht="14.45" customHeight="1">
      <c r="B43" s="20"/>
      <c r="C43" s="234"/>
      <c r="D43" s="234"/>
      <c r="E43" s="234"/>
      <c r="F43" s="234"/>
      <c r="G43" s="234"/>
      <c r="H43" s="234"/>
      <c r="I43" s="234"/>
      <c r="J43" s="234"/>
      <c r="L43" s="20"/>
    </row>
    <row r="44" spans="2:12" s="1" customFormat="1" ht="14.45" customHeight="1">
      <c r="B44" s="20"/>
      <c r="C44" s="234"/>
      <c r="D44" s="234"/>
      <c r="E44" s="234"/>
      <c r="F44" s="234"/>
      <c r="G44" s="234"/>
      <c r="H44" s="234"/>
      <c r="I44" s="234"/>
      <c r="J44" s="234"/>
      <c r="L44" s="20"/>
    </row>
    <row r="45" spans="2:12" s="1" customFormat="1" ht="14.45" customHeight="1">
      <c r="B45" s="20"/>
      <c r="C45" s="234"/>
      <c r="D45" s="234"/>
      <c r="E45" s="234"/>
      <c r="F45" s="234"/>
      <c r="G45" s="234"/>
      <c r="H45" s="234"/>
      <c r="I45" s="234"/>
      <c r="J45" s="234"/>
      <c r="L45" s="20"/>
    </row>
    <row r="46" spans="2:12" s="1" customFormat="1" ht="14.45" customHeight="1">
      <c r="B46" s="20"/>
      <c r="C46" s="234"/>
      <c r="D46" s="234"/>
      <c r="E46" s="234"/>
      <c r="F46" s="234"/>
      <c r="G46" s="234"/>
      <c r="H46" s="234"/>
      <c r="I46" s="234"/>
      <c r="J46" s="234"/>
      <c r="L46" s="20"/>
    </row>
    <row r="47" spans="2:12" s="1" customFormat="1" ht="14.45" customHeight="1">
      <c r="B47" s="20"/>
      <c r="C47" s="234"/>
      <c r="D47" s="234"/>
      <c r="E47" s="234"/>
      <c r="F47" s="234"/>
      <c r="G47" s="234"/>
      <c r="H47" s="234"/>
      <c r="I47" s="234"/>
      <c r="J47" s="234"/>
      <c r="L47" s="20"/>
    </row>
    <row r="48" spans="2:12" s="1" customFormat="1" ht="14.45" customHeight="1">
      <c r="B48" s="20"/>
      <c r="C48" s="234"/>
      <c r="D48" s="234"/>
      <c r="E48" s="234"/>
      <c r="F48" s="234"/>
      <c r="G48" s="234"/>
      <c r="H48" s="234"/>
      <c r="I48" s="234"/>
      <c r="J48" s="234"/>
      <c r="L48" s="20"/>
    </row>
    <row r="49" spans="2:12" s="1" customFormat="1" ht="14.45" customHeight="1">
      <c r="B49" s="20"/>
      <c r="C49" s="234"/>
      <c r="D49" s="234"/>
      <c r="E49" s="234"/>
      <c r="F49" s="234"/>
      <c r="G49" s="234"/>
      <c r="H49" s="234"/>
      <c r="I49" s="234"/>
      <c r="J49" s="234"/>
      <c r="L49" s="20"/>
    </row>
    <row r="50" spans="2:12" s="2" customFormat="1" ht="14.45" customHeight="1">
      <c r="B50" s="39"/>
      <c r="C50" s="175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2:12" ht="12">
      <c r="B51" s="20"/>
      <c r="C51" s="234"/>
      <c r="D51" s="234"/>
      <c r="E51" s="234"/>
      <c r="F51" s="234"/>
      <c r="G51" s="234"/>
      <c r="H51" s="234"/>
      <c r="I51" s="234"/>
      <c r="J51" s="234"/>
      <c r="L51" s="20"/>
    </row>
    <row r="52" spans="2:12" ht="12">
      <c r="B52" s="20"/>
      <c r="C52" s="234"/>
      <c r="D52" s="234"/>
      <c r="E52" s="234"/>
      <c r="F52" s="234"/>
      <c r="G52" s="234"/>
      <c r="H52" s="234"/>
      <c r="I52" s="234"/>
      <c r="J52" s="234"/>
      <c r="L52" s="20"/>
    </row>
    <row r="53" spans="2:12" ht="12">
      <c r="B53" s="20"/>
      <c r="C53" s="234"/>
      <c r="D53" s="234"/>
      <c r="E53" s="234"/>
      <c r="F53" s="234"/>
      <c r="G53" s="234"/>
      <c r="H53" s="234"/>
      <c r="I53" s="234"/>
      <c r="J53" s="234"/>
      <c r="L53" s="20"/>
    </row>
    <row r="54" spans="2:12" ht="12">
      <c r="B54" s="20"/>
      <c r="C54" s="234"/>
      <c r="D54" s="234"/>
      <c r="E54" s="234"/>
      <c r="F54" s="234"/>
      <c r="G54" s="234"/>
      <c r="H54" s="234"/>
      <c r="I54" s="234"/>
      <c r="J54" s="234"/>
      <c r="L54" s="20"/>
    </row>
    <row r="55" spans="2:12" ht="12">
      <c r="B55" s="20"/>
      <c r="C55" s="234"/>
      <c r="D55" s="234"/>
      <c r="E55" s="234"/>
      <c r="F55" s="234"/>
      <c r="G55" s="234"/>
      <c r="H55" s="234"/>
      <c r="I55" s="234"/>
      <c r="J55" s="234"/>
      <c r="L55" s="20"/>
    </row>
    <row r="56" spans="2:12" ht="12">
      <c r="B56" s="20"/>
      <c r="C56" s="234"/>
      <c r="D56" s="234"/>
      <c r="E56" s="234"/>
      <c r="F56" s="234"/>
      <c r="G56" s="234"/>
      <c r="H56" s="234"/>
      <c r="I56" s="234"/>
      <c r="J56" s="234"/>
      <c r="L56" s="20"/>
    </row>
    <row r="57" spans="2:12" ht="12">
      <c r="B57" s="20"/>
      <c r="C57" s="234"/>
      <c r="D57" s="234"/>
      <c r="E57" s="234"/>
      <c r="F57" s="234"/>
      <c r="G57" s="234"/>
      <c r="H57" s="234"/>
      <c r="I57" s="234"/>
      <c r="J57" s="234"/>
      <c r="L57" s="20"/>
    </row>
    <row r="58" spans="2:12" ht="12">
      <c r="B58" s="20"/>
      <c r="C58" s="234"/>
      <c r="D58" s="234"/>
      <c r="E58" s="234"/>
      <c r="F58" s="234"/>
      <c r="G58" s="234"/>
      <c r="H58" s="234"/>
      <c r="I58" s="234"/>
      <c r="J58" s="234"/>
      <c r="L58" s="20"/>
    </row>
    <row r="59" spans="2:12" ht="12">
      <c r="B59" s="20"/>
      <c r="C59" s="234"/>
      <c r="D59" s="234"/>
      <c r="E59" s="234"/>
      <c r="F59" s="234"/>
      <c r="G59" s="234"/>
      <c r="H59" s="234"/>
      <c r="I59" s="234"/>
      <c r="J59" s="234"/>
      <c r="L59" s="20"/>
    </row>
    <row r="60" spans="2:12" ht="12">
      <c r="B60" s="20"/>
      <c r="C60" s="234"/>
      <c r="D60" s="234"/>
      <c r="E60" s="234"/>
      <c r="F60" s="234"/>
      <c r="G60" s="234"/>
      <c r="H60" s="234"/>
      <c r="I60" s="234"/>
      <c r="J60" s="234"/>
      <c r="L60" s="20"/>
    </row>
    <row r="61" spans="1:31" s="2" customFormat="1" ht="12.75">
      <c r="A61" s="29"/>
      <c r="B61" s="30"/>
      <c r="C61" s="55"/>
      <c r="D61" s="42" t="s">
        <v>45</v>
      </c>
      <c r="E61" s="193"/>
      <c r="F61" s="105" t="s">
        <v>46</v>
      </c>
      <c r="G61" s="42" t="s">
        <v>45</v>
      </c>
      <c r="H61" s="193"/>
      <c r="I61" s="193"/>
      <c r="J61" s="106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C62" s="234"/>
      <c r="D62" s="234"/>
      <c r="E62" s="234"/>
      <c r="F62" s="234"/>
      <c r="G62" s="234"/>
      <c r="H62" s="234"/>
      <c r="I62" s="234"/>
      <c r="J62" s="234"/>
      <c r="L62" s="20"/>
    </row>
    <row r="63" spans="2:12" ht="12">
      <c r="B63" s="20"/>
      <c r="C63" s="234"/>
      <c r="D63" s="234"/>
      <c r="E63" s="234"/>
      <c r="F63" s="234"/>
      <c r="G63" s="234"/>
      <c r="H63" s="234"/>
      <c r="I63" s="234"/>
      <c r="J63" s="234"/>
      <c r="L63" s="20"/>
    </row>
    <row r="64" spans="2:12" ht="12">
      <c r="B64" s="20"/>
      <c r="C64" s="234"/>
      <c r="D64" s="234"/>
      <c r="E64" s="234"/>
      <c r="F64" s="234"/>
      <c r="G64" s="234"/>
      <c r="H64" s="234"/>
      <c r="I64" s="234"/>
      <c r="J64" s="234"/>
      <c r="L64" s="20"/>
    </row>
    <row r="65" spans="1:31" s="2" customFormat="1" ht="12.75">
      <c r="A65" s="29"/>
      <c r="B65" s="30"/>
      <c r="C65" s="55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C66" s="234"/>
      <c r="D66" s="234"/>
      <c r="E66" s="234"/>
      <c r="F66" s="234"/>
      <c r="G66" s="234"/>
      <c r="H66" s="234"/>
      <c r="I66" s="234"/>
      <c r="J66" s="234"/>
      <c r="L66" s="20"/>
    </row>
    <row r="67" spans="2:12" ht="12">
      <c r="B67" s="20"/>
      <c r="C67" s="234"/>
      <c r="D67" s="234"/>
      <c r="E67" s="234"/>
      <c r="F67" s="234"/>
      <c r="G67" s="234"/>
      <c r="H67" s="234"/>
      <c r="I67" s="234"/>
      <c r="J67" s="234"/>
      <c r="L67" s="20"/>
    </row>
    <row r="68" spans="2:12" ht="12">
      <c r="B68" s="20"/>
      <c r="C68" s="234"/>
      <c r="D68" s="234"/>
      <c r="E68" s="234"/>
      <c r="F68" s="234"/>
      <c r="G68" s="234"/>
      <c r="H68" s="234"/>
      <c r="I68" s="234"/>
      <c r="J68" s="234"/>
      <c r="L68" s="20"/>
    </row>
    <row r="69" spans="2:12" ht="12">
      <c r="B69" s="20"/>
      <c r="C69" s="234"/>
      <c r="D69" s="234"/>
      <c r="E69" s="234"/>
      <c r="F69" s="234"/>
      <c r="G69" s="234"/>
      <c r="H69" s="234"/>
      <c r="I69" s="234"/>
      <c r="J69" s="234"/>
      <c r="L69" s="20"/>
    </row>
    <row r="70" spans="2:12" ht="12">
      <c r="B70" s="20"/>
      <c r="C70" s="234"/>
      <c r="D70" s="234"/>
      <c r="E70" s="234"/>
      <c r="F70" s="234"/>
      <c r="G70" s="234"/>
      <c r="H70" s="234"/>
      <c r="I70" s="234"/>
      <c r="J70" s="234"/>
      <c r="L70" s="20"/>
    </row>
    <row r="71" spans="2:12" ht="12">
      <c r="B71" s="20"/>
      <c r="C71" s="234"/>
      <c r="D71" s="234"/>
      <c r="E71" s="234"/>
      <c r="F71" s="234"/>
      <c r="G71" s="234"/>
      <c r="H71" s="234"/>
      <c r="I71" s="234"/>
      <c r="J71" s="234"/>
      <c r="L71" s="20"/>
    </row>
    <row r="72" spans="2:12" ht="12">
      <c r="B72" s="20"/>
      <c r="C72" s="234"/>
      <c r="D72" s="234"/>
      <c r="E72" s="234"/>
      <c r="F72" s="234"/>
      <c r="G72" s="234"/>
      <c r="H72" s="234"/>
      <c r="I72" s="234"/>
      <c r="J72" s="234"/>
      <c r="L72" s="20"/>
    </row>
    <row r="73" spans="2:12" ht="12">
      <c r="B73" s="20"/>
      <c r="C73" s="234"/>
      <c r="D73" s="234"/>
      <c r="E73" s="234"/>
      <c r="F73" s="234"/>
      <c r="G73" s="234"/>
      <c r="H73" s="234"/>
      <c r="I73" s="234"/>
      <c r="J73" s="234"/>
      <c r="L73" s="20"/>
    </row>
    <row r="74" spans="2:12" ht="12">
      <c r="B74" s="20"/>
      <c r="C74" s="234"/>
      <c r="D74" s="234"/>
      <c r="E74" s="234"/>
      <c r="F74" s="234"/>
      <c r="G74" s="234"/>
      <c r="H74" s="234"/>
      <c r="I74" s="234"/>
      <c r="J74" s="234"/>
      <c r="L74" s="20"/>
    </row>
    <row r="75" spans="2:12" ht="12">
      <c r="B75" s="20"/>
      <c r="C75" s="234"/>
      <c r="D75" s="234"/>
      <c r="E75" s="234"/>
      <c r="F75" s="234"/>
      <c r="G75" s="234"/>
      <c r="H75" s="234"/>
      <c r="I75" s="234"/>
      <c r="J75" s="234"/>
      <c r="L75" s="20"/>
    </row>
    <row r="76" spans="1:31" s="2" customFormat="1" ht="12.75">
      <c r="A76" s="29"/>
      <c r="B76" s="30"/>
      <c r="C76" s="55"/>
      <c r="D76" s="42" t="s">
        <v>45</v>
      </c>
      <c r="E76" s="193"/>
      <c r="F76" s="105" t="s">
        <v>46</v>
      </c>
      <c r="G76" s="42" t="s">
        <v>45</v>
      </c>
      <c r="H76" s="193"/>
      <c r="I76" s="193"/>
      <c r="J76" s="106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spans="2:10" ht="12">
      <c r="B78" s="234"/>
      <c r="C78" s="234"/>
      <c r="D78" s="234"/>
      <c r="E78" s="234"/>
      <c r="F78" s="234"/>
      <c r="G78" s="234"/>
      <c r="H78" s="234"/>
      <c r="I78" s="234"/>
      <c r="J78" s="234"/>
    </row>
    <row r="79" spans="2:10" ht="12">
      <c r="B79" s="234"/>
      <c r="C79" s="234"/>
      <c r="D79" s="234"/>
      <c r="E79" s="234"/>
      <c r="F79" s="234"/>
      <c r="G79" s="234"/>
      <c r="H79" s="234"/>
      <c r="I79" s="234"/>
      <c r="J79" s="234"/>
    </row>
    <row r="80" spans="2:10" ht="12">
      <c r="B80" s="234"/>
      <c r="C80" s="234"/>
      <c r="D80" s="234"/>
      <c r="E80" s="234"/>
      <c r="F80" s="234"/>
      <c r="G80" s="234"/>
      <c r="H80" s="234"/>
      <c r="I80" s="234"/>
      <c r="J80" s="234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35" t="s">
        <v>88</v>
      </c>
      <c r="D82" s="55"/>
      <c r="E82" s="55"/>
      <c r="F82" s="55"/>
      <c r="G82" s="55"/>
      <c r="H82" s="55"/>
      <c r="I82" s="55"/>
      <c r="J82" s="55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55"/>
      <c r="D83" s="55"/>
      <c r="E83" s="55"/>
      <c r="F83" s="55"/>
      <c r="G83" s="55"/>
      <c r="H83" s="55"/>
      <c r="I83" s="55"/>
      <c r="J83" s="55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36" t="s">
        <v>13</v>
      </c>
      <c r="D84" s="55"/>
      <c r="E84" s="55"/>
      <c r="F84" s="55"/>
      <c r="G84" s="55"/>
      <c r="H84" s="55"/>
      <c r="I84" s="55"/>
      <c r="J84" s="55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55"/>
      <c r="D85" s="55"/>
      <c r="E85" s="237" t="str">
        <f>E7</f>
        <v>UNIVERZITA HRADEC KRÁLOVÉ – HRADECKÁ – BUDOVA A</v>
      </c>
      <c r="F85" s="238"/>
      <c r="G85" s="238"/>
      <c r="H85" s="238"/>
      <c r="I85" s="55"/>
      <c r="J85" s="55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>
      <c r="A86" s="29"/>
      <c r="B86" s="30"/>
      <c r="C86" s="236" t="s">
        <v>85</v>
      </c>
      <c r="D86" s="55"/>
      <c r="E86" s="55"/>
      <c r="F86" s="55"/>
      <c r="G86" s="55"/>
      <c r="H86" s="55"/>
      <c r="I86" s="55"/>
      <c r="J86" s="55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>
      <c r="A87" s="29"/>
      <c r="B87" s="30"/>
      <c r="C87" s="55"/>
      <c r="D87" s="55"/>
      <c r="E87" s="239" t="str">
        <f>E9</f>
        <v>kancelář číslo 32380 - 2.NP BUDOVA A</v>
      </c>
      <c r="F87" s="240"/>
      <c r="G87" s="240"/>
      <c r="H87" s="240"/>
      <c r="I87" s="55"/>
      <c r="J87" s="55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>
      <c r="A88" s="29"/>
      <c r="B88" s="30"/>
      <c r="C88" s="55"/>
      <c r="D88" s="55"/>
      <c r="E88" s="55"/>
      <c r="F88" s="55"/>
      <c r="G88" s="55"/>
      <c r="H88" s="55"/>
      <c r="I88" s="55"/>
      <c r="J88" s="55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>
      <c r="A89" s="29"/>
      <c r="B89" s="30"/>
      <c r="C89" s="236" t="s">
        <v>17</v>
      </c>
      <c r="D89" s="55"/>
      <c r="E89" s="55"/>
      <c r="F89" s="241" t="str">
        <f>F12</f>
        <v>UNIVERZITA HRADEC KRÁLOVÉ -  HRADECKÁ</v>
      </c>
      <c r="G89" s="55"/>
      <c r="H89" s="55"/>
      <c r="I89" s="236" t="s">
        <v>19</v>
      </c>
      <c r="J89" s="242">
        <f>IF(J12="","",J12)</f>
        <v>44027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55"/>
      <c r="D90" s="55"/>
      <c r="E90" s="55"/>
      <c r="F90" s="55"/>
      <c r="G90" s="55"/>
      <c r="H90" s="55"/>
      <c r="I90" s="55"/>
      <c r="J90" s="55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>
      <c r="A91" s="29"/>
      <c r="B91" s="30"/>
      <c r="C91" s="236" t="s">
        <v>20</v>
      </c>
      <c r="D91" s="55"/>
      <c r="E91" s="55"/>
      <c r="F91" s="241" t="str">
        <f>E15</f>
        <v>UNIVERZITA HK</v>
      </c>
      <c r="G91" s="55"/>
      <c r="H91" s="55"/>
      <c r="I91" s="236" t="s">
        <v>26</v>
      </c>
      <c r="J91" s="252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>
      <c r="A92" s="29"/>
      <c r="B92" s="30"/>
      <c r="C92" s="236" t="s">
        <v>24</v>
      </c>
      <c r="D92" s="55"/>
      <c r="E92" s="55"/>
      <c r="F92" s="241" t="str">
        <f>IF(E18="","",E18)</f>
        <v xml:space="preserve"> </v>
      </c>
      <c r="G92" s="55"/>
      <c r="H92" s="55"/>
      <c r="I92" s="236" t="s">
        <v>28</v>
      </c>
      <c r="J92" s="252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>
      <c r="A93" s="29"/>
      <c r="B93" s="30"/>
      <c r="C93" s="55"/>
      <c r="D93" s="55"/>
      <c r="E93" s="55"/>
      <c r="F93" s="55"/>
      <c r="G93" s="55"/>
      <c r="H93" s="55"/>
      <c r="I93" s="55"/>
      <c r="J93" s="55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>
      <c r="A94" s="29"/>
      <c r="B94" s="30"/>
      <c r="C94" s="253" t="s">
        <v>89</v>
      </c>
      <c r="D94" s="251"/>
      <c r="E94" s="251"/>
      <c r="F94" s="251"/>
      <c r="G94" s="251"/>
      <c r="H94" s="251"/>
      <c r="I94" s="251"/>
      <c r="J94" s="254" t="s">
        <v>90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55"/>
      <c r="D95" s="55"/>
      <c r="E95" s="55"/>
      <c r="F95" s="55"/>
      <c r="G95" s="55"/>
      <c r="H95" s="55"/>
      <c r="I95" s="55"/>
      <c r="J95" s="55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255" t="s">
        <v>91</v>
      </c>
      <c r="D96" s="55"/>
      <c r="E96" s="55"/>
      <c r="F96" s="55"/>
      <c r="G96" s="55"/>
      <c r="H96" s="55"/>
      <c r="I96" s="55"/>
      <c r="J96" s="247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92</v>
      </c>
    </row>
    <row r="97" spans="2:12" s="9" customFormat="1" ht="24.95" customHeight="1">
      <c r="B97" s="110"/>
      <c r="C97" s="256"/>
      <c r="D97" s="111" t="s">
        <v>93</v>
      </c>
      <c r="E97" s="112"/>
      <c r="F97" s="112"/>
      <c r="G97" s="112"/>
      <c r="H97" s="112"/>
      <c r="I97" s="112"/>
      <c r="J97" s="113">
        <f>J126</f>
        <v>0</v>
      </c>
      <c r="L97" s="110"/>
    </row>
    <row r="98" spans="2:12" s="10" customFormat="1" ht="19.9" customHeight="1">
      <c r="B98" s="114"/>
      <c r="C98" s="257"/>
      <c r="D98" s="115" t="s">
        <v>94</v>
      </c>
      <c r="E98" s="116"/>
      <c r="F98" s="116"/>
      <c r="G98" s="116"/>
      <c r="H98" s="116"/>
      <c r="I98" s="116"/>
      <c r="J98" s="117">
        <f>J127</f>
        <v>0</v>
      </c>
      <c r="L98" s="114"/>
    </row>
    <row r="99" spans="2:12" s="10" customFormat="1" ht="19.9" customHeight="1">
      <c r="B99" s="114"/>
      <c r="C99" s="257"/>
      <c r="D99" s="115" t="s">
        <v>95</v>
      </c>
      <c r="E99" s="116"/>
      <c r="F99" s="116"/>
      <c r="G99" s="116"/>
      <c r="H99" s="116"/>
      <c r="I99" s="116"/>
      <c r="J99" s="117">
        <f>J142</f>
        <v>0</v>
      </c>
      <c r="L99" s="114"/>
    </row>
    <row r="100" spans="2:12" s="10" customFormat="1" ht="19.9" customHeight="1">
      <c r="B100" s="114"/>
      <c r="C100" s="257"/>
      <c r="D100" s="115" t="s">
        <v>96</v>
      </c>
      <c r="E100" s="116"/>
      <c r="F100" s="116"/>
      <c r="G100" s="116"/>
      <c r="H100" s="116"/>
      <c r="I100" s="116"/>
      <c r="J100" s="117">
        <f>J149</f>
        <v>0</v>
      </c>
      <c r="L100" s="114"/>
    </row>
    <row r="101" spans="2:12" s="9" customFormat="1" ht="24.95" customHeight="1">
      <c r="B101" s="110"/>
      <c r="C101" s="256"/>
      <c r="D101" s="111" t="s">
        <v>97</v>
      </c>
      <c r="E101" s="112"/>
      <c r="F101" s="112"/>
      <c r="G101" s="112"/>
      <c r="H101" s="112"/>
      <c r="I101" s="112"/>
      <c r="J101" s="113">
        <f>J152</f>
        <v>0</v>
      </c>
      <c r="L101" s="110"/>
    </row>
    <row r="102" spans="2:12" s="10" customFormat="1" ht="19.9" customHeight="1">
      <c r="B102" s="114"/>
      <c r="C102" s="257"/>
      <c r="D102" s="115" t="s">
        <v>101</v>
      </c>
      <c r="E102" s="116"/>
      <c r="F102" s="116"/>
      <c r="G102" s="116"/>
      <c r="H102" s="116"/>
      <c r="I102" s="116"/>
      <c r="J102" s="117">
        <f>J153</f>
        <v>0</v>
      </c>
      <c r="L102" s="114"/>
    </row>
    <row r="103" spans="2:12" s="10" customFormat="1" ht="19.9" customHeight="1">
      <c r="B103" s="114"/>
      <c r="C103" s="257"/>
      <c r="D103" s="115" t="s">
        <v>103</v>
      </c>
      <c r="E103" s="116"/>
      <c r="F103" s="116"/>
      <c r="G103" s="116"/>
      <c r="H103" s="116"/>
      <c r="I103" s="116"/>
      <c r="J103" s="117">
        <f>J172</f>
        <v>0</v>
      </c>
      <c r="L103" s="114"/>
    </row>
    <row r="104" spans="2:12" s="9" customFormat="1" ht="24.95" customHeight="1">
      <c r="B104" s="110"/>
      <c r="C104" s="256"/>
      <c r="D104" s="111" t="s">
        <v>104</v>
      </c>
      <c r="E104" s="112"/>
      <c r="F104" s="112"/>
      <c r="G104" s="112"/>
      <c r="H104" s="112"/>
      <c r="I104" s="112"/>
      <c r="J104" s="113">
        <f>J175</f>
        <v>0</v>
      </c>
      <c r="L104" s="110"/>
    </row>
    <row r="105" spans="2:12" s="9" customFormat="1" ht="24.95" customHeight="1">
      <c r="B105" s="110"/>
      <c r="C105" s="256"/>
      <c r="D105" s="111" t="s">
        <v>105</v>
      </c>
      <c r="E105" s="112"/>
      <c r="F105" s="112"/>
      <c r="G105" s="112"/>
      <c r="H105" s="112"/>
      <c r="I105" s="112"/>
      <c r="J105" s="113">
        <f>J180</f>
        <v>0</v>
      </c>
      <c r="L105" s="110"/>
    </row>
    <row r="106" spans="1:31" s="2" customFormat="1" ht="21.75" customHeight="1">
      <c r="A106" s="29"/>
      <c r="B106" s="30"/>
      <c r="C106" s="55"/>
      <c r="D106" s="55"/>
      <c r="E106" s="55"/>
      <c r="F106" s="55"/>
      <c r="G106" s="55"/>
      <c r="H106" s="55"/>
      <c r="I106" s="55"/>
      <c r="J106" s="55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2:10" ht="12">
      <c r="B108" s="234"/>
      <c r="C108" s="234"/>
      <c r="D108" s="234"/>
      <c r="E108" s="234"/>
      <c r="F108" s="234"/>
      <c r="G108" s="234"/>
      <c r="H108" s="234"/>
      <c r="I108" s="234"/>
      <c r="J108" s="234"/>
    </row>
    <row r="109" spans="2:10" ht="12">
      <c r="B109" s="234"/>
      <c r="C109" s="234"/>
      <c r="D109" s="234"/>
      <c r="E109" s="234"/>
      <c r="F109" s="234"/>
      <c r="G109" s="234"/>
      <c r="H109" s="234"/>
      <c r="I109" s="234"/>
      <c r="J109" s="234"/>
    </row>
    <row r="110" spans="2:10" ht="12">
      <c r="B110" s="234"/>
      <c r="C110" s="234"/>
      <c r="D110" s="234"/>
      <c r="E110" s="234"/>
      <c r="F110" s="234"/>
      <c r="G110" s="234"/>
      <c r="H110" s="234"/>
      <c r="I110" s="234"/>
      <c r="J110" s="234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235" t="s">
        <v>106</v>
      </c>
      <c r="D112" s="55"/>
      <c r="E112" s="55"/>
      <c r="F112" s="55"/>
      <c r="G112" s="55"/>
      <c r="H112" s="55"/>
      <c r="I112" s="55"/>
      <c r="J112" s="55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55"/>
      <c r="D113" s="55"/>
      <c r="E113" s="55"/>
      <c r="F113" s="55"/>
      <c r="G113" s="55"/>
      <c r="H113" s="55"/>
      <c r="I113" s="55"/>
      <c r="J113" s="55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36" t="s">
        <v>13</v>
      </c>
      <c r="D114" s="55"/>
      <c r="E114" s="55"/>
      <c r="F114" s="55"/>
      <c r="G114" s="55"/>
      <c r="H114" s="55"/>
      <c r="I114" s="55"/>
      <c r="J114" s="55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55"/>
      <c r="D115" s="55"/>
      <c r="E115" s="237" t="str">
        <f>E7</f>
        <v>UNIVERZITA HRADEC KRÁLOVÉ – HRADECKÁ – BUDOVA A</v>
      </c>
      <c r="F115" s="238"/>
      <c r="G115" s="238"/>
      <c r="H115" s="238"/>
      <c r="I115" s="55"/>
      <c r="J115" s="55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36" t="s">
        <v>85</v>
      </c>
      <c r="D116" s="55"/>
      <c r="E116" s="55"/>
      <c r="F116" s="55"/>
      <c r="G116" s="55"/>
      <c r="H116" s="55"/>
      <c r="I116" s="55"/>
      <c r="J116" s="55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55"/>
      <c r="D117" s="55"/>
      <c r="E117" s="239" t="str">
        <f>E9</f>
        <v>kancelář číslo 32380 - 2.NP BUDOVA A</v>
      </c>
      <c r="F117" s="240"/>
      <c r="G117" s="240"/>
      <c r="H117" s="240"/>
      <c r="I117" s="55"/>
      <c r="J117" s="55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55"/>
      <c r="D118" s="55"/>
      <c r="E118" s="55"/>
      <c r="F118" s="55"/>
      <c r="G118" s="55"/>
      <c r="H118" s="55"/>
      <c r="I118" s="55"/>
      <c r="J118" s="55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36" t="s">
        <v>17</v>
      </c>
      <c r="D119" s="55"/>
      <c r="E119" s="55"/>
      <c r="F119" s="241" t="str">
        <f>F12</f>
        <v>UNIVERZITA HRADEC KRÁLOVÉ -  HRADECKÁ</v>
      </c>
      <c r="G119" s="55"/>
      <c r="H119" s="55"/>
      <c r="I119" s="236" t="s">
        <v>19</v>
      </c>
      <c r="J119" s="242">
        <f>IF(J12="","",J12)</f>
        <v>44027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55"/>
      <c r="D120" s="55"/>
      <c r="E120" s="55"/>
      <c r="F120" s="55"/>
      <c r="G120" s="55"/>
      <c r="H120" s="55"/>
      <c r="I120" s="55"/>
      <c r="J120" s="55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36" t="s">
        <v>20</v>
      </c>
      <c r="D121" s="55"/>
      <c r="E121" s="55"/>
      <c r="F121" s="241" t="str">
        <f>E15</f>
        <v>UNIVERZITA HK</v>
      </c>
      <c r="G121" s="55"/>
      <c r="H121" s="55"/>
      <c r="I121" s="236" t="s">
        <v>26</v>
      </c>
      <c r="J121" s="252" t="str">
        <f>E21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36" t="s">
        <v>24</v>
      </c>
      <c r="D122" s="55"/>
      <c r="E122" s="55"/>
      <c r="F122" s="241" t="str">
        <f>IF(E18="","",E18)</f>
        <v xml:space="preserve"> </v>
      </c>
      <c r="G122" s="55"/>
      <c r="H122" s="55"/>
      <c r="I122" s="236" t="s">
        <v>28</v>
      </c>
      <c r="J122" s="252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0.35" customHeight="1">
      <c r="A123" s="29"/>
      <c r="B123" s="30"/>
      <c r="C123" s="55"/>
      <c r="D123" s="55"/>
      <c r="E123" s="55"/>
      <c r="F123" s="55"/>
      <c r="G123" s="55"/>
      <c r="H123" s="55"/>
      <c r="I123" s="55"/>
      <c r="J123" s="55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1" customFormat="1" ht="29.25" customHeight="1">
      <c r="A124" s="118"/>
      <c r="B124" s="119"/>
      <c r="C124" s="120" t="s">
        <v>107</v>
      </c>
      <c r="D124" s="121" t="s">
        <v>55</v>
      </c>
      <c r="E124" s="121" t="s">
        <v>51</v>
      </c>
      <c r="F124" s="121" t="s">
        <v>52</v>
      </c>
      <c r="G124" s="121" t="s">
        <v>108</v>
      </c>
      <c r="H124" s="121" t="s">
        <v>109</v>
      </c>
      <c r="I124" s="121" t="s">
        <v>110</v>
      </c>
      <c r="J124" s="122" t="s">
        <v>90</v>
      </c>
      <c r="K124" s="123" t="s">
        <v>111</v>
      </c>
      <c r="L124" s="124"/>
      <c r="M124" s="59" t="s">
        <v>1</v>
      </c>
      <c r="N124" s="60" t="s">
        <v>34</v>
      </c>
      <c r="O124" s="60" t="s">
        <v>112</v>
      </c>
      <c r="P124" s="60" t="s">
        <v>113</v>
      </c>
      <c r="Q124" s="60" t="s">
        <v>114</v>
      </c>
      <c r="R124" s="60" t="s">
        <v>115</v>
      </c>
      <c r="S124" s="60" t="s">
        <v>116</v>
      </c>
      <c r="T124" s="61" t="s">
        <v>117</v>
      </c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</row>
    <row r="125" spans="1:63" s="2" customFormat="1" ht="22.9" customHeight="1">
      <c r="A125" s="29"/>
      <c r="B125" s="30"/>
      <c r="C125" s="258" t="s">
        <v>118</v>
      </c>
      <c r="D125" s="55"/>
      <c r="E125" s="55"/>
      <c r="F125" s="55"/>
      <c r="G125" s="55"/>
      <c r="H125" s="55"/>
      <c r="I125" s="55"/>
      <c r="J125" s="259">
        <f>J126+J152+J180</f>
        <v>0</v>
      </c>
      <c r="K125" s="29"/>
      <c r="L125" s="30"/>
      <c r="M125" s="62"/>
      <c r="N125" s="53"/>
      <c r="O125" s="63"/>
      <c r="P125" s="126" t="e">
        <f>P126+P152+P175+P180</f>
        <v>#REF!</v>
      </c>
      <c r="Q125" s="63"/>
      <c r="R125" s="126" t="e">
        <f>R126+R152+R175+R180</f>
        <v>#REF!</v>
      </c>
      <c r="S125" s="63"/>
      <c r="T125" s="127" t="e">
        <f>T126+T152+T175+T180</f>
        <v>#REF!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7" t="s">
        <v>69</v>
      </c>
      <c r="AU125" s="17" t="s">
        <v>92</v>
      </c>
      <c r="BK125" s="128" t="e">
        <f>BK126+BK152+BK175+BK180</f>
        <v>#REF!</v>
      </c>
    </row>
    <row r="126" spans="2:63" s="12" customFormat="1" ht="25.9" customHeight="1">
      <c r="B126" s="129"/>
      <c r="C126" s="134"/>
      <c r="D126" s="260" t="s">
        <v>69</v>
      </c>
      <c r="E126" s="261" t="s">
        <v>119</v>
      </c>
      <c r="F126" s="261" t="s">
        <v>120</v>
      </c>
      <c r="G126" s="134"/>
      <c r="H126" s="134"/>
      <c r="I126" s="134"/>
      <c r="J126" s="262">
        <f>BK126</f>
        <v>0</v>
      </c>
      <c r="L126" s="129"/>
      <c r="M126" s="133"/>
      <c r="N126" s="134"/>
      <c r="O126" s="134"/>
      <c r="P126" s="135">
        <f>P127+P142+P149</f>
        <v>91.85612099999999</v>
      </c>
      <c r="Q126" s="134"/>
      <c r="R126" s="135">
        <f>R127+R142+R149</f>
        <v>4.8302596</v>
      </c>
      <c r="S126" s="134"/>
      <c r="T126" s="136">
        <f>T127+T142+T149</f>
        <v>5.119400000000001</v>
      </c>
      <c r="AR126" s="130" t="s">
        <v>78</v>
      </c>
      <c r="AT126" s="137" t="s">
        <v>69</v>
      </c>
      <c r="AU126" s="137" t="s">
        <v>70</v>
      </c>
      <c r="AY126" s="130" t="s">
        <v>121</v>
      </c>
      <c r="BK126" s="138">
        <f>BK127+BK142+BK149</f>
        <v>0</v>
      </c>
    </row>
    <row r="127" spans="2:63" s="12" customFormat="1" ht="22.9" customHeight="1">
      <c r="B127" s="129"/>
      <c r="C127" s="134"/>
      <c r="D127" s="260" t="s">
        <v>69</v>
      </c>
      <c r="E127" s="263" t="s">
        <v>122</v>
      </c>
      <c r="F127" s="263" t="s">
        <v>123</v>
      </c>
      <c r="G127" s="134"/>
      <c r="H127" s="134"/>
      <c r="I127" s="134"/>
      <c r="J127" s="264">
        <f>BK127</f>
        <v>0</v>
      </c>
      <c r="L127" s="129"/>
      <c r="M127" s="133"/>
      <c r="N127" s="134"/>
      <c r="O127" s="134"/>
      <c r="P127" s="135">
        <f>SUM(P128:P141)</f>
        <v>34.593799999999995</v>
      </c>
      <c r="Q127" s="134"/>
      <c r="R127" s="135">
        <f>SUM(R128:R141)</f>
        <v>4.8302596</v>
      </c>
      <c r="S127" s="134"/>
      <c r="T127" s="136">
        <f>SUM(T128:T141)</f>
        <v>5.119400000000001</v>
      </c>
      <c r="AR127" s="130" t="s">
        <v>78</v>
      </c>
      <c r="AT127" s="137" t="s">
        <v>69</v>
      </c>
      <c r="AU127" s="137" t="s">
        <v>78</v>
      </c>
      <c r="AY127" s="130" t="s">
        <v>121</v>
      </c>
      <c r="BK127" s="138">
        <f>SUM(BK128:BK141)</f>
        <v>0</v>
      </c>
    </row>
    <row r="128" spans="1:65" s="2" customFormat="1" ht="16.5" customHeight="1">
      <c r="A128" s="29"/>
      <c r="B128" s="141"/>
      <c r="C128" s="142" t="s">
        <v>78</v>
      </c>
      <c r="D128" s="142" t="s">
        <v>124</v>
      </c>
      <c r="E128" s="143" t="s">
        <v>125</v>
      </c>
      <c r="F128" s="144" t="s">
        <v>126</v>
      </c>
      <c r="G128" s="145" t="s">
        <v>127</v>
      </c>
      <c r="H128" s="146">
        <v>2.13</v>
      </c>
      <c r="I128" s="147"/>
      <c r="J128" s="147">
        <f>ROUND(I128*H128,2)</f>
        <v>0</v>
      </c>
      <c r="K128" s="148"/>
      <c r="L128" s="30"/>
      <c r="M128" s="149" t="s">
        <v>1</v>
      </c>
      <c r="N128" s="150" t="s">
        <v>35</v>
      </c>
      <c r="O128" s="151">
        <v>3.4</v>
      </c>
      <c r="P128" s="151">
        <f>O128*H128</f>
        <v>7.241999999999999</v>
      </c>
      <c r="Q128" s="151">
        <v>2.25634</v>
      </c>
      <c r="R128" s="151">
        <f>Q128*H128</f>
        <v>4.806004199999999</v>
      </c>
      <c r="S128" s="151">
        <v>0</v>
      </c>
      <c r="T128" s="152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3" t="s">
        <v>128</v>
      </c>
      <c r="AT128" s="153" t="s">
        <v>124</v>
      </c>
      <c r="AU128" s="153" t="s">
        <v>80</v>
      </c>
      <c r="AY128" s="17" t="s">
        <v>121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7" t="s">
        <v>78</v>
      </c>
      <c r="BK128" s="154">
        <f>ROUND(I128*H128,2)</f>
        <v>0</v>
      </c>
      <c r="BL128" s="17" t="s">
        <v>128</v>
      </c>
      <c r="BM128" s="153" t="s">
        <v>469</v>
      </c>
    </row>
    <row r="129" spans="2:51" s="13" customFormat="1" ht="12">
      <c r="B129" s="155"/>
      <c r="C129" s="161"/>
      <c r="D129" s="265" t="s">
        <v>130</v>
      </c>
      <c r="E129" s="266" t="s">
        <v>1</v>
      </c>
      <c r="F129" s="267" t="s">
        <v>470</v>
      </c>
      <c r="G129" s="161"/>
      <c r="H129" s="268">
        <v>2.13</v>
      </c>
      <c r="I129" s="161"/>
      <c r="J129" s="161"/>
      <c r="L129" s="155"/>
      <c r="M129" s="160"/>
      <c r="N129" s="161"/>
      <c r="O129" s="161"/>
      <c r="P129" s="161"/>
      <c r="Q129" s="161"/>
      <c r="R129" s="161"/>
      <c r="S129" s="161"/>
      <c r="T129" s="162"/>
      <c r="AT129" s="157" t="s">
        <v>130</v>
      </c>
      <c r="AU129" s="157" t="s">
        <v>80</v>
      </c>
      <c r="AV129" s="13" t="s">
        <v>80</v>
      </c>
      <c r="AW129" s="13" t="s">
        <v>27</v>
      </c>
      <c r="AX129" s="13" t="s">
        <v>78</v>
      </c>
      <c r="AY129" s="157" t="s">
        <v>121</v>
      </c>
    </row>
    <row r="130" spans="1:65" s="2" customFormat="1" ht="16.5" customHeight="1">
      <c r="A130" s="29"/>
      <c r="B130" s="141"/>
      <c r="C130" s="142" t="s">
        <v>80</v>
      </c>
      <c r="D130" s="142" t="s">
        <v>124</v>
      </c>
      <c r="E130" s="143" t="s">
        <v>132</v>
      </c>
      <c r="F130" s="144" t="s">
        <v>133</v>
      </c>
      <c r="G130" s="145" t="s">
        <v>127</v>
      </c>
      <c r="H130" s="146">
        <v>0.01</v>
      </c>
      <c r="I130" s="147"/>
      <c r="J130" s="147">
        <f>ROUND(I130*H130,2)</f>
        <v>0</v>
      </c>
      <c r="K130" s="148"/>
      <c r="L130" s="30"/>
      <c r="M130" s="149" t="s">
        <v>1</v>
      </c>
      <c r="N130" s="150" t="s">
        <v>35</v>
      </c>
      <c r="O130" s="151">
        <v>5.33</v>
      </c>
      <c r="P130" s="151">
        <f>O130*H130</f>
        <v>0.0533</v>
      </c>
      <c r="Q130" s="151">
        <v>2.25634</v>
      </c>
      <c r="R130" s="151">
        <f>Q130*H130</f>
        <v>0.022563399999999997</v>
      </c>
      <c r="S130" s="151">
        <v>0</v>
      </c>
      <c r="T130" s="152">
        <f>S130*H130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3" t="s">
        <v>128</v>
      </c>
      <c r="AT130" s="153" t="s">
        <v>124</v>
      </c>
      <c r="AU130" s="153" t="s">
        <v>80</v>
      </c>
      <c r="AY130" s="17" t="s">
        <v>121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7" t="s">
        <v>78</v>
      </c>
      <c r="BK130" s="154">
        <f>ROUND(I130*H130,2)</f>
        <v>0</v>
      </c>
      <c r="BL130" s="17" t="s">
        <v>128</v>
      </c>
      <c r="BM130" s="153" t="s">
        <v>471</v>
      </c>
    </row>
    <row r="131" spans="2:51" s="13" customFormat="1" ht="12">
      <c r="B131" s="155"/>
      <c r="C131" s="161"/>
      <c r="D131" s="265" t="s">
        <v>130</v>
      </c>
      <c r="E131" s="266" t="s">
        <v>1</v>
      </c>
      <c r="F131" s="267" t="s">
        <v>135</v>
      </c>
      <c r="G131" s="161"/>
      <c r="H131" s="268">
        <v>0.01</v>
      </c>
      <c r="I131" s="161"/>
      <c r="J131" s="161"/>
      <c r="L131" s="155"/>
      <c r="M131" s="160"/>
      <c r="N131" s="161"/>
      <c r="O131" s="161"/>
      <c r="P131" s="161"/>
      <c r="Q131" s="161"/>
      <c r="R131" s="161"/>
      <c r="S131" s="161"/>
      <c r="T131" s="162"/>
      <c r="AT131" s="157" t="s">
        <v>130</v>
      </c>
      <c r="AU131" s="157" t="s">
        <v>80</v>
      </c>
      <c r="AV131" s="13" t="s">
        <v>80</v>
      </c>
      <c r="AW131" s="13" t="s">
        <v>27</v>
      </c>
      <c r="AX131" s="13" t="s">
        <v>78</v>
      </c>
      <c r="AY131" s="157" t="s">
        <v>121</v>
      </c>
    </row>
    <row r="132" spans="1:65" s="2" customFormat="1" ht="16.5" customHeight="1">
      <c r="A132" s="29"/>
      <c r="B132" s="141"/>
      <c r="C132" s="142" t="s">
        <v>136</v>
      </c>
      <c r="D132" s="142" t="s">
        <v>124</v>
      </c>
      <c r="E132" s="143" t="s">
        <v>137</v>
      </c>
      <c r="F132" s="144" t="s">
        <v>138</v>
      </c>
      <c r="G132" s="145" t="s">
        <v>139</v>
      </c>
      <c r="H132" s="146">
        <v>10</v>
      </c>
      <c r="I132" s="147"/>
      <c r="J132" s="147">
        <f>ROUND(I132*H132,2)</f>
        <v>0</v>
      </c>
      <c r="K132" s="148"/>
      <c r="L132" s="30"/>
      <c r="M132" s="149" t="s">
        <v>1</v>
      </c>
      <c r="N132" s="150" t="s">
        <v>35</v>
      </c>
      <c r="O132" s="151">
        <v>0.04</v>
      </c>
      <c r="P132" s="151">
        <f>O132*H132</f>
        <v>0.4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3" t="s">
        <v>128</v>
      </c>
      <c r="AT132" s="153" t="s">
        <v>124</v>
      </c>
      <c r="AU132" s="153" t="s">
        <v>80</v>
      </c>
      <c r="AY132" s="17" t="s">
        <v>121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7" t="s">
        <v>78</v>
      </c>
      <c r="BK132" s="154">
        <f>ROUND(I132*H132,2)</f>
        <v>0</v>
      </c>
      <c r="BL132" s="17" t="s">
        <v>128</v>
      </c>
      <c r="BM132" s="153" t="s">
        <v>140</v>
      </c>
    </row>
    <row r="133" spans="1:65" s="2" customFormat="1" ht="16.5" customHeight="1">
      <c r="A133" s="29"/>
      <c r="B133" s="141"/>
      <c r="C133" s="142" t="s">
        <v>128</v>
      </c>
      <c r="D133" s="142" t="s">
        <v>124</v>
      </c>
      <c r="E133" s="143" t="s">
        <v>141</v>
      </c>
      <c r="F133" s="144" t="s">
        <v>142</v>
      </c>
      <c r="G133" s="145" t="s">
        <v>139</v>
      </c>
      <c r="H133" s="146">
        <v>10</v>
      </c>
      <c r="I133" s="147"/>
      <c r="J133" s="147">
        <f>ROUND(I133*H133,2)</f>
        <v>0</v>
      </c>
      <c r="K133" s="148"/>
      <c r="L133" s="30"/>
      <c r="M133" s="149" t="s">
        <v>1</v>
      </c>
      <c r="N133" s="150" t="s">
        <v>35</v>
      </c>
      <c r="O133" s="151">
        <v>0.08</v>
      </c>
      <c r="P133" s="151">
        <f>O133*H133</f>
        <v>0.8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3" t="s">
        <v>128</v>
      </c>
      <c r="AT133" s="153" t="s">
        <v>124</v>
      </c>
      <c r="AU133" s="153" t="s">
        <v>80</v>
      </c>
      <c r="AY133" s="17" t="s">
        <v>121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7" t="s">
        <v>78</v>
      </c>
      <c r="BK133" s="154">
        <f>ROUND(I133*H133,2)</f>
        <v>0</v>
      </c>
      <c r="BL133" s="17" t="s">
        <v>128</v>
      </c>
      <c r="BM133" s="153" t="s">
        <v>143</v>
      </c>
    </row>
    <row r="134" spans="1:65" s="2" customFormat="1" ht="16.5" customHeight="1">
      <c r="A134" s="29"/>
      <c r="B134" s="141"/>
      <c r="C134" s="142" t="s">
        <v>144</v>
      </c>
      <c r="D134" s="142" t="s">
        <v>124</v>
      </c>
      <c r="E134" s="143" t="s">
        <v>151</v>
      </c>
      <c r="F134" s="144" t="s">
        <v>152</v>
      </c>
      <c r="G134" s="145" t="s">
        <v>139</v>
      </c>
      <c r="H134" s="146">
        <v>4</v>
      </c>
      <c r="I134" s="147"/>
      <c r="J134" s="147">
        <f>ROUND(I134*H134,2)</f>
        <v>0</v>
      </c>
      <c r="K134" s="148"/>
      <c r="L134" s="30"/>
      <c r="M134" s="149" t="s">
        <v>1</v>
      </c>
      <c r="N134" s="150" t="s">
        <v>35</v>
      </c>
      <c r="O134" s="151">
        <v>0.126</v>
      </c>
      <c r="P134" s="151">
        <f>O134*H134</f>
        <v>0.504</v>
      </c>
      <c r="Q134" s="151">
        <v>0.00021</v>
      </c>
      <c r="R134" s="151">
        <f>Q134*H134</f>
        <v>0.00084</v>
      </c>
      <c r="S134" s="151">
        <v>0</v>
      </c>
      <c r="T134" s="152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3" t="s">
        <v>128</v>
      </c>
      <c r="AT134" s="153" t="s">
        <v>124</v>
      </c>
      <c r="AU134" s="153" t="s">
        <v>80</v>
      </c>
      <c r="AY134" s="17" t="s">
        <v>121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7" t="s">
        <v>78</v>
      </c>
      <c r="BK134" s="154">
        <f>ROUND(I134*H134,2)</f>
        <v>0</v>
      </c>
      <c r="BL134" s="17" t="s">
        <v>128</v>
      </c>
      <c r="BM134" s="153" t="s">
        <v>153</v>
      </c>
    </row>
    <row r="135" spans="1:65" s="2" customFormat="1" ht="16.5" customHeight="1">
      <c r="A135" s="29"/>
      <c r="B135" s="141"/>
      <c r="C135" s="142" t="s">
        <v>150</v>
      </c>
      <c r="D135" s="142" t="s">
        <v>124</v>
      </c>
      <c r="E135" s="143" t="s">
        <v>155</v>
      </c>
      <c r="F135" s="144" t="s">
        <v>156</v>
      </c>
      <c r="G135" s="145" t="s">
        <v>139</v>
      </c>
      <c r="H135" s="146">
        <v>21.3</v>
      </c>
      <c r="I135" s="147"/>
      <c r="J135" s="147">
        <f>ROUND(I135*H135,2)</f>
        <v>0</v>
      </c>
      <c r="K135" s="148"/>
      <c r="L135" s="30"/>
      <c r="M135" s="149" t="s">
        <v>1</v>
      </c>
      <c r="N135" s="150" t="s">
        <v>35</v>
      </c>
      <c r="O135" s="151">
        <v>0.354</v>
      </c>
      <c r="P135" s="151">
        <f>O135*H135</f>
        <v>7.5402</v>
      </c>
      <c r="Q135" s="151">
        <v>4E-05</v>
      </c>
      <c r="R135" s="151">
        <f>Q135*H135</f>
        <v>0.0008520000000000001</v>
      </c>
      <c r="S135" s="151">
        <v>0</v>
      </c>
      <c r="T135" s="152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3" t="s">
        <v>128</v>
      </c>
      <c r="AT135" s="153" t="s">
        <v>124</v>
      </c>
      <c r="AU135" s="153" t="s">
        <v>80</v>
      </c>
      <c r="AY135" s="17" t="s">
        <v>121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7" t="s">
        <v>78</v>
      </c>
      <c r="BK135" s="154">
        <f>ROUND(I135*H135,2)</f>
        <v>0</v>
      </c>
      <c r="BL135" s="17" t="s">
        <v>128</v>
      </c>
      <c r="BM135" s="153" t="s">
        <v>157</v>
      </c>
    </row>
    <row r="136" spans="1:65" s="2" customFormat="1" ht="16.5" customHeight="1">
      <c r="A136" s="29"/>
      <c r="B136" s="141"/>
      <c r="C136" s="142" t="s">
        <v>154</v>
      </c>
      <c r="D136" s="142" t="s">
        <v>124</v>
      </c>
      <c r="E136" s="143" t="s">
        <v>159</v>
      </c>
      <c r="F136" s="144" t="s">
        <v>160</v>
      </c>
      <c r="G136" s="145" t="s">
        <v>127</v>
      </c>
      <c r="H136" s="146">
        <v>2.13</v>
      </c>
      <c r="I136" s="147"/>
      <c r="J136" s="147">
        <f>ROUND(I136*H136,2)</f>
        <v>0</v>
      </c>
      <c r="K136" s="148"/>
      <c r="L136" s="30"/>
      <c r="M136" s="149" t="s">
        <v>1</v>
      </c>
      <c r="N136" s="150" t="s">
        <v>35</v>
      </c>
      <c r="O136" s="151">
        <v>7.51</v>
      </c>
      <c r="P136" s="151">
        <f>O136*H136</f>
        <v>15.996299999999998</v>
      </c>
      <c r="Q136" s="151">
        <v>0</v>
      </c>
      <c r="R136" s="151">
        <f>Q136*H136</f>
        <v>0</v>
      </c>
      <c r="S136" s="151">
        <v>2.2</v>
      </c>
      <c r="T136" s="152">
        <f>S136*H136</f>
        <v>4.686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3" t="s">
        <v>128</v>
      </c>
      <c r="AT136" s="153" t="s">
        <v>124</v>
      </c>
      <c r="AU136" s="153" t="s">
        <v>80</v>
      </c>
      <c r="AY136" s="17" t="s">
        <v>121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7" t="s">
        <v>78</v>
      </c>
      <c r="BK136" s="154">
        <f>ROUND(I136*H136,2)</f>
        <v>0</v>
      </c>
      <c r="BL136" s="17" t="s">
        <v>128</v>
      </c>
      <c r="BM136" s="153" t="s">
        <v>472</v>
      </c>
    </row>
    <row r="137" spans="2:51" s="13" customFormat="1" ht="12">
      <c r="B137" s="155"/>
      <c r="C137" s="234"/>
      <c r="D137" s="265" t="s">
        <v>130</v>
      </c>
      <c r="E137" s="266" t="s">
        <v>1</v>
      </c>
      <c r="F137" s="267" t="s">
        <v>473</v>
      </c>
      <c r="G137" s="161"/>
      <c r="H137" s="268">
        <v>2.13</v>
      </c>
      <c r="I137" s="161"/>
      <c r="J137" s="161"/>
      <c r="L137" s="155"/>
      <c r="M137" s="160"/>
      <c r="N137" s="161"/>
      <c r="O137" s="161"/>
      <c r="P137" s="161"/>
      <c r="Q137" s="161"/>
      <c r="R137" s="161"/>
      <c r="S137" s="161"/>
      <c r="T137" s="162"/>
      <c r="AT137" s="157" t="s">
        <v>130</v>
      </c>
      <c r="AU137" s="157" t="s">
        <v>80</v>
      </c>
      <c r="AV137" s="13" t="s">
        <v>80</v>
      </c>
      <c r="AW137" s="13" t="s">
        <v>27</v>
      </c>
      <c r="AX137" s="13" t="s">
        <v>78</v>
      </c>
      <c r="AY137" s="157" t="s">
        <v>121</v>
      </c>
    </row>
    <row r="138" spans="1:65" s="2" customFormat="1" ht="16.5" customHeight="1">
      <c r="A138" s="29"/>
      <c r="B138" s="141"/>
      <c r="C138" s="142" t="s">
        <v>158</v>
      </c>
      <c r="D138" s="142" t="s">
        <v>124</v>
      </c>
      <c r="E138" s="143" t="s">
        <v>474</v>
      </c>
      <c r="F138" s="144" t="s">
        <v>475</v>
      </c>
      <c r="G138" s="145" t="s">
        <v>139</v>
      </c>
      <c r="H138" s="146">
        <v>2.2</v>
      </c>
      <c r="I138" s="147"/>
      <c r="J138" s="147">
        <f>ROUND(I138*H138,2)</f>
        <v>0</v>
      </c>
      <c r="K138" s="148"/>
      <c r="L138" s="30"/>
      <c r="M138" s="149" t="s">
        <v>1</v>
      </c>
      <c r="N138" s="150" t="s">
        <v>35</v>
      </c>
      <c r="O138" s="151">
        <v>0.59</v>
      </c>
      <c r="P138" s="151">
        <f>O138*H138</f>
        <v>1.298</v>
      </c>
      <c r="Q138" s="151">
        <v>0</v>
      </c>
      <c r="R138" s="151">
        <f>Q138*H138</f>
        <v>0</v>
      </c>
      <c r="S138" s="151">
        <v>0.187</v>
      </c>
      <c r="T138" s="152">
        <f>S138*H138</f>
        <v>0.41140000000000004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3" t="s">
        <v>128</v>
      </c>
      <c r="AT138" s="153" t="s">
        <v>124</v>
      </c>
      <c r="AU138" s="153" t="s">
        <v>80</v>
      </c>
      <c r="AY138" s="17" t="s">
        <v>121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7" t="s">
        <v>78</v>
      </c>
      <c r="BK138" s="154">
        <f>ROUND(I138*H138,2)</f>
        <v>0</v>
      </c>
      <c r="BL138" s="17" t="s">
        <v>128</v>
      </c>
      <c r="BM138" s="153" t="s">
        <v>476</v>
      </c>
    </row>
    <row r="139" spans="2:51" s="13" customFormat="1" ht="12">
      <c r="B139" s="155"/>
      <c r="C139" s="161"/>
      <c r="D139" s="265" t="s">
        <v>130</v>
      </c>
      <c r="E139" s="266" t="s">
        <v>1</v>
      </c>
      <c r="F139" s="267" t="s">
        <v>477</v>
      </c>
      <c r="G139" s="161"/>
      <c r="H139" s="268">
        <v>2.2</v>
      </c>
      <c r="I139" s="161"/>
      <c r="J139" s="161"/>
      <c r="L139" s="155"/>
      <c r="M139" s="160"/>
      <c r="N139" s="161"/>
      <c r="O139" s="161"/>
      <c r="P139" s="161"/>
      <c r="Q139" s="161"/>
      <c r="R139" s="161"/>
      <c r="S139" s="161"/>
      <c r="T139" s="162"/>
      <c r="AT139" s="157" t="s">
        <v>130</v>
      </c>
      <c r="AU139" s="157" t="s">
        <v>80</v>
      </c>
      <c r="AV139" s="13" t="s">
        <v>80</v>
      </c>
      <c r="AW139" s="13" t="s">
        <v>27</v>
      </c>
      <c r="AX139" s="13" t="s">
        <v>78</v>
      </c>
      <c r="AY139" s="157" t="s">
        <v>121</v>
      </c>
    </row>
    <row r="140" spans="1:65" s="2" customFormat="1" ht="16.5" customHeight="1">
      <c r="A140" s="29"/>
      <c r="B140" s="141"/>
      <c r="C140" s="142" t="s">
        <v>122</v>
      </c>
      <c r="D140" s="142" t="s">
        <v>124</v>
      </c>
      <c r="E140" s="143" t="s">
        <v>163</v>
      </c>
      <c r="F140" s="144" t="s">
        <v>164</v>
      </c>
      <c r="G140" s="145" t="s">
        <v>147</v>
      </c>
      <c r="H140" s="146">
        <v>1</v>
      </c>
      <c r="I140" s="147"/>
      <c r="J140" s="147">
        <f>ROUND(I140*H140,2)</f>
        <v>0</v>
      </c>
      <c r="K140" s="148"/>
      <c r="L140" s="30"/>
      <c r="M140" s="149" t="s">
        <v>1</v>
      </c>
      <c r="N140" s="150" t="s">
        <v>35</v>
      </c>
      <c r="O140" s="151">
        <v>0.76</v>
      </c>
      <c r="P140" s="151">
        <f>O140*H140</f>
        <v>0.76</v>
      </c>
      <c r="Q140" s="151">
        <v>0</v>
      </c>
      <c r="R140" s="151">
        <f>Q140*H140</f>
        <v>0</v>
      </c>
      <c r="S140" s="151">
        <v>0.022</v>
      </c>
      <c r="T140" s="152">
        <f>S140*H140</f>
        <v>0.022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3" t="s">
        <v>128</v>
      </c>
      <c r="AT140" s="153" t="s">
        <v>124</v>
      </c>
      <c r="AU140" s="153" t="s">
        <v>80</v>
      </c>
      <c r="AY140" s="17" t="s">
        <v>121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7" t="s">
        <v>78</v>
      </c>
      <c r="BK140" s="154">
        <f>ROUND(I140*H140,2)</f>
        <v>0</v>
      </c>
      <c r="BL140" s="17" t="s">
        <v>128</v>
      </c>
      <c r="BM140" s="153" t="s">
        <v>478</v>
      </c>
    </row>
    <row r="141" spans="2:51" s="13" customFormat="1" ht="12">
      <c r="B141" s="155"/>
      <c r="C141" s="161"/>
      <c r="D141" s="265" t="s">
        <v>130</v>
      </c>
      <c r="E141" s="266" t="s">
        <v>1</v>
      </c>
      <c r="F141" s="267" t="s">
        <v>479</v>
      </c>
      <c r="G141" s="161"/>
      <c r="H141" s="268">
        <v>1</v>
      </c>
      <c r="I141" s="161"/>
      <c r="J141" s="161"/>
      <c r="L141" s="155"/>
      <c r="M141" s="160"/>
      <c r="N141" s="161"/>
      <c r="O141" s="161"/>
      <c r="P141" s="161"/>
      <c r="Q141" s="161"/>
      <c r="R141" s="161"/>
      <c r="S141" s="161"/>
      <c r="T141" s="162"/>
      <c r="AT141" s="157" t="s">
        <v>130</v>
      </c>
      <c r="AU141" s="157" t="s">
        <v>80</v>
      </c>
      <c r="AV141" s="13" t="s">
        <v>80</v>
      </c>
      <c r="AW141" s="13" t="s">
        <v>27</v>
      </c>
      <c r="AX141" s="13" t="s">
        <v>78</v>
      </c>
      <c r="AY141" s="157" t="s">
        <v>121</v>
      </c>
    </row>
    <row r="142" spans="2:63" s="12" customFormat="1" ht="22.9" customHeight="1">
      <c r="B142" s="129"/>
      <c r="C142" s="134"/>
      <c r="D142" s="260" t="s">
        <v>69</v>
      </c>
      <c r="E142" s="263" t="s">
        <v>166</v>
      </c>
      <c r="F142" s="263" t="s">
        <v>167</v>
      </c>
      <c r="G142" s="134"/>
      <c r="H142" s="134"/>
      <c r="I142" s="134"/>
      <c r="J142" s="264">
        <f>BK142</f>
        <v>0</v>
      </c>
      <c r="L142" s="129"/>
      <c r="M142" s="133"/>
      <c r="N142" s="134"/>
      <c r="O142" s="134"/>
      <c r="P142" s="135">
        <f>SUM(P143:P148)</f>
        <v>30.504120999999998</v>
      </c>
      <c r="Q142" s="134"/>
      <c r="R142" s="135">
        <f>SUM(R143:R148)</f>
        <v>0</v>
      </c>
      <c r="S142" s="134"/>
      <c r="T142" s="136">
        <f>SUM(T143:T148)</f>
        <v>0</v>
      </c>
      <c r="AR142" s="130" t="s">
        <v>78</v>
      </c>
      <c r="AT142" s="137" t="s">
        <v>69</v>
      </c>
      <c r="AU142" s="137" t="s">
        <v>78</v>
      </c>
      <c r="AY142" s="130" t="s">
        <v>121</v>
      </c>
      <c r="BK142" s="138">
        <f>SUM(BK143:BK148)</f>
        <v>0</v>
      </c>
    </row>
    <row r="143" spans="1:65" s="2" customFormat="1" ht="16.5" customHeight="1">
      <c r="A143" s="29"/>
      <c r="B143" s="141"/>
      <c r="C143" s="142" t="s">
        <v>168</v>
      </c>
      <c r="D143" s="142" t="s">
        <v>124</v>
      </c>
      <c r="E143" s="143" t="s">
        <v>480</v>
      </c>
      <c r="F143" s="144" t="s">
        <v>481</v>
      </c>
      <c r="G143" s="145" t="s">
        <v>171</v>
      </c>
      <c r="H143" s="146">
        <v>5.119</v>
      </c>
      <c r="I143" s="147"/>
      <c r="J143" s="147">
        <f>ROUND(I143*H143,2)</f>
        <v>0</v>
      </c>
      <c r="K143" s="148"/>
      <c r="L143" s="30"/>
      <c r="M143" s="149" t="s">
        <v>1</v>
      </c>
      <c r="N143" s="150" t="s">
        <v>35</v>
      </c>
      <c r="O143" s="151">
        <v>5.46</v>
      </c>
      <c r="P143" s="151">
        <f>O143*H143</f>
        <v>27.94974</v>
      </c>
      <c r="Q143" s="151">
        <v>0</v>
      </c>
      <c r="R143" s="151">
        <f>Q143*H143</f>
        <v>0</v>
      </c>
      <c r="S143" s="151">
        <v>0</v>
      </c>
      <c r="T143" s="152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3" t="s">
        <v>128</v>
      </c>
      <c r="AT143" s="153" t="s">
        <v>124</v>
      </c>
      <c r="AU143" s="153" t="s">
        <v>80</v>
      </c>
      <c r="AY143" s="17" t="s">
        <v>121</v>
      </c>
      <c r="BE143" s="154">
        <f>IF(N143="základní",J143,0)</f>
        <v>0</v>
      </c>
      <c r="BF143" s="154">
        <f>IF(N143="snížená",J143,0)</f>
        <v>0</v>
      </c>
      <c r="BG143" s="154">
        <f>IF(N143="zákl. přenesená",J143,0)</f>
        <v>0</v>
      </c>
      <c r="BH143" s="154">
        <f>IF(N143="sníž. přenesená",J143,0)</f>
        <v>0</v>
      </c>
      <c r="BI143" s="154">
        <f>IF(N143="nulová",J143,0)</f>
        <v>0</v>
      </c>
      <c r="BJ143" s="17" t="s">
        <v>78</v>
      </c>
      <c r="BK143" s="154">
        <f>ROUND(I143*H143,2)</f>
        <v>0</v>
      </c>
      <c r="BL143" s="17" t="s">
        <v>128</v>
      </c>
      <c r="BM143" s="153" t="s">
        <v>482</v>
      </c>
    </row>
    <row r="144" spans="1:65" s="2" customFormat="1" ht="16.5" customHeight="1">
      <c r="A144" s="29"/>
      <c r="B144" s="141"/>
      <c r="C144" s="142" t="s">
        <v>173</v>
      </c>
      <c r="D144" s="142" t="s">
        <v>124</v>
      </c>
      <c r="E144" s="143" t="s">
        <v>174</v>
      </c>
      <c r="F144" s="144" t="s">
        <v>175</v>
      </c>
      <c r="G144" s="145" t="s">
        <v>171</v>
      </c>
      <c r="H144" s="146">
        <v>5.119</v>
      </c>
      <c r="I144" s="147"/>
      <c r="J144" s="147">
        <f>ROUND(I144*H144,2)</f>
        <v>0</v>
      </c>
      <c r="K144" s="148"/>
      <c r="L144" s="30"/>
      <c r="M144" s="149" t="s">
        <v>1</v>
      </c>
      <c r="N144" s="150" t="s">
        <v>35</v>
      </c>
      <c r="O144" s="151">
        <v>0.26</v>
      </c>
      <c r="P144" s="151">
        <f>O144*H144</f>
        <v>1.33094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3" t="s">
        <v>128</v>
      </c>
      <c r="AT144" s="153" t="s">
        <v>124</v>
      </c>
      <c r="AU144" s="153" t="s">
        <v>80</v>
      </c>
      <c r="AY144" s="17" t="s">
        <v>121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7" t="s">
        <v>78</v>
      </c>
      <c r="BK144" s="154">
        <f>ROUND(I144*H144,2)</f>
        <v>0</v>
      </c>
      <c r="BL144" s="17" t="s">
        <v>128</v>
      </c>
      <c r="BM144" s="153" t="s">
        <v>483</v>
      </c>
    </row>
    <row r="145" spans="1:65" s="2" customFormat="1" ht="16.5" customHeight="1">
      <c r="A145" s="29"/>
      <c r="B145" s="141"/>
      <c r="C145" s="142" t="s">
        <v>177</v>
      </c>
      <c r="D145" s="142" t="s">
        <v>124</v>
      </c>
      <c r="E145" s="143" t="s">
        <v>178</v>
      </c>
      <c r="F145" s="144" t="s">
        <v>179</v>
      </c>
      <c r="G145" s="145" t="s">
        <v>171</v>
      </c>
      <c r="H145" s="146">
        <v>5.119</v>
      </c>
      <c r="I145" s="147"/>
      <c r="J145" s="147">
        <f>ROUND(I145*H145,2)</f>
        <v>0</v>
      </c>
      <c r="K145" s="148"/>
      <c r="L145" s="30"/>
      <c r="M145" s="149" t="s">
        <v>1</v>
      </c>
      <c r="N145" s="150" t="s">
        <v>35</v>
      </c>
      <c r="O145" s="151">
        <v>0.125</v>
      </c>
      <c r="P145" s="151">
        <f>O145*H145</f>
        <v>0.639875</v>
      </c>
      <c r="Q145" s="151">
        <v>0</v>
      </c>
      <c r="R145" s="151">
        <f>Q145*H145</f>
        <v>0</v>
      </c>
      <c r="S145" s="151">
        <v>0</v>
      </c>
      <c r="T145" s="152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3" t="s">
        <v>128</v>
      </c>
      <c r="AT145" s="153" t="s">
        <v>124</v>
      </c>
      <c r="AU145" s="153" t="s">
        <v>80</v>
      </c>
      <c r="AY145" s="17" t="s">
        <v>121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7" t="s">
        <v>78</v>
      </c>
      <c r="BK145" s="154">
        <f>ROUND(I145*H145,2)</f>
        <v>0</v>
      </c>
      <c r="BL145" s="17" t="s">
        <v>128</v>
      </c>
      <c r="BM145" s="153" t="s">
        <v>484</v>
      </c>
    </row>
    <row r="146" spans="1:65" s="2" customFormat="1" ht="16.5" customHeight="1">
      <c r="A146" s="29"/>
      <c r="B146" s="141"/>
      <c r="C146" s="142" t="s">
        <v>181</v>
      </c>
      <c r="D146" s="142" t="s">
        <v>124</v>
      </c>
      <c r="E146" s="143" t="s">
        <v>182</v>
      </c>
      <c r="F146" s="144" t="s">
        <v>183</v>
      </c>
      <c r="G146" s="145" t="s">
        <v>171</v>
      </c>
      <c r="H146" s="146">
        <v>97.261</v>
      </c>
      <c r="I146" s="147"/>
      <c r="J146" s="147">
        <f>ROUND(I146*H146,2)</f>
        <v>0</v>
      </c>
      <c r="K146" s="148"/>
      <c r="L146" s="30"/>
      <c r="M146" s="149" t="s">
        <v>1</v>
      </c>
      <c r="N146" s="150" t="s">
        <v>35</v>
      </c>
      <c r="O146" s="151">
        <v>0.006</v>
      </c>
      <c r="P146" s="151">
        <f>O146*H146</f>
        <v>0.583566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3" t="s">
        <v>128</v>
      </c>
      <c r="AT146" s="153" t="s">
        <v>124</v>
      </c>
      <c r="AU146" s="153" t="s">
        <v>80</v>
      </c>
      <c r="AY146" s="17" t="s">
        <v>121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7" t="s">
        <v>78</v>
      </c>
      <c r="BK146" s="154">
        <f>ROUND(I146*H146,2)</f>
        <v>0</v>
      </c>
      <c r="BL146" s="17" t="s">
        <v>128</v>
      </c>
      <c r="BM146" s="153" t="s">
        <v>485</v>
      </c>
    </row>
    <row r="147" spans="2:51" s="13" customFormat="1" ht="12">
      <c r="B147" s="155"/>
      <c r="C147" s="161"/>
      <c r="D147" s="265" t="s">
        <v>130</v>
      </c>
      <c r="E147" s="161"/>
      <c r="F147" s="267" t="s">
        <v>486</v>
      </c>
      <c r="G147" s="161"/>
      <c r="H147" s="268">
        <v>97.261</v>
      </c>
      <c r="I147" s="161"/>
      <c r="J147" s="161"/>
      <c r="L147" s="155"/>
      <c r="M147" s="160"/>
      <c r="N147" s="161"/>
      <c r="O147" s="161"/>
      <c r="P147" s="161"/>
      <c r="Q147" s="161"/>
      <c r="R147" s="161"/>
      <c r="S147" s="161"/>
      <c r="T147" s="162"/>
      <c r="AT147" s="157" t="s">
        <v>130</v>
      </c>
      <c r="AU147" s="157" t="s">
        <v>80</v>
      </c>
      <c r="AV147" s="13" t="s">
        <v>80</v>
      </c>
      <c r="AW147" s="13" t="s">
        <v>3</v>
      </c>
      <c r="AX147" s="13" t="s">
        <v>78</v>
      </c>
      <c r="AY147" s="157" t="s">
        <v>121</v>
      </c>
    </row>
    <row r="148" spans="1:65" s="2" customFormat="1" ht="16.5" customHeight="1">
      <c r="A148" s="29"/>
      <c r="B148" s="141"/>
      <c r="C148" s="142" t="s">
        <v>186</v>
      </c>
      <c r="D148" s="142" t="s">
        <v>124</v>
      </c>
      <c r="E148" s="143" t="s">
        <v>187</v>
      </c>
      <c r="F148" s="144" t="s">
        <v>188</v>
      </c>
      <c r="G148" s="145" t="s">
        <v>171</v>
      </c>
      <c r="H148" s="146">
        <v>5.119</v>
      </c>
      <c r="I148" s="147"/>
      <c r="J148" s="147">
        <f>ROUND(I148*H148,2)</f>
        <v>0</v>
      </c>
      <c r="K148" s="148"/>
      <c r="L148" s="30"/>
      <c r="M148" s="149" t="s">
        <v>1</v>
      </c>
      <c r="N148" s="150" t="s">
        <v>35</v>
      </c>
      <c r="O148" s="151">
        <v>0</v>
      </c>
      <c r="P148" s="151">
        <f>O148*H148</f>
        <v>0</v>
      </c>
      <c r="Q148" s="151">
        <v>0</v>
      </c>
      <c r="R148" s="151">
        <f>Q148*H148</f>
        <v>0</v>
      </c>
      <c r="S148" s="151">
        <v>0</v>
      </c>
      <c r="T148" s="152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3" t="s">
        <v>128</v>
      </c>
      <c r="AT148" s="153" t="s">
        <v>124</v>
      </c>
      <c r="AU148" s="153" t="s">
        <v>80</v>
      </c>
      <c r="AY148" s="17" t="s">
        <v>121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7" t="s">
        <v>78</v>
      </c>
      <c r="BK148" s="154">
        <f>ROUND(I148*H148,2)</f>
        <v>0</v>
      </c>
      <c r="BL148" s="17" t="s">
        <v>128</v>
      </c>
      <c r="BM148" s="153" t="s">
        <v>487</v>
      </c>
    </row>
    <row r="149" spans="2:63" s="12" customFormat="1" ht="22.9" customHeight="1">
      <c r="B149" s="129"/>
      <c r="C149" s="134"/>
      <c r="D149" s="260" t="s">
        <v>69</v>
      </c>
      <c r="E149" s="263" t="s">
        <v>190</v>
      </c>
      <c r="F149" s="263" t="s">
        <v>191</v>
      </c>
      <c r="G149" s="134"/>
      <c r="H149" s="134"/>
      <c r="I149" s="134"/>
      <c r="J149" s="264">
        <f>BK149</f>
        <v>0</v>
      </c>
      <c r="L149" s="129"/>
      <c r="M149" s="133"/>
      <c r="N149" s="134"/>
      <c r="O149" s="134"/>
      <c r="P149" s="135">
        <f>SUM(P150:P151)</f>
        <v>26.758200000000002</v>
      </c>
      <c r="Q149" s="134"/>
      <c r="R149" s="135">
        <f>SUM(R150:R151)</f>
        <v>0</v>
      </c>
      <c r="S149" s="134"/>
      <c r="T149" s="136">
        <f>SUM(T150:T151)</f>
        <v>0</v>
      </c>
      <c r="AR149" s="130" t="s">
        <v>78</v>
      </c>
      <c r="AT149" s="137" t="s">
        <v>69</v>
      </c>
      <c r="AU149" s="137" t="s">
        <v>78</v>
      </c>
      <c r="AY149" s="130" t="s">
        <v>121</v>
      </c>
      <c r="BK149" s="138">
        <f>SUM(BK150:BK151)</f>
        <v>0</v>
      </c>
    </row>
    <row r="150" spans="1:65" s="2" customFormat="1" ht="16.5" customHeight="1">
      <c r="A150" s="29"/>
      <c r="B150" s="141"/>
      <c r="C150" s="142" t="s">
        <v>8</v>
      </c>
      <c r="D150" s="142" t="s">
        <v>124</v>
      </c>
      <c r="E150" s="143" t="s">
        <v>488</v>
      </c>
      <c r="F150" s="144" t="s">
        <v>489</v>
      </c>
      <c r="G150" s="145" t="s">
        <v>171</v>
      </c>
      <c r="H150" s="146">
        <v>4.83</v>
      </c>
      <c r="I150" s="147"/>
      <c r="J150" s="147">
        <f>ROUND(I150*H150,2)</f>
        <v>0</v>
      </c>
      <c r="K150" s="148"/>
      <c r="L150" s="30"/>
      <c r="M150" s="149" t="s">
        <v>1</v>
      </c>
      <c r="N150" s="150" t="s">
        <v>35</v>
      </c>
      <c r="O150" s="151">
        <v>4.13</v>
      </c>
      <c r="P150" s="151">
        <f>O150*H150</f>
        <v>19.9479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3" t="s">
        <v>128</v>
      </c>
      <c r="AT150" s="153" t="s">
        <v>124</v>
      </c>
      <c r="AU150" s="153" t="s">
        <v>80</v>
      </c>
      <c r="AY150" s="17" t="s">
        <v>121</v>
      </c>
      <c r="BE150" s="154">
        <f>IF(N150="základní",J150,0)</f>
        <v>0</v>
      </c>
      <c r="BF150" s="154">
        <f>IF(N150="snížená",J150,0)</f>
        <v>0</v>
      </c>
      <c r="BG150" s="154">
        <f>IF(N150="zákl. přenesená",J150,0)</f>
        <v>0</v>
      </c>
      <c r="BH150" s="154">
        <f>IF(N150="sníž. přenesená",J150,0)</f>
        <v>0</v>
      </c>
      <c r="BI150" s="154">
        <f>IF(N150="nulová",J150,0)</f>
        <v>0</v>
      </c>
      <c r="BJ150" s="17" t="s">
        <v>78</v>
      </c>
      <c r="BK150" s="154">
        <f>ROUND(I150*H150,2)</f>
        <v>0</v>
      </c>
      <c r="BL150" s="17" t="s">
        <v>128</v>
      </c>
      <c r="BM150" s="153" t="s">
        <v>490</v>
      </c>
    </row>
    <row r="151" spans="1:65" s="2" customFormat="1" ht="16.5" customHeight="1">
      <c r="A151" s="29"/>
      <c r="B151" s="141"/>
      <c r="C151" s="142" t="s">
        <v>195</v>
      </c>
      <c r="D151" s="142" t="s">
        <v>124</v>
      </c>
      <c r="E151" s="143" t="s">
        <v>196</v>
      </c>
      <c r="F151" s="144" t="s">
        <v>197</v>
      </c>
      <c r="G151" s="145" t="s">
        <v>171</v>
      </c>
      <c r="H151" s="146">
        <v>4.83</v>
      </c>
      <c r="I151" s="147"/>
      <c r="J151" s="147">
        <f>ROUND(I151*H151,2)</f>
        <v>0</v>
      </c>
      <c r="K151" s="148"/>
      <c r="L151" s="30"/>
      <c r="M151" s="149" t="s">
        <v>1</v>
      </c>
      <c r="N151" s="150" t="s">
        <v>35</v>
      </c>
      <c r="O151" s="151">
        <v>1.41</v>
      </c>
      <c r="P151" s="151">
        <f>O151*H151</f>
        <v>6.8103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3" t="s">
        <v>128</v>
      </c>
      <c r="AT151" s="153" t="s">
        <v>124</v>
      </c>
      <c r="AU151" s="153" t="s">
        <v>80</v>
      </c>
      <c r="AY151" s="17" t="s">
        <v>121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7" t="s">
        <v>78</v>
      </c>
      <c r="BK151" s="154">
        <f>ROUND(I151*H151,2)</f>
        <v>0</v>
      </c>
      <c r="BL151" s="17" t="s">
        <v>128</v>
      </c>
      <c r="BM151" s="153" t="s">
        <v>198</v>
      </c>
    </row>
    <row r="152" spans="2:63" s="12" customFormat="1" ht="25.9" customHeight="1">
      <c r="B152" s="129"/>
      <c r="C152" s="134"/>
      <c r="D152" s="260" t="s">
        <v>69</v>
      </c>
      <c r="E152" s="261" t="s">
        <v>199</v>
      </c>
      <c r="F152" s="261" t="s">
        <v>200</v>
      </c>
      <c r="G152" s="134"/>
      <c r="H152" s="134"/>
      <c r="I152" s="134"/>
      <c r="J152" s="262">
        <f>J153+J172+J175</f>
        <v>0</v>
      </c>
      <c r="L152" s="129"/>
      <c r="M152" s="133"/>
      <c r="N152" s="134"/>
      <c r="O152" s="134"/>
      <c r="P152" s="135" t="e">
        <f>#REF!+#REF!+#REF!+P153+#REF!+P172</f>
        <v>#REF!</v>
      </c>
      <c r="Q152" s="134"/>
      <c r="R152" s="135" t="e">
        <f>#REF!+#REF!+#REF!+R153+#REF!+R172</f>
        <v>#REF!</v>
      </c>
      <c r="S152" s="134"/>
      <c r="T152" s="136" t="e">
        <f>#REF!+#REF!+#REF!+T153+#REF!+T172</f>
        <v>#REF!</v>
      </c>
      <c r="AR152" s="130" t="s">
        <v>80</v>
      </c>
      <c r="AT152" s="137" t="s">
        <v>69</v>
      </c>
      <c r="AU152" s="137" t="s">
        <v>70</v>
      </c>
      <c r="AY152" s="130" t="s">
        <v>121</v>
      </c>
      <c r="BK152" s="138" t="e">
        <f>#REF!+#REF!+#REF!+BK153+#REF!+BK172</f>
        <v>#REF!</v>
      </c>
    </row>
    <row r="153" spans="2:63" s="12" customFormat="1" ht="22.9" customHeight="1">
      <c r="B153" s="129"/>
      <c r="C153" s="134"/>
      <c r="D153" s="260" t="s">
        <v>69</v>
      </c>
      <c r="E153" s="263" t="s">
        <v>363</v>
      </c>
      <c r="F153" s="263" t="s">
        <v>364</v>
      </c>
      <c r="G153" s="134"/>
      <c r="H153" s="134"/>
      <c r="I153" s="134"/>
      <c r="J153" s="264">
        <f>BK153</f>
        <v>0</v>
      </c>
      <c r="L153" s="129"/>
      <c r="M153" s="133"/>
      <c r="N153" s="134"/>
      <c r="O153" s="134"/>
      <c r="P153" s="135">
        <f>SUM(P154:P171)</f>
        <v>23.12972</v>
      </c>
      <c r="Q153" s="134"/>
      <c r="R153" s="135">
        <f>SUM(R154:R171)</f>
        <v>0.2619593999999999</v>
      </c>
      <c r="S153" s="134"/>
      <c r="T153" s="136">
        <f>SUM(T154:T171)</f>
        <v>0</v>
      </c>
      <c r="AR153" s="130" t="s">
        <v>80</v>
      </c>
      <c r="AT153" s="137" t="s">
        <v>69</v>
      </c>
      <c r="AU153" s="137" t="s">
        <v>78</v>
      </c>
      <c r="AY153" s="130" t="s">
        <v>121</v>
      </c>
      <c r="BK153" s="138">
        <f>SUM(BK154:BK171)</f>
        <v>0</v>
      </c>
    </row>
    <row r="154" spans="1:65" s="2" customFormat="1" ht="16.5" customHeight="1">
      <c r="A154" s="29"/>
      <c r="B154" s="141"/>
      <c r="C154" s="142" t="s">
        <v>203</v>
      </c>
      <c r="D154" s="142" t="s">
        <v>124</v>
      </c>
      <c r="E154" s="143" t="s">
        <v>365</v>
      </c>
      <c r="F154" s="144" t="s">
        <v>366</v>
      </c>
      <c r="G154" s="145" t="s">
        <v>139</v>
      </c>
      <c r="H154" s="146">
        <v>21.3</v>
      </c>
      <c r="I154" s="147"/>
      <c r="J154" s="147">
        <f aca="true" t="shared" si="0" ref="J154:J159">ROUND(I154*H154,2)</f>
        <v>0</v>
      </c>
      <c r="K154" s="148"/>
      <c r="L154" s="30"/>
      <c r="M154" s="149" t="s">
        <v>1</v>
      </c>
      <c r="N154" s="150" t="s">
        <v>35</v>
      </c>
      <c r="O154" s="151">
        <v>0.024</v>
      </c>
      <c r="P154" s="151">
        <f aca="true" t="shared" si="1" ref="P154:P159">O154*H154</f>
        <v>0.5112</v>
      </c>
      <c r="Q154" s="151">
        <v>0</v>
      </c>
      <c r="R154" s="151">
        <f aca="true" t="shared" si="2" ref="R154:R159">Q154*H154</f>
        <v>0</v>
      </c>
      <c r="S154" s="151">
        <v>0</v>
      </c>
      <c r="T154" s="152">
        <f aca="true" t="shared" si="3" ref="T154:T159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3" t="s">
        <v>195</v>
      </c>
      <c r="AT154" s="153" t="s">
        <v>124</v>
      </c>
      <c r="AU154" s="153" t="s">
        <v>80</v>
      </c>
      <c r="AY154" s="17" t="s">
        <v>121</v>
      </c>
      <c r="BE154" s="154">
        <f aca="true" t="shared" si="4" ref="BE154:BE159">IF(N154="základní",J154,0)</f>
        <v>0</v>
      </c>
      <c r="BF154" s="154">
        <f aca="true" t="shared" si="5" ref="BF154:BF159">IF(N154="snížená",J154,0)</f>
        <v>0</v>
      </c>
      <c r="BG154" s="154">
        <f aca="true" t="shared" si="6" ref="BG154:BG159">IF(N154="zákl. přenesená",J154,0)</f>
        <v>0</v>
      </c>
      <c r="BH154" s="154">
        <f aca="true" t="shared" si="7" ref="BH154:BH159">IF(N154="sníž. přenesená",J154,0)</f>
        <v>0</v>
      </c>
      <c r="BI154" s="154">
        <f aca="true" t="shared" si="8" ref="BI154:BI159">IF(N154="nulová",J154,0)</f>
        <v>0</v>
      </c>
      <c r="BJ154" s="17" t="s">
        <v>78</v>
      </c>
      <c r="BK154" s="154">
        <f aca="true" t="shared" si="9" ref="BK154:BK159">ROUND(I154*H154,2)</f>
        <v>0</v>
      </c>
      <c r="BL154" s="17" t="s">
        <v>195</v>
      </c>
      <c r="BM154" s="153" t="s">
        <v>491</v>
      </c>
    </row>
    <row r="155" spans="1:65" s="2" customFormat="1" ht="16.5" customHeight="1">
      <c r="A155" s="29"/>
      <c r="B155" s="141"/>
      <c r="C155" s="142" t="s">
        <v>208</v>
      </c>
      <c r="D155" s="142" t="s">
        <v>124</v>
      </c>
      <c r="E155" s="143" t="s">
        <v>368</v>
      </c>
      <c r="F155" s="144" t="s">
        <v>369</v>
      </c>
      <c r="G155" s="145" t="s">
        <v>139</v>
      </c>
      <c r="H155" s="146">
        <v>21.3</v>
      </c>
      <c r="I155" s="147"/>
      <c r="J155" s="147">
        <f t="shared" si="0"/>
        <v>0</v>
      </c>
      <c r="K155" s="148"/>
      <c r="L155" s="30"/>
      <c r="M155" s="149" t="s">
        <v>1</v>
      </c>
      <c r="N155" s="150" t="s">
        <v>35</v>
      </c>
      <c r="O155" s="151">
        <v>0.058</v>
      </c>
      <c r="P155" s="151">
        <f t="shared" si="1"/>
        <v>1.2354</v>
      </c>
      <c r="Q155" s="151">
        <v>0.0002</v>
      </c>
      <c r="R155" s="151">
        <f t="shared" si="2"/>
        <v>0.004260000000000001</v>
      </c>
      <c r="S155" s="151">
        <v>0</v>
      </c>
      <c r="T155" s="152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3" t="s">
        <v>195</v>
      </c>
      <c r="AT155" s="153" t="s">
        <v>124</v>
      </c>
      <c r="AU155" s="153" t="s">
        <v>80</v>
      </c>
      <c r="AY155" s="17" t="s">
        <v>121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7" t="s">
        <v>78</v>
      </c>
      <c r="BK155" s="154">
        <f t="shared" si="9"/>
        <v>0</v>
      </c>
      <c r="BL155" s="17" t="s">
        <v>195</v>
      </c>
      <c r="BM155" s="153" t="s">
        <v>492</v>
      </c>
    </row>
    <row r="156" spans="1:65" s="2" customFormat="1" ht="16.5" customHeight="1">
      <c r="A156" s="29"/>
      <c r="B156" s="141"/>
      <c r="C156" s="142" t="s">
        <v>213</v>
      </c>
      <c r="D156" s="142" t="s">
        <v>124</v>
      </c>
      <c r="E156" s="143" t="s">
        <v>371</v>
      </c>
      <c r="F156" s="144" t="s">
        <v>372</v>
      </c>
      <c r="G156" s="145" t="s">
        <v>139</v>
      </c>
      <c r="H156" s="146">
        <v>21.3</v>
      </c>
      <c r="I156" s="147"/>
      <c r="J156" s="147">
        <f t="shared" si="0"/>
        <v>0</v>
      </c>
      <c r="K156" s="148"/>
      <c r="L156" s="30"/>
      <c r="M156" s="149" t="s">
        <v>1</v>
      </c>
      <c r="N156" s="150" t="s">
        <v>35</v>
      </c>
      <c r="O156" s="151">
        <v>0.07</v>
      </c>
      <c r="P156" s="151">
        <f t="shared" si="1"/>
        <v>1.491</v>
      </c>
      <c r="Q156" s="151">
        <v>0.00012</v>
      </c>
      <c r="R156" s="151">
        <f t="shared" si="2"/>
        <v>0.002556</v>
      </c>
      <c r="S156" s="151">
        <v>0</v>
      </c>
      <c r="T156" s="152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3" t="s">
        <v>195</v>
      </c>
      <c r="AT156" s="153" t="s">
        <v>124</v>
      </c>
      <c r="AU156" s="153" t="s">
        <v>80</v>
      </c>
      <c r="AY156" s="17" t="s">
        <v>121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7" t="s">
        <v>78</v>
      </c>
      <c r="BK156" s="154">
        <f t="shared" si="9"/>
        <v>0</v>
      </c>
      <c r="BL156" s="17" t="s">
        <v>195</v>
      </c>
      <c r="BM156" s="153" t="s">
        <v>493</v>
      </c>
    </row>
    <row r="157" spans="1:65" s="2" customFormat="1" ht="16.5" customHeight="1">
      <c r="A157" s="29"/>
      <c r="B157" s="141"/>
      <c r="C157" s="142" t="s">
        <v>217</v>
      </c>
      <c r="D157" s="142" t="s">
        <v>124</v>
      </c>
      <c r="E157" s="143" t="s">
        <v>374</v>
      </c>
      <c r="F157" s="144" t="s">
        <v>375</v>
      </c>
      <c r="G157" s="145" t="s">
        <v>139</v>
      </c>
      <c r="H157" s="146">
        <v>21.3</v>
      </c>
      <c r="I157" s="147"/>
      <c r="J157" s="147">
        <f t="shared" si="0"/>
        <v>0</v>
      </c>
      <c r="K157" s="148"/>
      <c r="L157" s="30"/>
      <c r="M157" s="149" t="s">
        <v>1</v>
      </c>
      <c r="N157" s="150" t="s">
        <v>35</v>
      </c>
      <c r="O157" s="151">
        <v>0.245</v>
      </c>
      <c r="P157" s="151">
        <f t="shared" si="1"/>
        <v>5.2185</v>
      </c>
      <c r="Q157" s="151">
        <v>0.0075</v>
      </c>
      <c r="R157" s="151">
        <f t="shared" si="2"/>
        <v>0.15975</v>
      </c>
      <c r="S157" s="151">
        <v>0</v>
      </c>
      <c r="T157" s="152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3" t="s">
        <v>195</v>
      </c>
      <c r="AT157" s="153" t="s">
        <v>124</v>
      </c>
      <c r="AU157" s="153" t="s">
        <v>80</v>
      </c>
      <c r="AY157" s="17" t="s">
        <v>121</v>
      </c>
      <c r="BE157" s="154">
        <f t="shared" si="4"/>
        <v>0</v>
      </c>
      <c r="BF157" s="154">
        <f t="shared" si="5"/>
        <v>0</v>
      </c>
      <c r="BG157" s="154">
        <f t="shared" si="6"/>
        <v>0</v>
      </c>
      <c r="BH157" s="154">
        <f t="shared" si="7"/>
        <v>0</v>
      </c>
      <c r="BI157" s="154">
        <f t="shared" si="8"/>
        <v>0</v>
      </c>
      <c r="BJ157" s="17" t="s">
        <v>78</v>
      </c>
      <c r="BK157" s="154">
        <f t="shared" si="9"/>
        <v>0</v>
      </c>
      <c r="BL157" s="17" t="s">
        <v>195</v>
      </c>
      <c r="BM157" s="153" t="s">
        <v>494</v>
      </c>
    </row>
    <row r="158" spans="1:65" s="2" customFormat="1" ht="16.5" customHeight="1">
      <c r="A158" s="29"/>
      <c r="B158" s="141"/>
      <c r="C158" s="142" t="s">
        <v>7</v>
      </c>
      <c r="D158" s="142" t="s">
        <v>124</v>
      </c>
      <c r="E158" s="143" t="s">
        <v>377</v>
      </c>
      <c r="F158" s="144" t="s">
        <v>378</v>
      </c>
      <c r="G158" s="145" t="s">
        <v>139</v>
      </c>
      <c r="H158" s="146">
        <v>21.3</v>
      </c>
      <c r="I158" s="147"/>
      <c r="J158" s="147">
        <f t="shared" si="0"/>
        <v>0</v>
      </c>
      <c r="K158" s="148"/>
      <c r="L158" s="30"/>
      <c r="M158" s="149" t="s">
        <v>1</v>
      </c>
      <c r="N158" s="150" t="s">
        <v>35</v>
      </c>
      <c r="O158" s="151">
        <v>0.16</v>
      </c>
      <c r="P158" s="151">
        <f t="shared" si="1"/>
        <v>3.4080000000000004</v>
      </c>
      <c r="Q158" s="151">
        <v>0.0007</v>
      </c>
      <c r="R158" s="151">
        <f t="shared" si="2"/>
        <v>0.01491</v>
      </c>
      <c r="S158" s="151">
        <v>0</v>
      </c>
      <c r="T158" s="152">
        <f t="shared" si="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3" t="s">
        <v>195</v>
      </c>
      <c r="AT158" s="153" t="s">
        <v>124</v>
      </c>
      <c r="AU158" s="153" t="s">
        <v>80</v>
      </c>
      <c r="AY158" s="17" t="s">
        <v>121</v>
      </c>
      <c r="BE158" s="154">
        <f t="shared" si="4"/>
        <v>0</v>
      </c>
      <c r="BF158" s="154">
        <f t="shared" si="5"/>
        <v>0</v>
      </c>
      <c r="BG158" s="154">
        <f t="shared" si="6"/>
        <v>0</v>
      </c>
      <c r="BH158" s="154">
        <f t="shared" si="7"/>
        <v>0</v>
      </c>
      <c r="BI158" s="154">
        <f t="shared" si="8"/>
        <v>0</v>
      </c>
      <c r="BJ158" s="17" t="s">
        <v>78</v>
      </c>
      <c r="BK158" s="154">
        <f t="shared" si="9"/>
        <v>0</v>
      </c>
      <c r="BL158" s="17" t="s">
        <v>195</v>
      </c>
      <c r="BM158" s="153" t="s">
        <v>495</v>
      </c>
    </row>
    <row r="159" spans="1:65" s="2" customFormat="1" ht="21.75" customHeight="1">
      <c r="A159" s="29"/>
      <c r="B159" s="141"/>
      <c r="C159" s="142" t="s">
        <v>225</v>
      </c>
      <c r="D159" s="163" t="s">
        <v>209</v>
      </c>
      <c r="E159" s="164" t="s">
        <v>380</v>
      </c>
      <c r="F159" s="165" t="s">
        <v>381</v>
      </c>
      <c r="G159" s="166" t="s">
        <v>139</v>
      </c>
      <c r="H159" s="167">
        <v>25.56</v>
      </c>
      <c r="I159" s="168"/>
      <c r="J159" s="168">
        <f t="shared" si="0"/>
        <v>0</v>
      </c>
      <c r="K159" s="169"/>
      <c r="L159" s="170"/>
      <c r="M159" s="171" t="s">
        <v>1</v>
      </c>
      <c r="N159" s="172" t="s">
        <v>35</v>
      </c>
      <c r="O159" s="151">
        <v>0</v>
      </c>
      <c r="P159" s="151">
        <f t="shared" si="1"/>
        <v>0</v>
      </c>
      <c r="Q159" s="151">
        <v>0.00287</v>
      </c>
      <c r="R159" s="151">
        <f t="shared" si="2"/>
        <v>0.0733572</v>
      </c>
      <c r="S159" s="151">
        <v>0</v>
      </c>
      <c r="T159" s="152">
        <f t="shared" si="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3" t="s">
        <v>220</v>
      </c>
      <c r="AT159" s="153" t="s">
        <v>209</v>
      </c>
      <c r="AU159" s="153" t="s">
        <v>80</v>
      </c>
      <c r="AY159" s="17" t="s">
        <v>121</v>
      </c>
      <c r="BE159" s="154">
        <f t="shared" si="4"/>
        <v>0</v>
      </c>
      <c r="BF159" s="154">
        <f t="shared" si="5"/>
        <v>0</v>
      </c>
      <c r="BG159" s="154">
        <f t="shared" si="6"/>
        <v>0</v>
      </c>
      <c r="BH159" s="154">
        <f t="shared" si="7"/>
        <v>0</v>
      </c>
      <c r="BI159" s="154">
        <f t="shared" si="8"/>
        <v>0</v>
      </c>
      <c r="BJ159" s="17" t="s">
        <v>78</v>
      </c>
      <c r="BK159" s="154">
        <f t="shared" si="9"/>
        <v>0</v>
      </c>
      <c r="BL159" s="17" t="s">
        <v>195</v>
      </c>
      <c r="BM159" s="153" t="s">
        <v>496</v>
      </c>
    </row>
    <row r="160" spans="2:51" s="13" customFormat="1" ht="12">
      <c r="B160" s="155"/>
      <c r="C160" s="161"/>
      <c r="D160" s="265" t="s">
        <v>130</v>
      </c>
      <c r="E160" s="266" t="s">
        <v>1</v>
      </c>
      <c r="F160" s="267" t="s">
        <v>497</v>
      </c>
      <c r="G160" s="161"/>
      <c r="H160" s="268">
        <v>25.56</v>
      </c>
      <c r="I160" s="161"/>
      <c r="J160" s="161"/>
      <c r="L160" s="155"/>
      <c r="M160" s="160"/>
      <c r="N160" s="161"/>
      <c r="O160" s="161"/>
      <c r="P160" s="161"/>
      <c r="Q160" s="161"/>
      <c r="R160" s="161"/>
      <c r="S160" s="161"/>
      <c r="T160" s="162"/>
      <c r="AT160" s="157" t="s">
        <v>130</v>
      </c>
      <c r="AU160" s="157" t="s">
        <v>80</v>
      </c>
      <c r="AV160" s="13" t="s">
        <v>80</v>
      </c>
      <c r="AW160" s="13" t="s">
        <v>27</v>
      </c>
      <c r="AX160" s="13" t="s">
        <v>78</v>
      </c>
      <c r="AY160" s="157" t="s">
        <v>121</v>
      </c>
    </row>
    <row r="161" spans="1:65" s="2" customFormat="1" ht="16.5" customHeight="1">
      <c r="A161" s="29"/>
      <c r="B161" s="141"/>
      <c r="C161" s="142" t="s">
        <v>229</v>
      </c>
      <c r="D161" s="142" t="s">
        <v>124</v>
      </c>
      <c r="E161" s="143" t="s">
        <v>384</v>
      </c>
      <c r="F161" s="144" t="s">
        <v>385</v>
      </c>
      <c r="G161" s="145" t="s">
        <v>147</v>
      </c>
      <c r="H161" s="146">
        <v>15.6</v>
      </c>
      <c r="I161" s="147"/>
      <c r="J161" s="147">
        <f>ROUND(I161*H161,2)</f>
        <v>0</v>
      </c>
      <c r="K161" s="148"/>
      <c r="L161" s="30"/>
      <c r="M161" s="149" t="s">
        <v>1</v>
      </c>
      <c r="N161" s="150" t="s">
        <v>35</v>
      </c>
      <c r="O161" s="151">
        <v>0.102</v>
      </c>
      <c r="P161" s="151">
        <f>O161*H161</f>
        <v>1.5912</v>
      </c>
      <c r="Q161" s="151">
        <v>2E-05</v>
      </c>
      <c r="R161" s="151">
        <f>Q161*H161</f>
        <v>0.000312</v>
      </c>
      <c r="S161" s="151">
        <v>0</v>
      </c>
      <c r="T161" s="152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3" t="s">
        <v>195</v>
      </c>
      <c r="AT161" s="153" t="s">
        <v>124</v>
      </c>
      <c r="AU161" s="153" t="s">
        <v>80</v>
      </c>
      <c r="AY161" s="17" t="s">
        <v>121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7" t="s">
        <v>78</v>
      </c>
      <c r="BK161" s="154">
        <f>ROUND(I161*H161,2)</f>
        <v>0</v>
      </c>
      <c r="BL161" s="17" t="s">
        <v>195</v>
      </c>
      <c r="BM161" s="153" t="s">
        <v>498</v>
      </c>
    </row>
    <row r="162" spans="1:65" s="2" customFormat="1" ht="16.5" customHeight="1">
      <c r="A162" s="29"/>
      <c r="B162" s="141"/>
      <c r="C162" s="142" t="s">
        <v>233</v>
      </c>
      <c r="D162" s="142" t="s">
        <v>124</v>
      </c>
      <c r="E162" s="143" t="s">
        <v>388</v>
      </c>
      <c r="F162" s="144" t="s">
        <v>389</v>
      </c>
      <c r="G162" s="145" t="s">
        <v>147</v>
      </c>
      <c r="H162" s="146">
        <v>19.8</v>
      </c>
      <c r="I162" s="147"/>
      <c r="J162" s="147">
        <f>ROUND(I162*H162,2)</f>
        <v>0</v>
      </c>
      <c r="K162" s="148"/>
      <c r="L162" s="30"/>
      <c r="M162" s="149" t="s">
        <v>1</v>
      </c>
      <c r="N162" s="150" t="s">
        <v>35</v>
      </c>
      <c r="O162" s="151">
        <v>0.181</v>
      </c>
      <c r="P162" s="151">
        <f>O162*H162</f>
        <v>3.5838</v>
      </c>
      <c r="Q162" s="151">
        <v>1E-05</v>
      </c>
      <c r="R162" s="151">
        <f>Q162*H162</f>
        <v>0.00019800000000000002</v>
      </c>
      <c r="S162" s="151">
        <v>0</v>
      </c>
      <c r="T162" s="152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3" t="s">
        <v>195</v>
      </c>
      <c r="AT162" s="153" t="s">
        <v>124</v>
      </c>
      <c r="AU162" s="153" t="s">
        <v>80</v>
      </c>
      <c r="AY162" s="17" t="s">
        <v>121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7" t="s">
        <v>78</v>
      </c>
      <c r="BK162" s="154">
        <f>ROUND(I162*H162,2)</f>
        <v>0</v>
      </c>
      <c r="BL162" s="17" t="s">
        <v>195</v>
      </c>
      <c r="BM162" s="153" t="s">
        <v>499</v>
      </c>
    </row>
    <row r="163" spans="2:51" s="13" customFormat="1" ht="12">
      <c r="B163" s="155"/>
      <c r="D163" s="265" t="s">
        <v>130</v>
      </c>
      <c r="E163" s="266" t="s">
        <v>1</v>
      </c>
      <c r="F163" s="267" t="s">
        <v>500</v>
      </c>
      <c r="G163" s="161"/>
      <c r="H163" s="268">
        <v>19.8</v>
      </c>
      <c r="I163" s="161"/>
      <c r="J163" s="161"/>
      <c r="L163" s="155"/>
      <c r="M163" s="160"/>
      <c r="N163" s="161"/>
      <c r="O163" s="161"/>
      <c r="P163" s="161"/>
      <c r="Q163" s="161"/>
      <c r="R163" s="161"/>
      <c r="S163" s="161"/>
      <c r="T163" s="162"/>
      <c r="AT163" s="157" t="s">
        <v>130</v>
      </c>
      <c r="AU163" s="157" t="s">
        <v>80</v>
      </c>
      <c r="AV163" s="13" t="s">
        <v>80</v>
      </c>
      <c r="AW163" s="13" t="s">
        <v>27</v>
      </c>
      <c r="AX163" s="13" t="s">
        <v>78</v>
      </c>
      <c r="AY163" s="157" t="s">
        <v>121</v>
      </c>
    </row>
    <row r="164" spans="1:65" s="2" customFormat="1" ht="16.5" customHeight="1">
      <c r="A164" s="29"/>
      <c r="B164" s="141"/>
      <c r="C164" s="142" t="s">
        <v>237</v>
      </c>
      <c r="D164" s="163" t="s">
        <v>209</v>
      </c>
      <c r="E164" s="164" t="s">
        <v>392</v>
      </c>
      <c r="F164" s="165" t="s">
        <v>393</v>
      </c>
      <c r="G164" s="166" t="s">
        <v>147</v>
      </c>
      <c r="H164" s="167">
        <v>23.76</v>
      </c>
      <c r="I164" s="168"/>
      <c r="J164" s="168">
        <f>ROUND(I164*H164,2)</f>
        <v>0</v>
      </c>
      <c r="K164" s="169"/>
      <c r="L164" s="170"/>
      <c r="M164" s="171" t="s">
        <v>1</v>
      </c>
      <c r="N164" s="172" t="s">
        <v>35</v>
      </c>
      <c r="O164" s="151">
        <v>0</v>
      </c>
      <c r="P164" s="151">
        <f>O164*H164</f>
        <v>0</v>
      </c>
      <c r="Q164" s="151">
        <v>0.00022</v>
      </c>
      <c r="R164" s="151">
        <f>Q164*H164</f>
        <v>0.0052272</v>
      </c>
      <c r="S164" s="151">
        <v>0</v>
      </c>
      <c r="T164" s="15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3" t="s">
        <v>220</v>
      </c>
      <c r="AT164" s="153" t="s">
        <v>209</v>
      </c>
      <c r="AU164" s="153" t="s">
        <v>80</v>
      </c>
      <c r="AY164" s="17" t="s">
        <v>121</v>
      </c>
      <c r="BE164" s="154">
        <f>IF(N164="základní",J164,0)</f>
        <v>0</v>
      </c>
      <c r="BF164" s="154">
        <f>IF(N164="snížená",J164,0)</f>
        <v>0</v>
      </c>
      <c r="BG164" s="154">
        <f>IF(N164="zákl. přenesená",J164,0)</f>
        <v>0</v>
      </c>
      <c r="BH164" s="154">
        <f>IF(N164="sníž. přenesená",J164,0)</f>
        <v>0</v>
      </c>
      <c r="BI164" s="154">
        <f>IF(N164="nulová",J164,0)</f>
        <v>0</v>
      </c>
      <c r="BJ164" s="17" t="s">
        <v>78</v>
      </c>
      <c r="BK164" s="154">
        <f>ROUND(I164*H164,2)</f>
        <v>0</v>
      </c>
      <c r="BL164" s="17" t="s">
        <v>195</v>
      </c>
      <c r="BM164" s="153" t="s">
        <v>501</v>
      </c>
    </row>
    <row r="165" spans="2:51" s="13" customFormat="1" ht="12">
      <c r="B165" s="155"/>
      <c r="C165" s="161"/>
      <c r="D165" s="265" t="s">
        <v>130</v>
      </c>
      <c r="E165" s="266" t="s">
        <v>1</v>
      </c>
      <c r="F165" s="267" t="s">
        <v>502</v>
      </c>
      <c r="G165" s="161"/>
      <c r="H165" s="268">
        <v>23.76</v>
      </c>
      <c r="I165" s="161"/>
      <c r="J165" s="161"/>
      <c r="L165" s="155"/>
      <c r="M165" s="160"/>
      <c r="N165" s="161"/>
      <c r="O165" s="161"/>
      <c r="P165" s="161"/>
      <c r="Q165" s="161"/>
      <c r="R165" s="161"/>
      <c r="S165" s="161"/>
      <c r="T165" s="162"/>
      <c r="AT165" s="157" t="s">
        <v>130</v>
      </c>
      <c r="AU165" s="157" t="s">
        <v>80</v>
      </c>
      <c r="AV165" s="13" t="s">
        <v>80</v>
      </c>
      <c r="AW165" s="13" t="s">
        <v>27</v>
      </c>
      <c r="AX165" s="13" t="s">
        <v>78</v>
      </c>
      <c r="AY165" s="157" t="s">
        <v>121</v>
      </c>
    </row>
    <row r="166" spans="1:65" s="2" customFormat="1" ht="16.5" customHeight="1">
      <c r="A166" s="29"/>
      <c r="B166" s="141"/>
      <c r="C166" s="142" t="s">
        <v>241</v>
      </c>
      <c r="D166" s="142" t="s">
        <v>124</v>
      </c>
      <c r="E166" s="143" t="s">
        <v>396</v>
      </c>
      <c r="F166" s="144" t="s">
        <v>397</v>
      </c>
      <c r="G166" s="145" t="s">
        <v>147</v>
      </c>
      <c r="H166" s="146">
        <v>25</v>
      </c>
      <c r="I166" s="147"/>
      <c r="J166" s="147">
        <f aca="true" t="shared" si="10" ref="J166:J171">ROUND(I166*H166,2)</f>
        <v>0</v>
      </c>
      <c r="K166" s="148"/>
      <c r="L166" s="30"/>
      <c r="M166" s="149" t="s">
        <v>1</v>
      </c>
      <c r="N166" s="150" t="s">
        <v>35</v>
      </c>
      <c r="O166" s="151">
        <v>0.05</v>
      </c>
      <c r="P166" s="151">
        <f aca="true" t="shared" si="11" ref="P166:P171">O166*H166</f>
        <v>1.25</v>
      </c>
      <c r="Q166" s="151">
        <v>3E-05</v>
      </c>
      <c r="R166" s="151">
        <f aca="true" t="shared" si="12" ref="R166:R171">Q166*H166</f>
        <v>0.00075</v>
      </c>
      <c r="S166" s="151">
        <v>0</v>
      </c>
      <c r="T166" s="152">
        <f aca="true" t="shared" si="13" ref="T166:T171"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3" t="s">
        <v>195</v>
      </c>
      <c r="AT166" s="153" t="s">
        <v>124</v>
      </c>
      <c r="AU166" s="153" t="s">
        <v>80</v>
      </c>
      <c r="AY166" s="17" t="s">
        <v>121</v>
      </c>
      <c r="BE166" s="154">
        <f aca="true" t="shared" si="14" ref="BE166:BE171">IF(N166="základní",J166,0)</f>
        <v>0</v>
      </c>
      <c r="BF166" s="154">
        <f aca="true" t="shared" si="15" ref="BF166:BF171">IF(N166="snížená",J166,0)</f>
        <v>0</v>
      </c>
      <c r="BG166" s="154">
        <f aca="true" t="shared" si="16" ref="BG166:BG171">IF(N166="zákl. přenesená",J166,0)</f>
        <v>0</v>
      </c>
      <c r="BH166" s="154">
        <f aca="true" t="shared" si="17" ref="BH166:BH171">IF(N166="sníž. přenesená",J166,0)</f>
        <v>0</v>
      </c>
      <c r="BI166" s="154">
        <f aca="true" t="shared" si="18" ref="BI166:BI171">IF(N166="nulová",J166,0)</f>
        <v>0</v>
      </c>
      <c r="BJ166" s="17" t="s">
        <v>78</v>
      </c>
      <c r="BK166" s="154">
        <f aca="true" t="shared" si="19" ref="BK166:BK171">ROUND(I166*H166,2)</f>
        <v>0</v>
      </c>
      <c r="BL166" s="17" t="s">
        <v>195</v>
      </c>
      <c r="BM166" s="153" t="s">
        <v>503</v>
      </c>
    </row>
    <row r="167" spans="1:65" s="2" customFormat="1" ht="16.5" customHeight="1">
      <c r="A167" s="29"/>
      <c r="B167" s="141"/>
      <c r="C167" s="142" t="s">
        <v>245</v>
      </c>
      <c r="D167" s="142" t="s">
        <v>124</v>
      </c>
      <c r="E167" s="143" t="s">
        <v>399</v>
      </c>
      <c r="F167" s="144" t="s">
        <v>400</v>
      </c>
      <c r="G167" s="145" t="s">
        <v>139</v>
      </c>
      <c r="H167" s="146">
        <v>21.3</v>
      </c>
      <c r="I167" s="147"/>
      <c r="J167" s="147">
        <f t="shared" si="10"/>
        <v>0</v>
      </c>
      <c r="K167" s="148"/>
      <c r="L167" s="30"/>
      <c r="M167" s="149" t="s">
        <v>1</v>
      </c>
      <c r="N167" s="150" t="s">
        <v>35</v>
      </c>
      <c r="O167" s="151">
        <v>0.098</v>
      </c>
      <c r="P167" s="151">
        <f t="shared" si="11"/>
        <v>2.0874</v>
      </c>
      <c r="Q167" s="151">
        <v>0</v>
      </c>
      <c r="R167" s="151">
        <f t="shared" si="12"/>
        <v>0</v>
      </c>
      <c r="S167" s="151">
        <v>0</v>
      </c>
      <c r="T167" s="152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3" t="s">
        <v>195</v>
      </c>
      <c r="AT167" s="153" t="s">
        <v>124</v>
      </c>
      <c r="AU167" s="153" t="s">
        <v>80</v>
      </c>
      <c r="AY167" s="17" t="s">
        <v>121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7" t="s">
        <v>78</v>
      </c>
      <c r="BK167" s="154">
        <f t="shared" si="19"/>
        <v>0</v>
      </c>
      <c r="BL167" s="17" t="s">
        <v>195</v>
      </c>
      <c r="BM167" s="153" t="s">
        <v>504</v>
      </c>
    </row>
    <row r="168" spans="1:65" s="2" customFormat="1" ht="16.5" customHeight="1">
      <c r="A168" s="29"/>
      <c r="B168" s="141"/>
      <c r="C168" s="142" t="s">
        <v>249</v>
      </c>
      <c r="D168" s="142" t="s">
        <v>124</v>
      </c>
      <c r="E168" s="143" t="s">
        <v>402</v>
      </c>
      <c r="F168" s="144" t="s">
        <v>403</v>
      </c>
      <c r="G168" s="145" t="s">
        <v>139</v>
      </c>
      <c r="H168" s="146">
        <v>21.3</v>
      </c>
      <c r="I168" s="147"/>
      <c r="J168" s="147">
        <f t="shared" si="10"/>
        <v>0</v>
      </c>
      <c r="K168" s="148"/>
      <c r="L168" s="30"/>
      <c r="M168" s="149" t="s">
        <v>1</v>
      </c>
      <c r="N168" s="150" t="s">
        <v>35</v>
      </c>
      <c r="O168" s="151">
        <v>0.099</v>
      </c>
      <c r="P168" s="151">
        <f t="shared" si="11"/>
        <v>2.1087000000000002</v>
      </c>
      <c r="Q168" s="151">
        <v>3E-05</v>
      </c>
      <c r="R168" s="151">
        <f t="shared" si="12"/>
        <v>0.000639</v>
      </c>
      <c r="S168" s="151">
        <v>0</v>
      </c>
      <c r="T168" s="152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3" t="s">
        <v>195</v>
      </c>
      <c r="AT168" s="153" t="s">
        <v>124</v>
      </c>
      <c r="AU168" s="153" t="s">
        <v>80</v>
      </c>
      <c r="AY168" s="17" t="s">
        <v>121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7" t="s">
        <v>78</v>
      </c>
      <c r="BK168" s="154">
        <f t="shared" si="19"/>
        <v>0</v>
      </c>
      <c r="BL168" s="17" t="s">
        <v>195</v>
      </c>
      <c r="BM168" s="153" t="s">
        <v>505</v>
      </c>
    </row>
    <row r="169" spans="1:65" s="2" customFormat="1" ht="16.5" customHeight="1">
      <c r="A169" s="29"/>
      <c r="B169" s="141"/>
      <c r="C169" s="142" t="s">
        <v>256</v>
      </c>
      <c r="D169" s="142" t="s">
        <v>124</v>
      </c>
      <c r="E169" s="143" t="s">
        <v>405</v>
      </c>
      <c r="F169" s="144" t="s">
        <v>406</v>
      </c>
      <c r="G169" s="145" t="s">
        <v>171</v>
      </c>
      <c r="H169" s="146">
        <v>0.262</v>
      </c>
      <c r="I169" s="147"/>
      <c r="J169" s="147">
        <f t="shared" si="10"/>
        <v>0</v>
      </c>
      <c r="K169" s="148"/>
      <c r="L169" s="30"/>
      <c r="M169" s="149" t="s">
        <v>1</v>
      </c>
      <c r="N169" s="150" t="s">
        <v>35</v>
      </c>
      <c r="O169" s="151">
        <v>1.114</v>
      </c>
      <c r="P169" s="151">
        <f t="shared" si="11"/>
        <v>0.291868</v>
      </c>
      <c r="Q169" s="151">
        <v>0</v>
      </c>
      <c r="R169" s="151">
        <f t="shared" si="12"/>
        <v>0</v>
      </c>
      <c r="S169" s="151">
        <v>0</v>
      </c>
      <c r="T169" s="152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3" t="s">
        <v>195</v>
      </c>
      <c r="AT169" s="153" t="s">
        <v>124</v>
      </c>
      <c r="AU169" s="153" t="s">
        <v>80</v>
      </c>
      <c r="AY169" s="17" t="s">
        <v>121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7" t="s">
        <v>78</v>
      </c>
      <c r="BK169" s="154">
        <f t="shared" si="19"/>
        <v>0</v>
      </c>
      <c r="BL169" s="17" t="s">
        <v>195</v>
      </c>
      <c r="BM169" s="153" t="s">
        <v>506</v>
      </c>
    </row>
    <row r="170" spans="1:65" s="2" customFormat="1" ht="16.5" customHeight="1">
      <c r="A170" s="29"/>
      <c r="B170" s="141"/>
      <c r="C170" s="142" t="s">
        <v>260</v>
      </c>
      <c r="D170" s="142" t="s">
        <v>124</v>
      </c>
      <c r="E170" s="143" t="s">
        <v>408</v>
      </c>
      <c r="F170" s="144" t="s">
        <v>409</v>
      </c>
      <c r="G170" s="145" t="s">
        <v>171</v>
      </c>
      <c r="H170" s="146">
        <v>0.262</v>
      </c>
      <c r="I170" s="147"/>
      <c r="J170" s="147">
        <f t="shared" si="10"/>
        <v>0</v>
      </c>
      <c r="K170" s="148"/>
      <c r="L170" s="30"/>
      <c r="M170" s="149" t="s">
        <v>1</v>
      </c>
      <c r="N170" s="150" t="s">
        <v>35</v>
      </c>
      <c r="O170" s="151">
        <v>1</v>
      </c>
      <c r="P170" s="151">
        <f t="shared" si="11"/>
        <v>0.262</v>
      </c>
      <c r="Q170" s="151">
        <v>0</v>
      </c>
      <c r="R170" s="151">
        <f t="shared" si="12"/>
        <v>0</v>
      </c>
      <c r="S170" s="151">
        <v>0</v>
      </c>
      <c r="T170" s="152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3" t="s">
        <v>195</v>
      </c>
      <c r="AT170" s="153" t="s">
        <v>124</v>
      </c>
      <c r="AU170" s="153" t="s">
        <v>80</v>
      </c>
      <c r="AY170" s="17" t="s">
        <v>121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7" t="s">
        <v>78</v>
      </c>
      <c r="BK170" s="154">
        <f t="shared" si="19"/>
        <v>0</v>
      </c>
      <c r="BL170" s="17" t="s">
        <v>195</v>
      </c>
      <c r="BM170" s="153" t="s">
        <v>507</v>
      </c>
    </row>
    <row r="171" spans="1:65" s="2" customFormat="1" ht="16.5" customHeight="1">
      <c r="A171" s="29"/>
      <c r="B171" s="141"/>
      <c r="C171" s="142" t="s">
        <v>264</v>
      </c>
      <c r="D171" s="142" t="s">
        <v>124</v>
      </c>
      <c r="E171" s="143" t="s">
        <v>411</v>
      </c>
      <c r="F171" s="144" t="s">
        <v>412</v>
      </c>
      <c r="G171" s="145" t="s">
        <v>171</v>
      </c>
      <c r="H171" s="146">
        <v>0.262</v>
      </c>
      <c r="I171" s="147"/>
      <c r="J171" s="147">
        <f t="shared" si="10"/>
        <v>0</v>
      </c>
      <c r="K171" s="148"/>
      <c r="L171" s="30"/>
      <c r="M171" s="149" t="s">
        <v>1</v>
      </c>
      <c r="N171" s="150" t="s">
        <v>35</v>
      </c>
      <c r="O171" s="151">
        <v>0.346</v>
      </c>
      <c r="P171" s="151">
        <f t="shared" si="11"/>
        <v>0.090652</v>
      </c>
      <c r="Q171" s="151">
        <v>0</v>
      </c>
      <c r="R171" s="151">
        <f t="shared" si="12"/>
        <v>0</v>
      </c>
      <c r="S171" s="151">
        <v>0</v>
      </c>
      <c r="T171" s="152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3" t="s">
        <v>195</v>
      </c>
      <c r="AT171" s="153" t="s">
        <v>124</v>
      </c>
      <c r="AU171" s="153" t="s">
        <v>80</v>
      </c>
      <c r="AY171" s="17" t="s">
        <v>121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7" t="s">
        <v>78</v>
      </c>
      <c r="BK171" s="154">
        <f t="shared" si="19"/>
        <v>0</v>
      </c>
      <c r="BL171" s="17" t="s">
        <v>195</v>
      </c>
      <c r="BM171" s="153" t="s">
        <v>508</v>
      </c>
    </row>
    <row r="172" spans="2:63" s="12" customFormat="1" ht="22.9" customHeight="1">
      <c r="B172" s="129"/>
      <c r="D172" s="260" t="s">
        <v>69</v>
      </c>
      <c r="E172" s="263" t="s">
        <v>429</v>
      </c>
      <c r="F172" s="263" t="s">
        <v>430</v>
      </c>
      <c r="G172" s="134"/>
      <c r="H172" s="134"/>
      <c r="I172" s="134"/>
      <c r="J172" s="264">
        <f>BK172</f>
        <v>0</v>
      </c>
      <c r="L172" s="129"/>
      <c r="M172" s="133"/>
      <c r="N172" s="134"/>
      <c r="O172" s="134"/>
      <c r="P172" s="135">
        <f>SUM(P173:P174)</f>
        <v>9.1356</v>
      </c>
      <c r="Q172" s="134"/>
      <c r="R172" s="135">
        <f>SUM(R173:R174)</f>
        <v>0.035748</v>
      </c>
      <c r="S172" s="134"/>
      <c r="T172" s="136">
        <f>SUM(T173:T174)</f>
        <v>0</v>
      </c>
      <c r="AR172" s="130" t="s">
        <v>80</v>
      </c>
      <c r="AT172" s="137" t="s">
        <v>69</v>
      </c>
      <c r="AU172" s="137" t="s">
        <v>78</v>
      </c>
      <c r="AY172" s="130" t="s">
        <v>121</v>
      </c>
      <c r="BK172" s="138">
        <f>SUM(BK173:BK174)</f>
        <v>0</v>
      </c>
    </row>
    <row r="173" spans="1:65" s="2" customFormat="1" ht="16.5" customHeight="1">
      <c r="A173" s="29"/>
      <c r="B173" s="141"/>
      <c r="C173" s="142">
        <v>31</v>
      </c>
      <c r="D173" s="142" t="s">
        <v>124</v>
      </c>
      <c r="E173" s="143" t="s">
        <v>431</v>
      </c>
      <c r="F173" s="144" t="s">
        <v>432</v>
      </c>
      <c r="G173" s="145" t="s">
        <v>139</v>
      </c>
      <c r="H173" s="146">
        <v>66.2</v>
      </c>
      <c r="I173" s="147"/>
      <c r="J173" s="147">
        <f>ROUND(I173*H173,2)</f>
        <v>0</v>
      </c>
      <c r="K173" s="148"/>
      <c r="L173" s="30"/>
      <c r="M173" s="149" t="s">
        <v>1</v>
      </c>
      <c r="N173" s="150" t="s">
        <v>35</v>
      </c>
      <c r="O173" s="151">
        <v>0.033</v>
      </c>
      <c r="P173" s="151">
        <f>O173*H173</f>
        <v>2.1846</v>
      </c>
      <c r="Q173" s="151">
        <v>0.00021</v>
      </c>
      <c r="R173" s="151">
        <f>Q173*H173</f>
        <v>0.013902000000000001</v>
      </c>
      <c r="S173" s="151">
        <v>0</v>
      </c>
      <c r="T173" s="152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3" t="s">
        <v>195</v>
      </c>
      <c r="AT173" s="153" t="s">
        <v>124</v>
      </c>
      <c r="AU173" s="153" t="s">
        <v>80</v>
      </c>
      <c r="AY173" s="17" t="s">
        <v>121</v>
      </c>
      <c r="BE173" s="154">
        <f>IF(N173="základní",J173,0)</f>
        <v>0</v>
      </c>
      <c r="BF173" s="154">
        <f>IF(N173="snížená",J173,0)</f>
        <v>0</v>
      </c>
      <c r="BG173" s="154">
        <f>IF(N173="zákl. přenesená",J173,0)</f>
        <v>0</v>
      </c>
      <c r="BH173" s="154">
        <f>IF(N173="sníž. přenesená",J173,0)</f>
        <v>0</v>
      </c>
      <c r="BI173" s="154">
        <f>IF(N173="nulová",J173,0)</f>
        <v>0</v>
      </c>
      <c r="BJ173" s="17" t="s">
        <v>78</v>
      </c>
      <c r="BK173" s="154">
        <f>ROUND(I173*H173,2)</f>
        <v>0</v>
      </c>
      <c r="BL173" s="17" t="s">
        <v>195</v>
      </c>
      <c r="BM173" s="153" t="s">
        <v>433</v>
      </c>
    </row>
    <row r="174" spans="1:65" s="2" customFormat="1" ht="16.5" customHeight="1">
      <c r="A174" s="29"/>
      <c r="B174" s="141"/>
      <c r="C174" s="142">
        <v>32</v>
      </c>
      <c r="D174" s="142" t="s">
        <v>124</v>
      </c>
      <c r="E174" s="143" t="s">
        <v>440</v>
      </c>
      <c r="F174" s="144" t="s">
        <v>441</v>
      </c>
      <c r="G174" s="145" t="s">
        <v>139</v>
      </c>
      <c r="H174" s="146">
        <v>66.2</v>
      </c>
      <c r="I174" s="147"/>
      <c r="J174" s="147">
        <f>ROUND(I174*H174,2)</f>
        <v>0</v>
      </c>
      <c r="K174" s="148"/>
      <c r="L174" s="30"/>
      <c r="M174" s="149" t="s">
        <v>1</v>
      </c>
      <c r="N174" s="150" t="s">
        <v>35</v>
      </c>
      <c r="O174" s="151">
        <v>0.105</v>
      </c>
      <c r="P174" s="151">
        <f>O174*H174</f>
        <v>6.951</v>
      </c>
      <c r="Q174" s="151">
        <v>0.00033</v>
      </c>
      <c r="R174" s="151">
        <f>Q174*H174</f>
        <v>0.021846</v>
      </c>
      <c r="S174" s="151">
        <v>0</v>
      </c>
      <c r="T174" s="152">
        <f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3" t="s">
        <v>195</v>
      </c>
      <c r="AT174" s="153" t="s">
        <v>124</v>
      </c>
      <c r="AU174" s="153" t="s">
        <v>80</v>
      </c>
      <c r="AY174" s="17" t="s">
        <v>121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7" t="s">
        <v>78</v>
      </c>
      <c r="BK174" s="154">
        <f>ROUND(I174*H174,2)</f>
        <v>0</v>
      </c>
      <c r="BL174" s="17" t="s">
        <v>195</v>
      </c>
      <c r="BM174" s="153" t="s">
        <v>442</v>
      </c>
    </row>
    <row r="175" spans="2:63" s="12" customFormat="1" ht="25.9" customHeight="1">
      <c r="B175" s="129"/>
      <c r="C175"/>
      <c r="D175" s="260" t="s">
        <v>69</v>
      </c>
      <c r="E175" s="261" t="s">
        <v>443</v>
      </c>
      <c r="F175" s="261" t="s">
        <v>444</v>
      </c>
      <c r="G175" s="134"/>
      <c r="H175" s="134"/>
      <c r="I175" s="134"/>
      <c r="J175" s="262">
        <f>BK175</f>
        <v>0</v>
      </c>
      <c r="L175" s="129"/>
      <c r="M175" s="133"/>
      <c r="N175" s="134"/>
      <c r="O175" s="134"/>
      <c r="P175" s="135">
        <f>SUM(P176:P179)</f>
        <v>1</v>
      </c>
      <c r="Q175" s="134"/>
      <c r="R175" s="135">
        <f>SUM(R176:R179)</f>
        <v>0</v>
      </c>
      <c r="S175" s="134"/>
      <c r="T175" s="136">
        <f>SUM(T176:T179)</f>
        <v>0</v>
      </c>
      <c r="AR175" s="130" t="s">
        <v>128</v>
      </c>
      <c r="AT175" s="137" t="s">
        <v>69</v>
      </c>
      <c r="AU175" s="137" t="s">
        <v>70</v>
      </c>
      <c r="AY175" s="130" t="s">
        <v>121</v>
      </c>
      <c r="BK175" s="138">
        <f>SUM(BK176:BK179)</f>
        <v>0</v>
      </c>
    </row>
    <row r="176" spans="1:65" s="2" customFormat="1" ht="16.5" customHeight="1">
      <c r="A176" s="29"/>
      <c r="B176" s="141"/>
      <c r="C176" s="142" t="s">
        <v>273</v>
      </c>
      <c r="D176" s="142" t="s">
        <v>124</v>
      </c>
      <c r="E176" s="143" t="s">
        <v>445</v>
      </c>
      <c r="F176" s="144" t="s">
        <v>446</v>
      </c>
      <c r="G176" s="145" t="s">
        <v>447</v>
      </c>
      <c r="H176" s="146">
        <v>1</v>
      </c>
      <c r="I176" s="147"/>
      <c r="J176" s="147">
        <f>ROUND(I176*H176,2)</f>
        <v>0</v>
      </c>
      <c r="K176" s="148"/>
      <c r="L176" s="30"/>
      <c r="M176" s="149" t="s">
        <v>1</v>
      </c>
      <c r="N176" s="150" t="s">
        <v>35</v>
      </c>
      <c r="O176" s="151">
        <v>1</v>
      </c>
      <c r="P176" s="151">
        <f>O176*H176</f>
        <v>1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3" t="s">
        <v>448</v>
      </c>
      <c r="AT176" s="153" t="s">
        <v>124</v>
      </c>
      <c r="AU176" s="153" t="s">
        <v>78</v>
      </c>
      <c r="AY176" s="17" t="s">
        <v>121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7" t="s">
        <v>78</v>
      </c>
      <c r="BK176" s="154">
        <f>ROUND(I176*H176,2)</f>
        <v>0</v>
      </c>
      <c r="BL176" s="17" t="s">
        <v>448</v>
      </c>
      <c r="BM176" s="153" t="s">
        <v>509</v>
      </c>
    </row>
    <row r="177" spans="2:51" s="13" customFormat="1" ht="12">
      <c r="B177" s="155"/>
      <c r="C177" s="161"/>
      <c r="D177" s="265" t="s">
        <v>130</v>
      </c>
      <c r="E177" s="266" t="s">
        <v>1</v>
      </c>
      <c r="F177" s="267"/>
      <c r="G177" s="161"/>
      <c r="H177" s="268"/>
      <c r="I177" s="161"/>
      <c r="J177" s="161"/>
      <c r="L177" s="155"/>
      <c r="M177" s="160"/>
      <c r="N177" s="161"/>
      <c r="O177" s="161"/>
      <c r="P177" s="161"/>
      <c r="Q177" s="161"/>
      <c r="R177" s="161"/>
      <c r="S177" s="161"/>
      <c r="T177" s="162"/>
      <c r="AT177" s="157" t="s">
        <v>130</v>
      </c>
      <c r="AU177" s="157" t="s">
        <v>78</v>
      </c>
      <c r="AV177" s="13" t="s">
        <v>80</v>
      </c>
      <c r="AW177" s="13" t="s">
        <v>27</v>
      </c>
      <c r="AX177" s="13" t="s">
        <v>78</v>
      </c>
      <c r="AY177" s="157" t="s">
        <v>121</v>
      </c>
    </row>
    <row r="178" spans="1:65" s="2" customFormat="1" ht="16.5" customHeight="1">
      <c r="A178" s="29"/>
      <c r="B178" s="141"/>
      <c r="C178" s="142" t="s">
        <v>278</v>
      </c>
      <c r="D178" s="142" t="s">
        <v>124</v>
      </c>
      <c r="E178" s="143" t="s">
        <v>454</v>
      </c>
      <c r="F178" s="144" t="s">
        <v>455</v>
      </c>
      <c r="G178" s="145" t="s">
        <v>447</v>
      </c>
      <c r="H178" s="146">
        <v>0</v>
      </c>
      <c r="I178" s="147"/>
      <c r="J178" s="147">
        <f>ROUND(I178*H178,2)</f>
        <v>0</v>
      </c>
      <c r="K178" s="148"/>
      <c r="L178" s="30"/>
      <c r="M178" s="149" t="s">
        <v>1</v>
      </c>
      <c r="N178" s="150" t="s">
        <v>35</v>
      </c>
      <c r="O178" s="151">
        <v>1</v>
      </c>
      <c r="P178" s="151">
        <f>O178*H178</f>
        <v>0</v>
      </c>
      <c r="Q178" s="151">
        <v>0</v>
      </c>
      <c r="R178" s="151">
        <f>Q178*H178</f>
        <v>0</v>
      </c>
      <c r="S178" s="151">
        <v>0</v>
      </c>
      <c r="T178" s="152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3" t="s">
        <v>448</v>
      </c>
      <c r="AT178" s="153" t="s">
        <v>124</v>
      </c>
      <c r="AU178" s="153" t="s">
        <v>78</v>
      </c>
      <c r="AY178" s="17" t="s">
        <v>121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7" t="s">
        <v>78</v>
      </c>
      <c r="BK178" s="154">
        <f>ROUND(I178*H178,2)</f>
        <v>0</v>
      </c>
      <c r="BL178" s="17" t="s">
        <v>448</v>
      </c>
      <c r="BM178" s="153" t="s">
        <v>510</v>
      </c>
    </row>
    <row r="179" spans="2:51" s="13" customFormat="1" ht="12">
      <c r="B179" s="155"/>
      <c r="C179"/>
      <c r="D179" s="265" t="s">
        <v>130</v>
      </c>
      <c r="E179" s="266" t="s">
        <v>1</v>
      </c>
      <c r="F179" s="267"/>
      <c r="G179" s="161"/>
      <c r="H179" s="268"/>
      <c r="I179" s="161"/>
      <c r="J179" s="161"/>
      <c r="L179" s="155"/>
      <c r="M179" s="160"/>
      <c r="N179" s="161"/>
      <c r="O179" s="161"/>
      <c r="P179" s="161"/>
      <c r="Q179" s="161"/>
      <c r="R179" s="161"/>
      <c r="S179" s="161"/>
      <c r="T179" s="162"/>
      <c r="AT179" s="157" t="s">
        <v>130</v>
      </c>
      <c r="AU179" s="157" t="s">
        <v>78</v>
      </c>
      <c r="AV179" s="13" t="s">
        <v>80</v>
      </c>
      <c r="AW179" s="13" t="s">
        <v>27</v>
      </c>
      <c r="AX179" s="13" t="s">
        <v>78</v>
      </c>
      <c r="AY179" s="157" t="s">
        <v>121</v>
      </c>
    </row>
    <row r="180" spans="2:63" s="12" customFormat="1" ht="25.9" customHeight="1">
      <c r="B180" s="129"/>
      <c r="C180" s="161"/>
      <c r="D180" s="260" t="s">
        <v>69</v>
      </c>
      <c r="E180" s="261" t="s">
        <v>457</v>
      </c>
      <c r="F180" s="261" t="s">
        <v>458</v>
      </c>
      <c r="G180" s="134"/>
      <c r="H180" s="134"/>
      <c r="I180" s="134"/>
      <c r="J180" s="262">
        <f>BK180</f>
        <v>0</v>
      </c>
      <c r="L180" s="129"/>
      <c r="M180" s="133"/>
      <c r="N180" s="134"/>
      <c r="O180" s="134"/>
      <c r="P180" s="135">
        <f>SUM(P181:P183)</f>
        <v>0</v>
      </c>
      <c r="Q180" s="134"/>
      <c r="R180" s="135">
        <f>SUM(R181:R183)</f>
        <v>0</v>
      </c>
      <c r="S180" s="134"/>
      <c r="T180" s="136">
        <f>SUM(T181:T183)</f>
        <v>0</v>
      </c>
      <c r="AR180" s="130" t="s">
        <v>144</v>
      </c>
      <c r="AT180" s="137" t="s">
        <v>69</v>
      </c>
      <c r="AU180" s="137" t="s">
        <v>70</v>
      </c>
      <c r="AY180" s="130" t="s">
        <v>121</v>
      </c>
      <c r="BK180" s="138">
        <f>SUM(BK181:BK183)</f>
        <v>0</v>
      </c>
    </row>
    <row r="181" spans="1:65" s="2" customFormat="1" ht="16.5" customHeight="1">
      <c r="A181" s="29"/>
      <c r="B181" s="141"/>
      <c r="C181" s="142" t="s">
        <v>286</v>
      </c>
      <c r="D181" s="142" t="s">
        <v>124</v>
      </c>
      <c r="E181" s="143" t="s">
        <v>459</v>
      </c>
      <c r="F181" s="144" t="s">
        <v>460</v>
      </c>
      <c r="G181" s="145" t="s">
        <v>461</v>
      </c>
      <c r="H181" s="146">
        <v>1</v>
      </c>
      <c r="I181" s="147"/>
      <c r="J181" s="147">
        <f>ROUND(I181*H181,2)</f>
        <v>0</v>
      </c>
      <c r="K181" s="148"/>
      <c r="L181" s="30"/>
      <c r="M181" s="149" t="s">
        <v>1</v>
      </c>
      <c r="N181" s="150" t="s">
        <v>35</v>
      </c>
      <c r="O181" s="151">
        <v>0</v>
      </c>
      <c r="P181" s="151">
        <f>O181*H181</f>
        <v>0</v>
      </c>
      <c r="Q181" s="151">
        <v>0</v>
      </c>
      <c r="R181" s="151">
        <f>Q181*H181</f>
        <v>0</v>
      </c>
      <c r="S181" s="151">
        <v>0</v>
      </c>
      <c r="T181" s="152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3" t="s">
        <v>462</v>
      </c>
      <c r="AT181" s="153" t="s">
        <v>124</v>
      </c>
      <c r="AU181" s="153" t="s">
        <v>78</v>
      </c>
      <c r="AY181" s="17" t="s">
        <v>121</v>
      </c>
      <c r="BE181" s="154">
        <f>IF(N181="základní",J181,0)</f>
        <v>0</v>
      </c>
      <c r="BF181" s="154">
        <f>IF(N181="snížená",J181,0)</f>
        <v>0</v>
      </c>
      <c r="BG181" s="154">
        <f>IF(N181="zákl. přenesená",J181,0)</f>
        <v>0</v>
      </c>
      <c r="BH181" s="154">
        <f>IF(N181="sníž. přenesená",J181,0)</f>
        <v>0</v>
      </c>
      <c r="BI181" s="154">
        <f>IF(N181="nulová",J181,0)</f>
        <v>0</v>
      </c>
      <c r="BJ181" s="17" t="s">
        <v>78</v>
      </c>
      <c r="BK181" s="154">
        <f>ROUND(I181*H181,2)</f>
        <v>0</v>
      </c>
      <c r="BL181" s="17" t="s">
        <v>462</v>
      </c>
      <c r="BM181" s="153" t="s">
        <v>511</v>
      </c>
    </row>
    <row r="182" spans="1:47" s="2" customFormat="1" ht="29.25">
      <c r="A182" s="29"/>
      <c r="B182" s="30"/>
      <c r="C182"/>
      <c r="D182" s="265" t="s">
        <v>254</v>
      </c>
      <c r="E182" s="55"/>
      <c r="F182" s="269" t="s">
        <v>464</v>
      </c>
      <c r="G182" s="55"/>
      <c r="H182" s="55"/>
      <c r="I182" s="55"/>
      <c r="J182" s="55"/>
      <c r="K182" s="29"/>
      <c r="L182" s="30"/>
      <c r="M182" s="174"/>
      <c r="N182" s="175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254</v>
      </c>
      <c r="AU182" s="17" t="s">
        <v>78</v>
      </c>
    </row>
    <row r="183" spans="1:65" s="2" customFormat="1" ht="16.5" customHeight="1">
      <c r="A183" s="29"/>
      <c r="B183" s="141"/>
      <c r="C183" s="142">
        <v>37</v>
      </c>
      <c r="D183" s="142" t="s">
        <v>124</v>
      </c>
      <c r="E183" s="143" t="s">
        <v>465</v>
      </c>
      <c r="F183" s="144" t="s">
        <v>466</v>
      </c>
      <c r="G183" s="145" t="s">
        <v>461</v>
      </c>
      <c r="H183" s="146">
        <v>1</v>
      </c>
      <c r="I183" s="147"/>
      <c r="J183" s="147">
        <f>ROUND(I183*H183,2)</f>
        <v>0</v>
      </c>
      <c r="K183" s="148"/>
      <c r="L183" s="30"/>
      <c r="M183" s="189" t="s">
        <v>1</v>
      </c>
      <c r="N183" s="190" t="s">
        <v>35</v>
      </c>
      <c r="O183" s="191">
        <v>0</v>
      </c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3" t="s">
        <v>462</v>
      </c>
      <c r="AT183" s="153" t="s">
        <v>124</v>
      </c>
      <c r="AU183" s="153" t="s">
        <v>78</v>
      </c>
      <c r="AY183" s="17" t="s">
        <v>121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7" t="s">
        <v>78</v>
      </c>
      <c r="BK183" s="154">
        <f>ROUND(I183*H183,2)</f>
        <v>0</v>
      </c>
      <c r="BL183" s="17" t="s">
        <v>462</v>
      </c>
      <c r="BM183" s="153" t="s">
        <v>512</v>
      </c>
    </row>
    <row r="184" spans="1:31" s="2" customFormat="1" ht="6.95" customHeight="1">
      <c r="A184" s="29"/>
      <c r="B184" s="270"/>
      <c r="C184" s="271"/>
      <c r="D184" s="272"/>
      <c r="E184" s="272"/>
      <c r="F184" s="272"/>
      <c r="G184" s="272"/>
      <c r="H184" s="272"/>
      <c r="I184" s="272"/>
      <c r="J184" s="272"/>
      <c r="K184" s="45"/>
      <c r="L184" s="30"/>
      <c r="M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</row>
    <row r="185" ht="12.75">
      <c r="B185" s="233" t="s">
        <v>515</v>
      </c>
    </row>
  </sheetData>
  <autoFilter ref="C124:K18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Řehořová Ivana</cp:lastModifiedBy>
  <cp:lastPrinted>2020-07-16T08:35:03Z</cp:lastPrinted>
  <dcterms:created xsi:type="dcterms:W3CDTF">2020-07-11T15:57:58Z</dcterms:created>
  <dcterms:modified xsi:type="dcterms:W3CDTF">2020-07-16T08:36:52Z</dcterms:modified>
  <cp:category/>
  <cp:version/>
  <cp:contentType/>
  <cp:contentStatus/>
</cp:coreProperties>
</file>