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ykaja1\Documents\ab koleje\1. etapa - realizace\VŘ stavby\VŘ stavby_data soutěž_22012020\Příloha č. 2 - Položkový soupis prací\2E - Podlahy PVC vchodu B a 2podl.G_INV\"/>
    </mc:Choice>
  </mc:AlternateContent>
  <bookViews>
    <workbookView xWindow="360" yWindow="270" windowWidth="18735" windowHeight="1221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Stavba!$H$34</definedName>
    <definedName name="CenaCelkem">Stavba!$G$23</definedName>
    <definedName name="CenaCelkemBezDPH">Stavba!$G$22</definedName>
    <definedName name="CenaCelkemVypocet" localSheetId="1">Stavba!$I$34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Stavba!#REF!</definedName>
    <definedName name="DPHZakl">Stavba!$G$20</definedName>
    <definedName name="dpsc" localSheetId="1">Stavba!$C$13</definedName>
    <definedName name="IČO" localSheetId="1">Stavba!$I$11</definedName>
    <definedName name="Mena">Stavba!$J$23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Stavba!$B$32</definedName>
    <definedName name="_xlnm.Print_Area" localSheetId="3">' Pol'!$A$1:$U$30</definedName>
    <definedName name="_xlnm.Print_Area" localSheetId="1">Stavba!$A$1:$J$43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Stavba!#REF!</definedName>
    <definedName name="SazbaDPH1">'[1]Krycí list'!$C$30</definedName>
    <definedName name="SazbaDPH2" localSheetId="1">Stavba!$E$19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Stavba!$B$1:$J$30</definedName>
    <definedName name="ZakladDPHSni">Stavba!#REF!</definedName>
    <definedName name="ZakladDPHSniVypocet" localSheetId="1">Stavba!$F$34</definedName>
    <definedName name="ZakladDPHZakl">Stavba!$G$19</definedName>
    <definedName name="ZakladDPHZaklVypocet" localSheetId="1">Stavba!$G$34</definedName>
    <definedName name="Zaokrouhleni">Stavba!$G$21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E93" i="12" l="1"/>
  <c r="E96" i="12" s="1"/>
  <c r="E78" i="12"/>
  <c r="E81" i="12" s="1"/>
  <c r="E66" i="12"/>
  <c r="E69" i="12" s="1"/>
  <c r="E50" i="12"/>
  <c r="E53" i="12" s="1"/>
  <c r="E38" i="12"/>
  <c r="E41" i="12" s="1"/>
  <c r="E43" i="12" l="1"/>
  <c r="E71" i="12"/>
  <c r="E98" i="12"/>
  <c r="E55" i="12"/>
  <c r="E83" i="12"/>
  <c r="E14" i="12"/>
  <c r="E11" i="12"/>
  <c r="E100" i="12" l="1"/>
  <c r="E57" i="12"/>
  <c r="G27" i="12"/>
  <c r="E17" i="12"/>
  <c r="E22" i="12" l="1"/>
  <c r="E23" i="12"/>
  <c r="E21" i="12"/>
  <c r="G26" i="12"/>
  <c r="G20" i="12" l="1"/>
  <c r="G21" i="12"/>
  <c r="G22" i="12"/>
  <c r="G23" i="12"/>
  <c r="G24" i="12"/>
  <c r="G25" i="12"/>
  <c r="G28" i="12"/>
  <c r="G17" i="12"/>
  <c r="G11" i="12"/>
  <c r="G12" i="12"/>
  <c r="G13" i="12"/>
  <c r="G14" i="12"/>
  <c r="G15" i="12"/>
  <c r="G10" i="12"/>
  <c r="G9" i="12" l="1"/>
  <c r="I42" i="1" s="1"/>
  <c r="G16" i="12"/>
  <c r="I41" i="1" s="1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7" i="12"/>
  <c r="K17" i="12"/>
  <c r="M17" i="12"/>
  <c r="O17" i="12"/>
  <c r="Q17" i="12"/>
  <c r="U17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8" i="12"/>
  <c r="K28" i="12"/>
  <c r="M28" i="12"/>
  <c r="O28" i="12"/>
  <c r="Q28" i="12"/>
  <c r="U28" i="12"/>
  <c r="F34" i="1"/>
  <c r="G34" i="1"/>
  <c r="H34" i="1"/>
  <c r="I34" i="1"/>
  <c r="J33" i="1" s="1"/>
  <c r="J34" i="1" s="1"/>
  <c r="J22" i="1"/>
  <c r="J20" i="1"/>
  <c r="G32" i="1"/>
  <c r="F32" i="1"/>
  <c r="J19" i="1"/>
  <c r="J21" i="1"/>
  <c r="E20" i="1"/>
  <c r="I43" i="1" l="1"/>
  <c r="I16" i="1" s="1"/>
  <c r="I17" i="1" s="1"/>
  <c r="G19" i="1" s="1"/>
  <c r="G20" i="1" s="1"/>
  <c r="G23" i="1" s="1"/>
  <c r="Q9" i="12"/>
  <c r="O16" i="12"/>
  <c r="M16" i="12"/>
  <c r="K16" i="12"/>
  <c r="M9" i="12"/>
  <c r="I16" i="12"/>
  <c r="K9" i="12"/>
  <c r="Q16" i="12"/>
  <c r="U9" i="12"/>
  <c r="O9" i="12"/>
  <c r="U16" i="12"/>
  <c r="I9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<sst xmlns="http://schemas.openxmlformats.org/spreadsheetml/2006/main" count="188" uniqueCount="133">
  <si>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</si>
  <si>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</si>
  <si>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</si>
  <si>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</si>
  <si>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</si>
  <si>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</si>
  <si>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</si>
  <si>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</si>
  <si>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</si>
  <si>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</si>
  <si>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</si>
  <si>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základní DPH</t>
  </si>
  <si>
    <t xml:space="preserve">Základní DPH </t>
  </si>
  <si>
    <t>Rekapitulace dílčích částí</t>
  </si>
  <si>
    <t>Číslo</t>
  </si>
  <si>
    <t>DPH celkem</t>
  </si>
  <si>
    <t>Projektant:</t>
  </si>
  <si>
    <t>Vypracoval:</t>
  </si>
  <si>
    <t>Cena celkem bez DPH</t>
  </si>
  <si>
    <t>PSV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</si>
  <si>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</si>
  <si>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</si>
  <si>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</si>
  <si>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</si>
  <si>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</si>
  <si>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</si>
  <si>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</si>
  <si>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</si>
  <si>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</si>
  <si>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</si>
  <si>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</si>
  <si>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</si>
  <si>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</si>
  <si>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</si>
  <si>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Rozpočet:</t>
  </si>
  <si>
    <t>Misto</t>
  </si>
  <si>
    <t>Univerzita Hradec Králové</t>
  </si>
  <si>
    <t>Rokitanského 62</t>
  </si>
  <si>
    <t>Hradec Králové III</t>
  </si>
  <si>
    <t>50003</t>
  </si>
  <si>
    <t>62690094</t>
  </si>
  <si>
    <t>Celkem za stavbu</t>
  </si>
  <si>
    <t>CZK</t>
  </si>
  <si>
    <t>Rekapitulace dílů</t>
  </si>
  <si>
    <t>Typ dílu</t>
  </si>
  <si>
    <t>97</t>
  </si>
  <si>
    <t>776</t>
  </si>
  <si>
    <t>Podlahy povlakové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</si>
  <si>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</si>
  <si>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</si>
  <si>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</si>
  <si>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</si>
  <si>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</si>
  <si>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</si>
  <si>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</si>
  <si>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</si>
  <si>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</si>
  <si>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</si>
  <si>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</si>
  <si>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</si>
  <si>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</si>
  <si>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</si>
  <si>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</si>
  <si>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</si>
  <si>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</si>
  <si>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</si>
  <si>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</si>
  <si>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</si>
  <si>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</si>
  <si>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</si>
  <si>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</si>
  <si>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</si>
  <si>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</si>
  <si>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</si>
  <si>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</si>
  <si>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979011111R00</t>
  </si>
  <si>
    <t>Svislá doprava suti a vybour. hmot za 2.NP a 1.PP</t>
  </si>
  <si>
    <t>t</t>
  </si>
  <si>
    <t>POL1_0</t>
  </si>
  <si>
    <t>979011121R00</t>
  </si>
  <si>
    <t>Příplatek za každé další podlaží</t>
  </si>
  <si>
    <t>979082111R00</t>
  </si>
  <si>
    <t>Vnitrostaveništní doprava suti do 10 m</t>
  </si>
  <si>
    <t>979081111R00</t>
  </si>
  <si>
    <t>Odvoz suti a vybour. hmot na skládku do 1 km</t>
  </si>
  <si>
    <t>979081121R00</t>
  </si>
  <si>
    <t>Příplatek k odvozu za každý další 1 km</t>
  </si>
  <si>
    <t>979990181R00</t>
  </si>
  <si>
    <t>Poplatek za skládku suti - PVC podlahová krytina</t>
  </si>
  <si>
    <t>776511810RTT</t>
  </si>
  <si>
    <t>Odstranění PVC a koberců lepených bez podložky, z ploch nad 20 m2 včetně přebroušení</t>
  </si>
  <si>
    <t>m2</t>
  </si>
  <si>
    <t>776401800RT1</t>
  </si>
  <si>
    <t>Demontáž soklíků nebo lišt, pryžových nebo z PVC, odstranění a uložení na hromady</t>
  </si>
  <si>
    <t>m</t>
  </si>
  <si>
    <t>776101121R00</t>
  </si>
  <si>
    <t>Provedení penetrace podkladu</t>
  </si>
  <si>
    <t>776101115R00</t>
  </si>
  <si>
    <t>776521100R00</t>
  </si>
  <si>
    <t>776421100RU1</t>
  </si>
  <si>
    <t>28412245R</t>
  </si>
  <si>
    <t>POL3_0</t>
  </si>
  <si>
    <t>998776104R00</t>
  </si>
  <si>
    <t>Přesun hmot pro podlahy povlakové, výšky do 36 m</t>
  </si>
  <si>
    <t>END</t>
  </si>
  <si>
    <t>Odvoz sutě a skládkovné</t>
  </si>
  <si>
    <t>Vyrovnání podkladů samonivelační hmotou do 10mm</t>
  </si>
  <si>
    <t>Přechodová lišta do dveří</t>
  </si>
  <si>
    <t xml:space="preserve">Lepení povlak.podlah z pásů PVC na lepidlo, včetně spojení pásů svarem </t>
  </si>
  <si>
    <t>výkaz výměr</t>
  </si>
  <si>
    <t>Lepení podlahových soklíků z PVC a vinylu, včetně dodávky a montáže soklíku PVC</t>
  </si>
  <si>
    <t>766695213R</t>
  </si>
  <si>
    <t>Dodávka a montáž prahů dubových dveří  vstupních bytových š. 10-12cm, tl. 2cm; vč. demontáže stávajcích do sutě</t>
  </si>
  <si>
    <t xml:space="preserve">vchod B: </t>
  </si>
  <si>
    <t>vchod G - 1. a 2. podlaží</t>
  </si>
  <si>
    <t>Palachova 1130 a 1135, 500 12 Hradec Králové</t>
  </si>
  <si>
    <t>vchod B - plochy podlah</t>
  </si>
  <si>
    <t>byt 01 a 03</t>
  </si>
  <si>
    <t>byt 02</t>
  </si>
  <si>
    <t>vchod G - plochy podlah</t>
  </si>
  <si>
    <t>byt 01</t>
  </si>
  <si>
    <t>byt 03</t>
  </si>
  <si>
    <t>vchod B (8 podlaží) - celkem</t>
  </si>
  <si>
    <t>vchod G (2 podlaží) - celkem</t>
  </si>
  <si>
    <t>Podlahovina PVC  - těžká zátěž, nášlap alespoň 0,6mm; dekor dřevo; prořez 15%</t>
  </si>
  <si>
    <t>rezerva výpočtu 2%</t>
  </si>
  <si>
    <t>Poznámka: součástí jednotkových cen položek prací jsou i ostatní náklady zhotovitele.</t>
  </si>
  <si>
    <t>zhotovitel:</t>
  </si>
  <si>
    <t>objednatel:</t>
  </si>
  <si>
    <t xml:space="preserve">Soupis prací je věcně provázán s technickým popisem prací a podkladovou technickou dokumentací v příloze 3 ZD, záložce "3C" </t>
  </si>
  <si>
    <t>Položkový rozpočet (část 2E)</t>
  </si>
  <si>
    <t xml:space="preserve">podlahy PVC vchodu B a 2 podlaží G </t>
  </si>
  <si>
    <t>podlahy PVC vchodu B a 2 podlaží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</si>
</sst>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rgb="FF0070C0"/>
      <name val="Arial CE"/>
      <charset val="238"/>
    </font>
    <font>
      <b/>
      <sz val="8"/>
      <name val="Arial CE"/>
      <charset val="238"/>
    </font>
    <font>
      <u/>
      <sz val="8"/>
      <name val="Arial CE"/>
      <charset val="238"/>
    </font>
    <font>
      <b/>
      <u/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47" xfId="0" applyFill="1" applyBorder="1" applyAlignment="1">
      <alignment vertical="top"/>
    </xf>
    <xf numFmtId="0" fontId="0" fillId="3" borderId="48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49" xfId="0" applyFill="1" applyBorder="1" applyAlignment="1">
      <alignment wrapText="1"/>
    </xf>
    <xf numFmtId="0" fontId="0" fillId="3" borderId="50" xfId="0" applyFill="1" applyBorder="1" applyAlignment="1">
      <alignment vertical="top"/>
    </xf>
    <xf numFmtId="49" fontId="0" fillId="3" borderId="50" xfId="0" applyNumberFormat="1" applyFill="1" applyBorder="1" applyAlignment="1">
      <alignment vertical="top"/>
    </xf>
    <xf numFmtId="49" fontId="0" fillId="3" borderId="47" xfId="0" applyNumberFormat="1" applyFill="1" applyBorder="1" applyAlignment="1">
      <alignment vertical="top"/>
    </xf>
    <xf numFmtId="0" fontId="0" fillId="3" borderId="51" xfId="0" applyFill="1" applyBorder="1" applyAlignment="1">
      <alignment vertical="top"/>
    </xf>
    <xf numFmtId="164" fontId="0" fillId="3" borderId="47" xfId="0" applyNumberFormat="1" applyFill="1" applyBorder="1" applyAlignment="1">
      <alignment vertical="top"/>
    </xf>
    <xf numFmtId="4" fontId="0" fillId="3" borderId="47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26" xfId="0" applyNumberFormat="1" applyFont="1" applyBorder="1" applyAlignment="1">
      <alignment horizontal="left" vertical="top"/>
    </xf>
    <xf numFmtId="0" fontId="17" fillId="0" borderId="34" xfId="0" applyNumberFormat="1" applyFont="1" applyBorder="1" applyAlignment="1">
      <alignment vertical="top"/>
    </xf>
    <xf numFmtId="0" fontId="16" fillId="0" borderId="0" xfId="0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vertical="top" shrinkToFit="1"/>
    </xf>
    <xf numFmtId="164" fontId="17" fillId="0" borderId="0" xfId="0" applyNumberFormat="1" applyFont="1" applyBorder="1" applyAlignment="1">
      <alignment vertical="top" shrinkToFit="1"/>
    </xf>
    <xf numFmtId="0" fontId="17" fillId="0" borderId="0" xfId="0" applyNumberFormat="1" applyFont="1" applyBorder="1" applyAlignment="1">
      <alignment vertical="top"/>
    </xf>
    <xf numFmtId="4" fontId="7" fillId="0" borderId="38" xfId="0" applyNumberFormat="1" applyFont="1" applyBorder="1" applyAlignment="1">
      <alignment vertical="center"/>
    </xf>
    <xf numFmtId="49" fontId="16" fillId="0" borderId="0" xfId="0" applyNumberFormat="1" applyFont="1"/>
    <xf numFmtId="4" fontId="16" fillId="0" borderId="0" xfId="0" applyNumberFormat="1" applyFont="1"/>
    <xf numFmtId="4" fontId="16" fillId="0" borderId="6" xfId="0" applyNumberFormat="1" applyFont="1" applyBorder="1"/>
    <xf numFmtId="49" fontId="18" fillId="0" borderId="0" xfId="0" applyNumberFormat="1" applyFont="1"/>
    <xf numFmtId="4" fontId="18" fillId="0" borderId="0" xfId="0" applyNumberFormat="1" applyFont="1"/>
    <xf numFmtId="49" fontId="16" fillId="5" borderId="0" xfId="0" applyNumberFormat="1" applyFont="1" applyFill="1"/>
    <xf numFmtId="4" fontId="0" fillId="5" borderId="0" xfId="0" applyNumberFormat="1" applyFill="1"/>
    <xf numFmtId="0" fontId="0" fillId="5" borderId="0" xfId="0" applyFill="1"/>
    <xf numFmtId="0" fontId="0" fillId="0" borderId="47" xfId="0" applyFon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3" borderId="49" xfId="0" applyFill="1" applyBorder="1"/>
    <xf numFmtId="49" fontId="0" fillId="3" borderId="49" xfId="0" applyNumberFormat="1" applyFill="1" applyBorder="1"/>
    <xf numFmtId="4" fontId="16" fillId="7" borderId="33" xfId="0" applyNumberFormat="1" applyFont="1" applyFill="1" applyBorder="1" applyAlignment="1" applyProtection="1">
      <alignment vertical="top" shrinkToFit="1"/>
      <protection locked="0"/>
    </xf>
    <xf numFmtId="4" fontId="16" fillId="7" borderId="38" xfId="0" applyNumberFormat="1" applyFont="1" applyFill="1" applyBorder="1" applyAlignment="1" applyProtection="1">
      <alignment vertical="top" shrinkToFit="1"/>
      <protection locked="0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4" fontId="7" fillId="4" borderId="38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50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49" fontId="19" fillId="0" borderId="42" xfId="0" applyNumberFormat="1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49" fontId="19" fillId="0" borderId="0" xfId="0" applyNumberFormat="1" applyFont="1" applyBorder="1" applyAlignment="1">
      <alignment horizontal="left" wrapText="1"/>
    </xf>
    <xf numFmtId="0" fontId="20" fillId="0" borderId="42" xfId="0" applyFont="1" applyBorder="1" applyAlignment="1">
      <alignment horizontal="left" vertical="center" wrapText="1"/>
    </xf>
    <xf numFmtId="49" fontId="9" fillId="6" borderId="18" xfId="0" applyNumberFormat="1" applyFont="1" applyFill="1" applyBorder="1" applyAlignment="1">
      <alignment horizontal="left" vertical="center" shrinkToFit="1"/>
    </xf>
    <xf numFmtId="0" fontId="9" fillId="6" borderId="18" xfId="0" applyFont="1" applyFill="1" applyBorder="1" applyAlignment="1">
      <alignment horizontal="left" vertical="center" shrinkToFit="1"/>
    </xf>
    <xf numFmtId="0" fontId="9" fillId="6" borderId="19" xfId="0" applyFont="1" applyFill="1" applyBorder="1" applyAlignment="1">
      <alignment horizontal="left" vertical="center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30</v>
      </c>
    </row>
    <row r="2" spans="1:7" ht="57.75" customHeight="1" x14ac:dyDescent="0.2">
      <c r="A2" s="203" t="s">
        <v>31</v>
      </c>
      <c r="B2" s="203"/>
      <c r="C2" s="203"/>
      <c r="D2" s="203"/>
      <c r="E2" s="203"/>
      <c r="F2" s="203"/>
      <c r="G2" s="20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46"/>
  <sheetViews>
    <sheetView showGridLines="0" topLeftCell="B1" zoomScaleNormal="100" zoomScaleSheetLayoutView="75" workbookViewId="0">
      <selection activeCell="Q11" sqref="Q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28</v>
      </c>
      <c r="B1" s="207" t="s">
        <v>130</v>
      </c>
      <c r="C1" s="208"/>
      <c r="D1" s="208"/>
      <c r="E1" s="208"/>
      <c r="F1" s="208"/>
      <c r="G1" s="208"/>
      <c r="H1" s="208"/>
      <c r="I1" s="208"/>
      <c r="J1" s="209"/>
    </row>
    <row r="2" spans="1:15" ht="23.25" customHeight="1" x14ac:dyDescent="0.2">
      <c r="A2" s="4"/>
      <c r="B2" s="81" t="s">
        <v>32</v>
      </c>
      <c r="C2" s="82"/>
      <c r="D2" s="225" t="s">
        <v>131</v>
      </c>
      <c r="E2" s="226"/>
      <c r="F2" s="226"/>
      <c r="G2" s="226"/>
      <c r="H2" s="226"/>
      <c r="I2" s="226"/>
      <c r="J2" s="227"/>
      <c r="O2" s="2"/>
    </row>
    <row r="3" spans="1:15" ht="23.25" customHeight="1" x14ac:dyDescent="0.2">
      <c r="A3" s="4"/>
      <c r="B3" s="83" t="s">
        <v>35</v>
      </c>
      <c r="C3" s="84"/>
      <c r="D3" s="222" t="s">
        <v>115</v>
      </c>
      <c r="E3" s="223"/>
      <c r="F3" s="223"/>
      <c r="G3" s="223"/>
      <c r="H3" s="223"/>
      <c r="I3" s="223"/>
      <c r="J3" s="224"/>
    </row>
    <row r="4" spans="1:15" ht="23.25" hidden="1" customHeight="1" x14ac:dyDescent="0.2">
      <c r="A4" s="4"/>
      <c r="B4" s="85" t="s">
        <v>34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127</v>
      </c>
      <c r="C5" s="5"/>
      <c r="D5" s="91"/>
      <c r="E5" s="26"/>
      <c r="F5" s="26"/>
      <c r="G5" s="26"/>
      <c r="H5" s="28" t="s">
        <v>25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26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16</v>
      </c>
      <c r="C8" s="5"/>
      <c r="D8" s="35"/>
      <c r="E8" s="5"/>
      <c r="F8" s="5"/>
      <c r="G8" s="45"/>
      <c r="H8" s="28" t="s">
        <v>25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26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128</v>
      </c>
      <c r="C11" s="5"/>
      <c r="D11" s="232" t="s">
        <v>36</v>
      </c>
      <c r="E11" s="232"/>
      <c r="F11" s="232"/>
      <c r="G11" s="232"/>
      <c r="H11" s="28" t="s">
        <v>25</v>
      </c>
      <c r="I11" s="91" t="s">
        <v>40</v>
      </c>
      <c r="J11" s="11"/>
    </row>
    <row r="12" spans="1:15" ht="15.75" customHeight="1" x14ac:dyDescent="0.2">
      <c r="A12" s="4"/>
      <c r="B12" s="41"/>
      <c r="C12" s="26"/>
      <c r="D12" s="220" t="s">
        <v>37</v>
      </c>
      <c r="E12" s="220"/>
      <c r="F12" s="220"/>
      <c r="G12" s="220"/>
      <c r="H12" s="28" t="s">
        <v>26</v>
      </c>
      <c r="I12" s="91"/>
      <c r="J12" s="11"/>
    </row>
    <row r="13" spans="1:15" ht="15.75" customHeight="1" x14ac:dyDescent="0.2">
      <c r="A13" s="4"/>
      <c r="B13" s="42"/>
      <c r="C13" s="92" t="s">
        <v>39</v>
      </c>
      <c r="D13" s="221" t="s">
        <v>38</v>
      </c>
      <c r="E13" s="221"/>
      <c r="F13" s="221"/>
      <c r="G13" s="221"/>
      <c r="H13" s="29"/>
      <c r="I13" s="34"/>
      <c r="J13" s="51"/>
    </row>
    <row r="14" spans="1:15" ht="24" customHeight="1" x14ac:dyDescent="0.2">
      <c r="A14" s="4"/>
      <c r="B14" s="66" t="s">
        <v>17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23</v>
      </c>
      <c r="C15" s="72"/>
      <c r="D15" s="53"/>
      <c r="E15" s="231"/>
      <c r="F15" s="231"/>
      <c r="G15" s="218"/>
      <c r="H15" s="218"/>
      <c r="I15" s="218" t="s">
        <v>20</v>
      </c>
      <c r="J15" s="219"/>
    </row>
    <row r="16" spans="1:15" ht="23.25" customHeight="1" x14ac:dyDescent="0.2">
      <c r="A16" s="133" t="s">
        <v>19</v>
      </c>
      <c r="B16" s="134" t="s">
        <v>19</v>
      </c>
      <c r="C16" s="58"/>
      <c r="D16" s="59"/>
      <c r="E16" s="228"/>
      <c r="F16" s="229"/>
      <c r="G16" s="228"/>
      <c r="H16" s="229"/>
      <c r="I16" s="228">
        <f>SUM(I43)</f>
        <v>0</v>
      </c>
      <c r="J16" s="230"/>
    </row>
    <row r="17" spans="1:10" ht="23.25" customHeight="1" x14ac:dyDescent="0.2">
      <c r="A17" s="4"/>
      <c r="B17" s="74" t="s">
        <v>20</v>
      </c>
      <c r="C17" s="75"/>
      <c r="D17" s="76"/>
      <c r="E17" s="205"/>
      <c r="F17" s="216"/>
      <c r="G17" s="205"/>
      <c r="H17" s="216"/>
      <c r="I17" s="205">
        <f>SUM(I16:J16)</f>
        <v>0</v>
      </c>
      <c r="J17" s="206"/>
    </row>
    <row r="18" spans="1:10" ht="33" customHeight="1" x14ac:dyDescent="0.2">
      <c r="A18" s="4"/>
      <c r="B18" s="65" t="s">
        <v>24</v>
      </c>
      <c r="C18" s="58"/>
      <c r="D18" s="59"/>
      <c r="E18" s="64"/>
      <c r="F18" s="61"/>
      <c r="G18" s="50"/>
      <c r="H18" s="50"/>
      <c r="I18" s="50"/>
      <c r="J18" s="62"/>
    </row>
    <row r="19" spans="1:10" ht="23.25" customHeight="1" x14ac:dyDescent="0.2">
      <c r="A19" s="4"/>
      <c r="B19" s="57" t="s">
        <v>11</v>
      </c>
      <c r="C19" s="58"/>
      <c r="D19" s="59"/>
      <c r="E19" s="60">
        <v>21</v>
      </c>
      <c r="F19" s="61" t="s">
        <v>0</v>
      </c>
      <c r="G19" s="214">
        <f>I17</f>
        <v>0</v>
      </c>
      <c r="H19" s="215"/>
      <c r="I19" s="215"/>
      <c r="J19" s="62" t="str">
        <f t="shared" ref="J19:J22" si="0">Mena</f>
        <v>CZK</v>
      </c>
    </row>
    <row r="20" spans="1:10" ht="23.25" customHeight="1" x14ac:dyDescent="0.2">
      <c r="A20" s="4"/>
      <c r="B20" s="49" t="s">
        <v>12</v>
      </c>
      <c r="C20" s="22"/>
      <c r="D20" s="18"/>
      <c r="E20" s="43">
        <f>SazbaDPH2</f>
        <v>21</v>
      </c>
      <c r="F20" s="44" t="s">
        <v>0</v>
      </c>
      <c r="G20" s="210">
        <f>ZakladDPHZakl*0.21</f>
        <v>0</v>
      </c>
      <c r="H20" s="211"/>
      <c r="I20" s="211"/>
      <c r="J20" s="56" t="str">
        <f t="shared" si="0"/>
        <v>CZK</v>
      </c>
    </row>
    <row r="21" spans="1:10" ht="23.25" customHeight="1" thickBot="1" x14ac:dyDescent="0.25">
      <c r="A21" s="4"/>
      <c r="B21" s="48" t="s">
        <v>4</v>
      </c>
      <c r="C21" s="20"/>
      <c r="D21" s="23"/>
      <c r="E21" s="20"/>
      <c r="F21" s="21"/>
      <c r="G21" s="212"/>
      <c r="H21" s="212"/>
      <c r="I21" s="212"/>
      <c r="J21" s="63" t="str">
        <f t="shared" si="0"/>
        <v>CZK</v>
      </c>
    </row>
    <row r="22" spans="1:10" ht="27.75" hidden="1" customHeight="1" thickBot="1" x14ac:dyDescent="0.25">
      <c r="A22" s="4"/>
      <c r="B22" s="112" t="s">
        <v>18</v>
      </c>
      <c r="C22" s="113"/>
      <c r="D22" s="113"/>
      <c r="E22" s="114"/>
      <c r="F22" s="115"/>
      <c r="G22" s="213">
        <v>898673.56</v>
      </c>
      <c r="H22" s="217"/>
      <c r="I22" s="217"/>
      <c r="J22" s="116" t="str">
        <f t="shared" si="0"/>
        <v>CZK</v>
      </c>
    </row>
    <row r="23" spans="1:10" ht="27.75" customHeight="1" thickBot="1" x14ac:dyDescent="0.25">
      <c r="A23" s="4"/>
      <c r="B23" s="112" t="s">
        <v>27</v>
      </c>
      <c r="C23" s="117"/>
      <c r="D23" s="117"/>
      <c r="E23" s="117"/>
      <c r="F23" s="117"/>
      <c r="G23" s="213">
        <f>ZakladDPHZakl+DPHZakl</f>
        <v>0</v>
      </c>
      <c r="H23" s="213"/>
      <c r="I23" s="213"/>
      <c r="J23" s="118" t="s">
        <v>42</v>
      </c>
    </row>
    <row r="24" spans="1:10" ht="12.75" customHeight="1" x14ac:dyDescent="0.2">
      <c r="A24" s="4"/>
      <c r="B24" s="4"/>
      <c r="C24" s="5"/>
      <c r="D24" s="5"/>
      <c r="E24" s="5"/>
      <c r="F24" s="5"/>
      <c r="G24" s="45"/>
      <c r="H24" s="5"/>
      <c r="I24" s="45"/>
      <c r="J24" s="12"/>
    </row>
    <row r="25" spans="1:10" ht="30" customHeight="1" x14ac:dyDescent="0.2">
      <c r="A25" s="4"/>
      <c r="B25" s="4"/>
      <c r="C25" s="5"/>
      <c r="D25" s="5"/>
      <c r="E25" s="5"/>
      <c r="F25" s="5"/>
      <c r="G25" s="45"/>
      <c r="H25" s="5"/>
      <c r="I25" s="45"/>
      <c r="J25" s="12"/>
    </row>
    <row r="26" spans="1:10" ht="18.75" customHeight="1" x14ac:dyDescent="0.2">
      <c r="A26" s="4"/>
      <c r="B26" s="24"/>
      <c r="C26" s="19" t="s">
        <v>10</v>
      </c>
      <c r="D26" s="39"/>
      <c r="E26" s="39"/>
      <c r="F26" s="19" t="s">
        <v>9</v>
      </c>
      <c r="G26" s="39"/>
      <c r="H26" s="40"/>
      <c r="I26" s="39"/>
      <c r="J26" s="12"/>
    </row>
    <row r="27" spans="1:10" ht="47.25" customHeight="1" x14ac:dyDescent="0.2">
      <c r="A27" s="4"/>
      <c r="B27" s="4"/>
      <c r="C27" s="5"/>
      <c r="D27" s="5"/>
      <c r="E27" s="5"/>
      <c r="F27" s="5"/>
      <c r="G27" s="45"/>
      <c r="H27" s="5"/>
      <c r="I27" s="45"/>
      <c r="J27" s="12"/>
    </row>
    <row r="28" spans="1:10" s="37" customFormat="1" ht="18.75" customHeight="1" x14ac:dyDescent="0.2">
      <c r="A28" s="30"/>
      <c r="B28" s="30"/>
      <c r="C28" s="31"/>
      <c r="D28" s="25"/>
      <c r="E28" s="25"/>
      <c r="F28" s="31"/>
      <c r="G28" s="32"/>
      <c r="H28" s="25"/>
      <c r="I28" s="32"/>
      <c r="J28" s="38"/>
    </row>
    <row r="29" spans="1:10" ht="12.75" customHeight="1" x14ac:dyDescent="0.2">
      <c r="A29" s="4"/>
      <c r="B29" s="4"/>
      <c r="C29" s="5"/>
      <c r="D29" s="204" t="s">
        <v>2</v>
      </c>
      <c r="E29" s="204"/>
      <c r="F29" s="5"/>
      <c r="G29" s="45"/>
      <c r="H29" s="13" t="s">
        <v>3</v>
      </c>
      <c r="I29" s="45"/>
      <c r="J29" s="12"/>
    </row>
    <row r="30" spans="1:10" ht="13.5" customHeight="1" thickBot="1" x14ac:dyDescent="0.25">
      <c r="A30" s="14"/>
      <c r="B30" s="14"/>
      <c r="C30" s="15"/>
      <c r="D30" s="15"/>
      <c r="E30" s="15"/>
      <c r="F30" s="15"/>
      <c r="G30" s="16"/>
      <c r="H30" s="15"/>
      <c r="I30" s="16"/>
      <c r="J30" s="17"/>
    </row>
    <row r="31" spans="1:10" ht="27" hidden="1" customHeight="1" x14ac:dyDescent="0.25">
      <c r="B31" s="77" t="s">
        <v>13</v>
      </c>
      <c r="C31" s="3"/>
      <c r="D31" s="3"/>
      <c r="E31" s="3"/>
      <c r="F31" s="104"/>
      <c r="G31" s="104"/>
      <c r="H31" s="104"/>
      <c r="I31" s="104"/>
      <c r="J31" s="3"/>
    </row>
    <row r="32" spans="1:10" ht="25.5" hidden="1" customHeight="1" x14ac:dyDescent="0.2">
      <c r="A32" s="96" t="s">
        <v>29</v>
      </c>
      <c r="B32" s="98" t="s">
        <v>14</v>
      </c>
      <c r="C32" s="99" t="s">
        <v>5</v>
      </c>
      <c r="D32" s="100"/>
      <c r="E32" s="100"/>
      <c r="F32" s="105" t="e">
        <f>#REF!</f>
        <v>#REF!</v>
      </c>
      <c r="G32" s="105" t="str">
        <f>B19</f>
        <v>Základ pro základní DPH</v>
      </c>
      <c r="H32" s="106" t="s">
        <v>15</v>
      </c>
      <c r="I32" s="106" t="s">
        <v>1</v>
      </c>
      <c r="J32" s="101" t="s">
        <v>0</v>
      </c>
    </row>
    <row r="33" spans="1:10" ht="25.5" hidden="1" customHeight="1" x14ac:dyDescent="0.2">
      <c r="A33" s="96">
        <v>1</v>
      </c>
      <c r="B33" s="102"/>
      <c r="C33" s="234"/>
      <c r="D33" s="235"/>
      <c r="E33" s="235"/>
      <c r="F33" s="107">
        <v>0</v>
      </c>
      <c r="G33" s="108">
        <v>898673.56</v>
      </c>
      <c r="H33" s="109">
        <v>188721</v>
      </c>
      <c r="I33" s="109">
        <v>1087394.56</v>
      </c>
      <c r="J33" s="103">
        <f>IF(CenaCelkemVypocet=0,"",I33/CenaCelkemVypocet*100)</f>
        <v>100</v>
      </c>
    </row>
    <row r="34" spans="1:10" ht="25.5" hidden="1" customHeight="1" x14ac:dyDescent="0.2">
      <c r="A34" s="96"/>
      <c r="B34" s="236" t="s">
        <v>41</v>
      </c>
      <c r="C34" s="237"/>
      <c r="D34" s="237"/>
      <c r="E34" s="238"/>
      <c r="F34" s="110">
        <f>SUMIF(A33:A33,"=1",F33:F33)</f>
        <v>0</v>
      </c>
      <c r="G34" s="111">
        <f>SUMIF(A33:A33,"=1",G33:G33)</f>
        <v>898673.56</v>
      </c>
      <c r="H34" s="111">
        <f>SUMIF(A33:A33,"=1",H33:H33)</f>
        <v>188721</v>
      </c>
      <c r="I34" s="111">
        <f>SUMIF(A33:A33,"=1",I33:I33)</f>
        <v>1087394.56</v>
      </c>
      <c r="J34" s="97">
        <f>SUMIF(A33:A33,"=1",J33:J33)</f>
        <v>100</v>
      </c>
    </row>
    <row r="38" spans="1:10" ht="15.75" x14ac:dyDescent="0.25">
      <c r="B38" s="119" t="s">
        <v>43</v>
      </c>
    </row>
    <row r="40" spans="1:10" ht="25.5" customHeight="1" x14ac:dyDescent="0.2">
      <c r="A40" s="120"/>
      <c r="B40" s="123" t="s">
        <v>14</v>
      </c>
      <c r="C40" s="123" t="s">
        <v>5</v>
      </c>
      <c r="D40" s="124"/>
      <c r="E40" s="124"/>
      <c r="F40" s="127" t="s">
        <v>44</v>
      </c>
      <c r="G40" s="127"/>
      <c r="H40" s="127"/>
      <c r="I40" s="239" t="s">
        <v>20</v>
      </c>
      <c r="J40" s="239"/>
    </row>
    <row r="41" spans="1:10" ht="25.5" customHeight="1" x14ac:dyDescent="0.2">
      <c r="A41" s="121"/>
      <c r="B41" s="128" t="s">
        <v>46</v>
      </c>
      <c r="C41" s="241" t="s">
        <v>47</v>
      </c>
      <c r="D41" s="242"/>
      <c r="E41" s="242"/>
      <c r="F41" s="129" t="s">
        <v>19</v>
      </c>
      <c r="G41" s="130"/>
      <c r="H41" s="130"/>
      <c r="I41" s="240">
        <f>' Pol'!G16</f>
        <v>0</v>
      </c>
      <c r="J41" s="240"/>
    </row>
    <row r="42" spans="1:10" ht="25.5" customHeight="1" x14ac:dyDescent="0.2">
      <c r="A42" s="121"/>
      <c r="B42" s="128" t="s">
        <v>45</v>
      </c>
      <c r="C42" s="243" t="s">
        <v>105</v>
      </c>
      <c r="D42" s="244"/>
      <c r="E42" s="245"/>
      <c r="F42" s="129" t="s">
        <v>19</v>
      </c>
      <c r="G42" s="188"/>
      <c r="H42" s="188"/>
      <c r="I42" s="240">
        <f>' Pol'!G9</f>
        <v>0</v>
      </c>
      <c r="J42" s="240"/>
    </row>
    <row r="43" spans="1:10" ht="25.5" customHeight="1" x14ac:dyDescent="0.2">
      <c r="A43" s="122"/>
      <c r="B43" s="125" t="s">
        <v>1</v>
      </c>
      <c r="C43" s="125"/>
      <c r="D43" s="126"/>
      <c r="E43" s="126"/>
      <c r="F43" s="131"/>
      <c r="G43" s="132"/>
      <c r="H43" s="132"/>
      <c r="I43" s="233">
        <f>SUM(I41:J42)</f>
        <v>0</v>
      </c>
      <c r="J43" s="233"/>
    </row>
    <row r="44" spans="1:10" x14ac:dyDescent="0.2">
      <c r="F44" s="94"/>
      <c r="G44" s="95"/>
      <c r="H44" s="94"/>
      <c r="I44" s="95"/>
      <c r="J44" s="95"/>
    </row>
    <row r="45" spans="1:10" x14ac:dyDescent="0.2">
      <c r="F45" s="94"/>
      <c r="G45" s="95"/>
      <c r="H45" s="94"/>
      <c r="I45" s="95"/>
      <c r="J45" s="95"/>
    </row>
    <row r="46" spans="1:10" x14ac:dyDescent="0.2">
      <c r="F46" s="94"/>
      <c r="G46" s="95"/>
      <c r="H46" s="94"/>
      <c r="I46" s="95"/>
      <c r="J46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29">
    <mergeCell ref="I43:J43"/>
    <mergeCell ref="C33:E33"/>
    <mergeCell ref="B34:E34"/>
    <mergeCell ref="I40:J40"/>
    <mergeCell ref="I41:J41"/>
    <mergeCell ref="C41:E41"/>
    <mergeCell ref="C42:E42"/>
    <mergeCell ref="I42:J42"/>
    <mergeCell ref="E16:F16"/>
    <mergeCell ref="G16:H16"/>
    <mergeCell ref="I16:J16"/>
    <mergeCell ref="E15:F15"/>
    <mergeCell ref="D11:G11"/>
    <mergeCell ref="D29:E29"/>
    <mergeCell ref="I17:J17"/>
    <mergeCell ref="B1:J1"/>
    <mergeCell ref="G20:I20"/>
    <mergeCell ref="G21:I21"/>
    <mergeCell ref="G23:I23"/>
    <mergeCell ref="G19:I19"/>
    <mergeCell ref="E17:F17"/>
    <mergeCell ref="G17:H17"/>
    <mergeCell ref="G22:I22"/>
    <mergeCell ref="G15:H15"/>
    <mergeCell ref="I15:J15"/>
    <mergeCell ref="D12:G12"/>
    <mergeCell ref="D13:G13"/>
    <mergeCell ref="D3:J3"/>
    <mergeCell ref="D2:J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6" t="s">
        <v>6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79" t="s">
        <v>33</v>
      </c>
      <c r="B2" s="78"/>
      <c r="C2" s="248"/>
      <c r="D2" s="248"/>
      <c r="E2" s="248"/>
      <c r="F2" s="248"/>
      <c r="G2" s="249"/>
    </row>
    <row r="3" spans="1:7" ht="24.95" hidden="1" customHeight="1" x14ac:dyDescent="0.2">
      <c r="A3" s="79" t="s">
        <v>7</v>
      </c>
      <c r="B3" s="78"/>
      <c r="C3" s="248"/>
      <c r="D3" s="248"/>
      <c r="E3" s="248"/>
      <c r="F3" s="248"/>
      <c r="G3" s="249"/>
    </row>
    <row r="4" spans="1:7" ht="24.95" hidden="1" customHeight="1" x14ac:dyDescent="0.2">
      <c r="A4" s="79" t="s">
        <v>8</v>
      </c>
      <c r="B4" s="78"/>
      <c r="C4" s="248"/>
      <c r="D4" s="248"/>
      <c r="E4" s="248"/>
      <c r="F4" s="248"/>
      <c r="G4" s="249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00"/>
  <sheetViews>
    <sheetView tabSelected="1" workbookViewId="0">
      <selection activeCell="F23" sqref="F23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50" t="s">
        <v>6</v>
      </c>
      <c r="B1" s="250"/>
      <c r="C1" s="250"/>
      <c r="D1" s="250"/>
      <c r="E1" s="250"/>
      <c r="F1" s="250"/>
      <c r="G1" s="250"/>
      <c r="AE1" t="s">
        <v>49</v>
      </c>
    </row>
    <row r="2" spans="1:60" ht="24.95" customHeight="1" x14ac:dyDescent="0.2">
      <c r="A2" s="137" t="s">
        <v>48</v>
      </c>
      <c r="B2" s="135"/>
      <c r="C2" s="259" t="s">
        <v>132</v>
      </c>
      <c r="D2" s="260"/>
      <c r="E2" s="260"/>
      <c r="F2" s="260"/>
      <c r="G2" s="260"/>
      <c r="H2" s="260"/>
      <c r="I2" s="261"/>
      <c r="AE2" t="s">
        <v>50</v>
      </c>
    </row>
    <row r="3" spans="1:60" ht="24.95" customHeight="1" x14ac:dyDescent="0.2">
      <c r="A3" s="138" t="s">
        <v>7</v>
      </c>
      <c r="B3" s="136"/>
      <c r="C3" s="251" t="s">
        <v>115</v>
      </c>
      <c r="D3" s="252"/>
      <c r="E3" s="252"/>
      <c r="F3" s="252"/>
      <c r="G3" s="253"/>
      <c r="AE3" t="s">
        <v>51</v>
      </c>
    </row>
    <row r="4" spans="1:60" ht="24.95" customHeight="1" x14ac:dyDescent="0.2">
      <c r="A4" s="197"/>
      <c r="B4" s="198"/>
      <c r="C4" s="258" t="s">
        <v>129</v>
      </c>
      <c r="D4" s="258"/>
      <c r="E4" s="258"/>
      <c r="F4" s="258"/>
      <c r="G4" s="258"/>
    </row>
    <row r="5" spans="1:60" ht="24.95" customHeight="1" x14ac:dyDescent="0.2">
      <c r="A5" s="138" t="s">
        <v>8</v>
      </c>
      <c r="B5" s="136"/>
      <c r="C5" s="254" t="s">
        <v>126</v>
      </c>
      <c r="D5" s="255"/>
      <c r="E5" s="255"/>
      <c r="F5" s="255"/>
      <c r="G5" s="256"/>
      <c r="AE5" t="s">
        <v>52</v>
      </c>
    </row>
    <row r="6" spans="1:60" x14ac:dyDescent="0.2">
      <c r="A6" s="139" t="s">
        <v>53</v>
      </c>
      <c r="B6" s="140"/>
      <c r="C6" s="141"/>
      <c r="D6" s="142"/>
      <c r="E6" s="142"/>
      <c r="F6" s="142"/>
      <c r="G6" s="143"/>
      <c r="AE6" t="s">
        <v>54</v>
      </c>
    </row>
    <row r="8" spans="1:60" ht="38.25" x14ac:dyDescent="0.2">
      <c r="A8" s="199" t="s">
        <v>55</v>
      </c>
      <c r="B8" s="200" t="s">
        <v>56</v>
      </c>
      <c r="C8" s="200" t="s">
        <v>57</v>
      </c>
      <c r="D8" s="199" t="s">
        <v>58</v>
      </c>
      <c r="E8" s="199" t="s">
        <v>59</v>
      </c>
      <c r="F8" s="144" t="s">
        <v>60</v>
      </c>
      <c r="G8" s="199" t="s">
        <v>20</v>
      </c>
      <c r="H8" s="162" t="s">
        <v>21</v>
      </c>
      <c r="I8" s="162" t="s">
        <v>61</v>
      </c>
      <c r="J8" s="162" t="s">
        <v>22</v>
      </c>
      <c r="K8" s="162" t="s">
        <v>62</v>
      </c>
      <c r="L8" s="162" t="s">
        <v>63</v>
      </c>
      <c r="M8" s="162" t="s">
        <v>64</v>
      </c>
      <c r="N8" s="162" t="s">
        <v>65</v>
      </c>
      <c r="O8" s="162" t="s">
        <v>66</v>
      </c>
      <c r="P8" s="162" t="s">
        <v>67</v>
      </c>
      <c r="Q8" s="162" t="s">
        <v>68</v>
      </c>
      <c r="R8" s="162" t="s">
        <v>69</v>
      </c>
      <c r="S8" s="162" t="s">
        <v>70</v>
      </c>
      <c r="T8" s="162" t="s">
        <v>71</v>
      </c>
      <c r="U8" s="149" t="s">
        <v>72</v>
      </c>
    </row>
    <row r="9" spans="1:60" x14ac:dyDescent="0.2">
      <c r="A9" s="163" t="s">
        <v>73</v>
      </c>
      <c r="B9" s="164" t="s">
        <v>45</v>
      </c>
      <c r="C9" s="165" t="s">
        <v>105</v>
      </c>
      <c r="D9" s="166"/>
      <c r="E9" s="167"/>
      <c r="F9" s="168"/>
      <c r="G9" s="168">
        <f>SUM(G10:G15)</f>
        <v>0</v>
      </c>
      <c r="H9" s="168"/>
      <c r="I9" s="168">
        <f>SUM(I10:I15)</f>
        <v>0</v>
      </c>
      <c r="J9" s="168"/>
      <c r="K9" s="168">
        <f>SUM(K10:K15)</f>
        <v>5026.1099999999997</v>
      </c>
      <c r="L9" s="168"/>
      <c r="M9" s="168">
        <f>SUM(M10:M15)</f>
        <v>0</v>
      </c>
      <c r="N9" s="148"/>
      <c r="O9" s="148">
        <f>SUM(O10:O15)</f>
        <v>0</v>
      </c>
      <c r="P9" s="148"/>
      <c r="Q9" s="148">
        <f>SUM(Q10:Q15)</f>
        <v>0</v>
      </c>
      <c r="R9" s="148"/>
      <c r="S9" s="148"/>
      <c r="T9" s="163"/>
      <c r="U9" s="148">
        <f>SUM(U10:U15)</f>
        <v>10.46</v>
      </c>
      <c r="AE9" t="s">
        <v>74</v>
      </c>
    </row>
    <row r="10" spans="1:60" outlineLevel="1" x14ac:dyDescent="0.2">
      <c r="A10" s="146">
        <v>1</v>
      </c>
      <c r="B10" s="150" t="s">
        <v>75</v>
      </c>
      <c r="C10" s="176" t="s">
        <v>76</v>
      </c>
      <c r="D10" s="152" t="s">
        <v>77</v>
      </c>
      <c r="E10" s="158">
        <v>1.6639999999999999</v>
      </c>
      <c r="F10" s="201"/>
      <c r="G10" s="160">
        <f>E10*F10</f>
        <v>0</v>
      </c>
      <c r="H10" s="160">
        <v>0</v>
      </c>
      <c r="I10" s="160">
        <f t="shared" ref="I10:I15" si="0">ROUND(E10*H10,2)</f>
        <v>0</v>
      </c>
      <c r="J10" s="160">
        <v>261</v>
      </c>
      <c r="K10" s="160">
        <f t="shared" ref="K10:K15" si="1">ROUND(E10*J10,2)</f>
        <v>434.3</v>
      </c>
      <c r="L10" s="160">
        <v>21</v>
      </c>
      <c r="M10" s="160">
        <f t="shared" ref="M10:M15" si="2">G10*(1+L10/100)</f>
        <v>0</v>
      </c>
      <c r="N10" s="153">
        <v>0</v>
      </c>
      <c r="O10" s="153">
        <f t="shared" ref="O10:O15" si="3">ROUND(E10*N10,5)</f>
        <v>0</v>
      </c>
      <c r="P10" s="153">
        <v>0</v>
      </c>
      <c r="Q10" s="153">
        <f t="shared" ref="Q10:Q15" si="4">ROUND(E10*P10,5)</f>
        <v>0</v>
      </c>
      <c r="R10" s="153"/>
      <c r="S10" s="153"/>
      <c r="T10" s="154">
        <v>0.93300000000000005</v>
      </c>
      <c r="U10" s="153">
        <f t="shared" ref="U10:U15" si="5">ROUND(E10*T10,2)</f>
        <v>1.55</v>
      </c>
      <c r="V10" s="145"/>
      <c r="W10" s="145"/>
      <c r="X10" s="145"/>
      <c r="Y10" s="145"/>
      <c r="Z10" s="145"/>
      <c r="AA10" s="145"/>
      <c r="AB10" s="145"/>
      <c r="AC10" s="145"/>
      <c r="AD10" s="145"/>
      <c r="AE10" s="145" t="s">
        <v>78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46">
        <v>2</v>
      </c>
      <c r="B11" s="150" t="s">
        <v>79</v>
      </c>
      <c r="C11" s="176" t="s">
        <v>80</v>
      </c>
      <c r="D11" s="152" t="s">
        <v>77</v>
      </c>
      <c r="E11" s="158">
        <f>6*E10</f>
        <v>9.984</v>
      </c>
      <c r="F11" s="201"/>
      <c r="G11" s="160">
        <f t="shared" ref="G11:G15" si="6">E11*F11</f>
        <v>0</v>
      </c>
      <c r="H11" s="160">
        <v>0</v>
      </c>
      <c r="I11" s="160">
        <f t="shared" si="0"/>
        <v>0</v>
      </c>
      <c r="J11" s="160">
        <v>157.5</v>
      </c>
      <c r="K11" s="160">
        <f t="shared" si="1"/>
        <v>1572.48</v>
      </c>
      <c r="L11" s="160">
        <v>21</v>
      </c>
      <c r="M11" s="160">
        <f t="shared" si="2"/>
        <v>0</v>
      </c>
      <c r="N11" s="153">
        <v>0</v>
      </c>
      <c r="O11" s="153">
        <f t="shared" si="3"/>
        <v>0</v>
      </c>
      <c r="P11" s="153">
        <v>0</v>
      </c>
      <c r="Q11" s="153">
        <f t="shared" si="4"/>
        <v>0</v>
      </c>
      <c r="R11" s="153"/>
      <c r="S11" s="153"/>
      <c r="T11" s="154">
        <v>0.65300000000000002</v>
      </c>
      <c r="U11" s="153">
        <f t="shared" si="5"/>
        <v>6.52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 t="s">
        <v>78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 x14ac:dyDescent="0.2">
      <c r="A12" s="146">
        <v>3</v>
      </c>
      <c r="B12" s="150" t="s">
        <v>81</v>
      </c>
      <c r="C12" s="176" t="s">
        <v>82</v>
      </c>
      <c r="D12" s="152" t="s">
        <v>77</v>
      </c>
      <c r="E12" s="158">
        <v>1.6639999999999999</v>
      </c>
      <c r="F12" s="201"/>
      <c r="G12" s="160">
        <f t="shared" si="6"/>
        <v>0</v>
      </c>
      <c r="H12" s="160">
        <v>0</v>
      </c>
      <c r="I12" s="160">
        <f t="shared" si="0"/>
        <v>0</v>
      </c>
      <c r="J12" s="160">
        <v>227.5</v>
      </c>
      <c r="K12" s="160">
        <f t="shared" si="1"/>
        <v>378.56</v>
      </c>
      <c r="L12" s="160">
        <v>21</v>
      </c>
      <c r="M12" s="160">
        <f t="shared" si="2"/>
        <v>0</v>
      </c>
      <c r="N12" s="153">
        <v>0</v>
      </c>
      <c r="O12" s="153">
        <f t="shared" si="3"/>
        <v>0</v>
      </c>
      <c r="P12" s="153">
        <v>0</v>
      </c>
      <c r="Q12" s="153">
        <f t="shared" si="4"/>
        <v>0</v>
      </c>
      <c r="R12" s="153"/>
      <c r="S12" s="153"/>
      <c r="T12" s="154">
        <v>0.94199999999999995</v>
      </c>
      <c r="U12" s="153">
        <f t="shared" si="5"/>
        <v>1.57</v>
      </c>
      <c r="V12" s="145"/>
      <c r="W12" s="145"/>
      <c r="X12" s="145"/>
      <c r="Y12" s="145"/>
      <c r="Z12" s="145"/>
      <c r="AA12" s="145"/>
      <c r="AB12" s="145"/>
      <c r="AC12" s="145"/>
      <c r="AD12" s="145"/>
      <c r="AE12" s="145" t="s">
        <v>78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46">
        <v>4</v>
      </c>
      <c r="B13" s="150" t="s">
        <v>83</v>
      </c>
      <c r="C13" s="176" t="s">
        <v>84</v>
      </c>
      <c r="D13" s="152" t="s">
        <v>77</v>
      </c>
      <c r="E13" s="158">
        <v>1.6639999999999999</v>
      </c>
      <c r="F13" s="201"/>
      <c r="G13" s="160">
        <f t="shared" si="6"/>
        <v>0</v>
      </c>
      <c r="H13" s="160">
        <v>0</v>
      </c>
      <c r="I13" s="160">
        <f t="shared" si="0"/>
        <v>0</v>
      </c>
      <c r="J13" s="160">
        <v>177</v>
      </c>
      <c r="K13" s="160">
        <f t="shared" si="1"/>
        <v>294.52999999999997</v>
      </c>
      <c r="L13" s="160">
        <v>21</v>
      </c>
      <c r="M13" s="160">
        <f t="shared" si="2"/>
        <v>0</v>
      </c>
      <c r="N13" s="153">
        <v>0</v>
      </c>
      <c r="O13" s="153">
        <f t="shared" si="3"/>
        <v>0</v>
      </c>
      <c r="P13" s="153">
        <v>0</v>
      </c>
      <c r="Q13" s="153">
        <f t="shared" si="4"/>
        <v>0</v>
      </c>
      <c r="R13" s="153"/>
      <c r="S13" s="153"/>
      <c r="T13" s="154">
        <v>0.49</v>
      </c>
      <c r="U13" s="153">
        <f t="shared" si="5"/>
        <v>0.82</v>
      </c>
      <c r="V13" s="145"/>
      <c r="W13" s="145"/>
      <c r="X13" s="145"/>
      <c r="Y13" s="145"/>
      <c r="Z13" s="145"/>
      <c r="AA13" s="145"/>
      <c r="AB13" s="145"/>
      <c r="AC13" s="145"/>
      <c r="AD13" s="145"/>
      <c r="AE13" s="145" t="s">
        <v>78</v>
      </c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46">
        <v>5</v>
      </c>
      <c r="B14" s="150" t="s">
        <v>85</v>
      </c>
      <c r="C14" s="176" t="s">
        <v>86</v>
      </c>
      <c r="D14" s="152" t="s">
        <v>77</v>
      </c>
      <c r="E14" s="158">
        <f>14*E10</f>
        <v>23.295999999999999</v>
      </c>
      <c r="F14" s="201"/>
      <c r="G14" s="160">
        <f t="shared" si="6"/>
        <v>0</v>
      </c>
      <c r="H14" s="160">
        <v>0</v>
      </c>
      <c r="I14" s="160">
        <f t="shared" si="0"/>
        <v>0</v>
      </c>
      <c r="J14" s="160">
        <v>15</v>
      </c>
      <c r="K14" s="160">
        <f t="shared" si="1"/>
        <v>349.44</v>
      </c>
      <c r="L14" s="160">
        <v>21</v>
      </c>
      <c r="M14" s="160">
        <f t="shared" si="2"/>
        <v>0</v>
      </c>
      <c r="N14" s="153">
        <v>0</v>
      </c>
      <c r="O14" s="153">
        <f t="shared" si="3"/>
        <v>0</v>
      </c>
      <c r="P14" s="153">
        <v>0</v>
      </c>
      <c r="Q14" s="153">
        <f t="shared" si="4"/>
        <v>0</v>
      </c>
      <c r="R14" s="153"/>
      <c r="S14" s="153"/>
      <c r="T14" s="154">
        <v>0</v>
      </c>
      <c r="U14" s="153">
        <f t="shared" si="5"/>
        <v>0</v>
      </c>
      <c r="V14" s="145"/>
      <c r="W14" s="145"/>
      <c r="X14" s="145"/>
      <c r="Y14" s="145"/>
      <c r="Z14" s="145"/>
      <c r="AA14" s="145"/>
      <c r="AB14" s="145"/>
      <c r="AC14" s="145"/>
      <c r="AD14" s="145"/>
      <c r="AE14" s="145" t="s">
        <v>78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46">
        <v>6</v>
      </c>
      <c r="B15" s="150" t="s">
        <v>87</v>
      </c>
      <c r="C15" s="176" t="s">
        <v>88</v>
      </c>
      <c r="D15" s="152" t="s">
        <v>77</v>
      </c>
      <c r="E15" s="158">
        <v>1.6639999999999999</v>
      </c>
      <c r="F15" s="201"/>
      <c r="G15" s="160">
        <f t="shared" si="6"/>
        <v>0</v>
      </c>
      <c r="H15" s="160">
        <v>0</v>
      </c>
      <c r="I15" s="160">
        <f t="shared" si="0"/>
        <v>0</v>
      </c>
      <c r="J15" s="160">
        <v>1200</v>
      </c>
      <c r="K15" s="160">
        <f t="shared" si="1"/>
        <v>1996.8</v>
      </c>
      <c r="L15" s="160">
        <v>21</v>
      </c>
      <c r="M15" s="160">
        <f t="shared" si="2"/>
        <v>0</v>
      </c>
      <c r="N15" s="153">
        <v>0</v>
      </c>
      <c r="O15" s="153">
        <f t="shared" si="3"/>
        <v>0</v>
      </c>
      <c r="P15" s="153">
        <v>0</v>
      </c>
      <c r="Q15" s="153">
        <f t="shared" si="4"/>
        <v>0</v>
      </c>
      <c r="R15" s="153"/>
      <c r="S15" s="153"/>
      <c r="T15" s="154">
        <v>0</v>
      </c>
      <c r="U15" s="153">
        <f t="shared" si="5"/>
        <v>0</v>
      </c>
      <c r="V15" s="145"/>
      <c r="W15" s="145"/>
      <c r="X15" s="145"/>
      <c r="Y15" s="145"/>
      <c r="Z15" s="145"/>
      <c r="AA15" s="145"/>
      <c r="AB15" s="145"/>
      <c r="AC15" s="145"/>
      <c r="AD15" s="145"/>
      <c r="AE15" s="145" t="s">
        <v>78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x14ac:dyDescent="0.2">
      <c r="A16" s="147" t="s">
        <v>73</v>
      </c>
      <c r="B16" s="151" t="s">
        <v>46</v>
      </c>
      <c r="C16" s="177" t="s">
        <v>47</v>
      </c>
      <c r="D16" s="155"/>
      <c r="E16" s="159"/>
      <c r="F16" s="161"/>
      <c r="G16" s="161">
        <f>SUM(G17:G28)</f>
        <v>0</v>
      </c>
      <c r="H16" s="161"/>
      <c r="I16" s="161">
        <f>SUM(I17:I28)</f>
        <v>743051.78</v>
      </c>
      <c r="J16" s="161"/>
      <c r="K16" s="161">
        <f>SUM(K17:K28)</f>
        <v>452229.31000000006</v>
      </c>
      <c r="L16" s="161"/>
      <c r="M16" s="161">
        <f>SUM(M17:M28)</f>
        <v>0</v>
      </c>
      <c r="N16" s="156"/>
      <c r="O16" s="156">
        <f>SUM(O17:O28)</f>
        <v>5.3156300000000005</v>
      </c>
      <c r="P16" s="156"/>
      <c r="Q16" s="156">
        <f>SUM(Q17:Q28)</f>
        <v>1.6870000000000001</v>
      </c>
      <c r="R16" s="156"/>
      <c r="S16" s="156"/>
      <c r="T16" s="157"/>
      <c r="U16" s="156">
        <f>SUM(U17:U28)</f>
        <v>1246.5</v>
      </c>
      <c r="AE16" t="s">
        <v>74</v>
      </c>
    </row>
    <row r="17" spans="1:60" ht="22.5" outlineLevel="1" x14ac:dyDescent="0.2">
      <c r="A17" s="146">
        <v>7</v>
      </c>
      <c r="B17" s="150" t="s">
        <v>89</v>
      </c>
      <c r="C17" s="176" t="s">
        <v>90</v>
      </c>
      <c r="D17" s="152" t="s">
        <v>91</v>
      </c>
      <c r="E17" s="158">
        <f>SUM(E18:E19)</f>
        <v>1687</v>
      </c>
      <c r="F17" s="201"/>
      <c r="G17" s="160">
        <f>E17*F17</f>
        <v>0</v>
      </c>
      <c r="H17" s="160">
        <v>0</v>
      </c>
      <c r="I17" s="160">
        <f t="shared" ref="I17:I28" si="7">ROUND(E17*H17,2)</f>
        <v>0</v>
      </c>
      <c r="J17" s="160">
        <v>30.4</v>
      </c>
      <c r="K17" s="160">
        <f t="shared" ref="K17:K28" si="8">ROUND(E17*J17,2)</f>
        <v>51284.800000000003</v>
      </c>
      <c r="L17" s="160">
        <v>21</v>
      </c>
      <c r="M17" s="160">
        <f t="shared" ref="M17:M28" si="9">G17*(1+L17/100)</f>
        <v>0</v>
      </c>
      <c r="N17" s="153">
        <v>0</v>
      </c>
      <c r="O17" s="153">
        <f t="shared" ref="O17:O28" si="10">ROUND(E17*N17,5)</f>
        <v>0</v>
      </c>
      <c r="P17" s="153">
        <v>1E-3</v>
      </c>
      <c r="Q17" s="153">
        <f t="shared" ref="Q17:Q28" si="11">ROUND(E17*P17,5)</f>
        <v>1.6870000000000001</v>
      </c>
      <c r="R17" s="153"/>
      <c r="S17" s="153"/>
      <c r="T17" s="154">
        <v>0.105</v>
      </c>
      <c r="U17" s="153">
        <f t="shared" ref="U17:U28" si="12">ROUND(E17*T17,2)</f>
        <v>177.14</v>
      </c>
      <c r="V17" s="145"/>
      <c r="W17" s="145"/>
      <c r="X17" s="145"/>
      <c r="Y17" s="145"/>
      <c r="Z17" s="145"/>
      <c r="AA17" s="145"/>
      <c r="AB17" s="145"/>
      <c r="AC17" s="145"/>
      <c r="AD17" s="145"/>
      <c r="AE17" s="145" t="s">
        <v>78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46"/>
      <c r="B18" s="181" t="s">
        <v>109</v>
      </c>
      <c r="C18" s="184" t="s">
        <v>113</v>
      </c>
      <c r="D18" s="185"/>
      <c r="E18" s="186">
        <v>1339</v>
      </c>
      <c r="F18" s="183"/>
      <c r="G18" s="183"/>
      <c r="H18" s="183"/>
      <c r="I18" s="183"/>
      <c r="J18" s="183"/>
      <c r="K18" s="183"/>
      <c r="L18" s="183"/>
      <c r="M18" s="183"/>
      <c r="N18" s="182"/>
      <c r="O18" s="182"/>
      <c r="P18" s="182"/>
      <c r="Q18" s="152"/>
      <c r="R18" s="153"/>
      <c r="S18" s="153"/>
      <c r="T18" s="154"/>
      <c r="U18" s="153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46"/>
      <c r="B19" s="187"/>
      <c r="C19" s="184" t="s">
        <v>114</v>
      </c>
      <c r="D19" s="185"/>
      <c r="E19" s="186">
        <v>348</v>
      </c>
      <c r="F19" s="183"/>
      <c r="G19" s="183"/>
      <c r="H19" s="183"/>
      <c r="I19" s="183"/>
      <c r="J19" s="183"/>
      <c r="K19" s="183"/>
      <c r="L19" s="183"/>
      <c r="M19" s="183"/>
      <c r="N19" s="182"/>
      <c r="O19" s="182"/>
      <c r="P19" s="182"/>
      <c r="Q19" s="152"/>
      <c r="R19" s="153"/>
      <c r="S19" s="153"/>
      <c r="T19" s="154"/>
      <c r="U19" s="153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ht="22.5" outlineLevel="1" x14ac:dyDescent="0.2">
      <c r="A20" s="146">
        <v>8</v>
      </c>
      <c r="B20" s="150" t="s">
        <v>92</v>
      </c>
      <c r="C20" s="176" t="s">
        <v>93</v>
      </c>
      <c r="D20" s="152" t="s">
        <v>94</v>
      </c>
      <c r="E20" s="158">
        <v>1724</v>
      </c>
      <c r="F20" s="201"/>
      <c r="G20" s="160">
        <f t="shared" ref="G20:G28" si="13">E20*F20</f>
        <v>0</v>
      </c>
      <c r="H20" s="160">
        <v>0</v>
      </c>
      <c r="I20" s="160">
        <f t="shared" si="7"/>
        <v>0</v>
      </c>
      <c r="J20" s="160">
        <v>10.1</v>
      </c>
      <c r="K20" s="160">
        <f t="shared" si="8"/>
        <v>17412.400000000001</v>
      </c>
      <c r="L20" s="160">
        <v>21</v>
      </c>
      <c r="M20" s="160">
        <f t="shared" si="9"/>
        <v>0</v>
      </c>
      <c r="N20" s="153">
        <v>0</v>
      </c>
      <c r="O20" s="153">
        <f t="shared" si="10"/>
        <v>0</v>
      </c>
      <c r="P20" s="153">
        <v>0</v>
      </c>
      <c r="Q20" s="153">
        <f t="shared" si="11"/>
        <v>0</v>
      </c>
      <c r="R20" s="153"/>
      <c r="S20" s="153"/>
      <c r="T20" s="154">
        <v>3.5000000000000003E-2</v>
      </c>
      <c r="U20" s="153">
        <f t="shared" si="12"/>
        <v>60.34</v>
      </c>
      <c r="V20" s="145"/>
      <c r="W20" s="145"/>
      <c r="X20" s="145"/>
      <c r="Y20" s="145"/>
      <c r="Z20" s="145"/>
      <c r="AA20" s="145"/>
      <c r="AB20" s="145"/>
      <c r="AC20" s="145"/>
      <c r="AD20" s="145"/>
      <c r="AE20" s="145" t="s">
        <v>78</v>
      </c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outlineLevel="1" x14ac:dyDescent="0.2">
      <c r="A21" s="146">
        <v>9</v>
      </c>
      <c r="B21" s="150" t="s">
        <v>95</v>
      </c>
      <c r="C21" s="176" t="s">
        <v>96</v>
      </c>
      <c r="D21" s="152" t="s">
        <v>91</v>
      </c>
      <c r="E21" s="158">
        <f>E17</f>
        <v>1687</v>
      </c>
      <c r="F21" s="201"/>
      <c r="G21" s="160">
        <f t="shared" si="13"/>
        <v>0</v>
      </c>
      <c r="H21" s="160">
        <v>0</v>
      </c>
      <c r="I21" s="160">
        <f t="shared" si="7"/>
        <v>0</v>
      </c>
      <c r="J21" s="160">
        <v>17.5</v>
      </c>
      <c r="K21" s="160">
        <f t="shared" si="8"/>
        <v>29522.5</v>
      </c>
      <c r="L21" s="160">
        <v>21</v>
      </c>
      <c r="M21" s="160">
        <f t="shared" si="9"/>
        <v>0</v>
      </c>
      <c r="N21" s="153">
        <v>0</v>
      </c>
      <c r="O21" s="153">
        <f t="shared" si="10"/>
        <v>0</v>
      </c>
      <c r="P21" s="153">
        <v>0</v>
      </c>
      <c r="Q21" s="153">
        <f t="shared" si="11"/>
        <v>0</v>
      </c>
      <c r="R21" s="153"/>
      <c r="S21" s="153"/>
      <c r="T21" s="154">
        <v>4.5999999999999999E-2</v>
      </c>
      <c r="U21" s="153">
        <f t="shared" si="12"/>
        <v>77.599999999999994</v>
      </c>
      <c r="V21" s="145"/>
      <c r="W21" s="145"/>
      <c r="X21" s="145"/>
      <c r="Y21" s="145"/>
      <c r="Z21" s="145"/>
      <c r="AA21" s="145"/>
      <c r="AB21" s="145"/>
      <c r="AC21" s="145"/>
      <c r="AD21" s="145"/>
      <c r="AE21" s="145" t="s">
        <v>78</v>
      </c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46">
        <v>10</v>
      </c>
      <c r="B22" s="150" t="s">
        <v>97</v>
      </c>
      <c r="C22" s="176" t="s">
        <v>106</v>
      </c>
      <c r="D22" s="152" t="s">
        <v>91</v>
      </c>
      <c r="E22" s="158">
        <f>E17</f>
        <v>1687</v>
      </c>
      <c r="F22" s="201"/>
      <c r="G22" s="160">
        <f t="shared" si="13"/>
        <v>0</v>
      </c>
      <c r="H22" s="160">
        <v>0</v>
      </c>
      <c r="I22" s="160">
        <f t="shared" si="7"/>
        <v>0</v>
      </c>
      <c r="J22" s="160">
        <v>55.9</v>
      </c>
      <c r="K22" s="160">
        <f t="shared" si="8"/>
        <v>94303.3</v>
      </c>
      <c r="L22" s="160">
        <v>21</v>
      </c>
      <c r="M22" s="160">
        <f t="shared" si="9"/>
        <v>0</v>
      </c>
      <c r="N22" s="153">
        <v>0</v>
      </c>
      <c r="O22" s="153">
        <f t="shared" si="10"/>
        <v>0</v>
      </c>
      <c r="P22" s="153">
        <v>0</v>
      </c>
      <c r="Q22" s="153">
        <f t="shared" si="11"/>
        <v>0</v>
      </c>
      <c r="R22" s="153"/>
      <c r="S22" s="153"/>
      <c r="T22" s="154">
        <v>0.14699999999999999</v>
      </c>
      <c r="U22" s="153">
        <f t="shared" si="12"/>
        <v>247.99</v>
      </c>
      <c r="V22" s="145"/>
      <c r="W22" s="145"/>
      <c r="X22" s="145"/>
      <c r="Y22" s="145"/>
      <c r="Z22" s="145"/>
      <c r="AA22" s="145"/>
      <c r="AB22" s="145"/>
      <c r="AC22" s="145"/>
      <c r="AD22" s="145"/>
      <c r="AE22" s="145" t="s">
        <v>78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ht="22.5" outlineLevel="1" x14ac:dyDescent="0.2">
      <c r="A23" s="146">
        <v>11</v>
      </c>
      <c r="B23" s="150" t="s">
        <v>98</v>
      </c>
      <c r="C23" s="176" t="s">
        <v>108</v>
      </c>
      <c r="D23" s="152" t="s">
        <v>91</v>
      </c>
      <c r="E23" s="158">
        <f>E17</f>
        <v>1687</v>
      </c>
      <c r="F23" s="201"/>
      <c r="G23" s="160">
        <f t="shared" si="13"/>
        <v>0</v>
      </c>
      <c r="H23" s="160">
        <v>65.33</v>
      </c>
      <c r="I23" s="160">
        <f t="shared" si="7"/>
        <v>110211.71</v>
      </c>
      <c r="J23" s="160">
        <v>98.17</v>
      </c>
      <c r="K23" s="160">
        <f t="shared" si="8"/>
        <v>165612.79</v>
      </c>
      <c r="L23" s="160">
        <v>21</v>
      </c>
      <c r="M23" s="160">
        <f t="shared" si="9"/>
        <v>0</v>
      </c>
      <c r="N23" s="153">
        <v>2.5000000000000001E-4</v>
      </c>
      <c r="O23" s="153">
        <f t="shared" si="10"/>
        <v>0.42175000000000001</v>
      </c>
      <c r="P23" s="153">
        <v>0</v>
      </c>
      <c r="Q23" s="153">
        <f t="shared" si="11"/>
        <v>0</v>
      </c>
      <c r="R23" s="153"/>
      <c r="S23" s="153"/>
      <c r="T23" s="154">
        <v>0.25840000000000002</v>
      </c>
      <c r="U23" s="153">
        <f t="shared" si="12"/>
        <v>435.92</v>
      </c>
      <c r="V23" s="145"/>
      <c r="W23" s="145"/>
      <c r="X23" s="145"/>
      <c r="Y23" s="145"/>
      <c r="Z23" s="145"/>
      <c r="AA23" s="145"/>
      <c r="AB23" s="145"/>
      <c r="AC23" s="145"/>
      <c r="AD23" s="145"/>
      <c r="AE23" s="145" t="s">
        <v>78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ht="22.5" outlineLevel="1" x14ac:dyDescent="0.2">
      <c r="A24" s="146">
        <v>12</v>
      </c>
      <c r="B24" s="150" t="s">
        <v>99</v>
      </c>
      <c r="C24" s="176" t="s">
        <v>110</v>
      </c>
      <c r="D24" s="152" t="s">
        <v>94</v>
      </c>
      <c r="E24" s="158">
        <v>1761</v>
      </c>
      <c r="F24" s="201"/>
      <c r="G24" s="160">
        <f t="shared" si="13"/>
        <v>0</v>
      </c>
      <c r="H24" s="160">
        <v>28.87</v>
      </c>
      <c r="I24" s="160">
        <f t="shared" si="7"/>
        <v>50840.07</v>
      </c>
      <c r="J24" s="160">
        <v>52.129999999999995</v>
      </c>
      <c r="K24" s="160">
        <f t="shared" si="8"/>
        <v>91800.93</v>
      </c>
      <c r="L24" s="160">
        <v>21</v>
      </c>
      <c r="M24" s="160">
        <f t="shared" si="9"/>
        <v>0</v>
      </c>
      <c r="N24" s="153">
        <v>8.0000000000000007E-5</v>
      </c>
      <c r="O24" s="153">
        <f t="shared" si="10"/>
        <v>0.14088000000000001</v>
      </c>
      <c r="P24" s="153">
        <v>0</v>
      </c>
      <c r="Q24" s="153">
        <f t="shared" si="11"/>
        <v>0</v>
      </c>
      <c r="R24" s="153"/>
      <c r="S24" s="153"/>
      <c r="T24" s="154">
        <v>0.13719999999999999</v>
      </c>
      <c r="U24" s="153">
        <f t="shared" si="12"/>
        <v>241.61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 t="s">
        <v>78</v>
      </c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ht="22.5" outlineLevel="1" x14ac:dyDescent="0.2">
      <c r="A25" s="146">
        <v>13</v>
      </c>
      <c r="B25" s="150" t="s">
        <v>100</v>
      </c>
      <c r="C25" s="176" t="s">
        <v>124</v>
      </c>
      <c r="D25" s="152" t="s">
        <v>91</v>
      </c>
      <c r="E25" s="158">
        <v>1940</v>
      </c>
      <c r="F25" s="201"/>
      <c r="G25" s="160">
        <f t="shared" si="13"/>
        <v>0</v>
      </c>
      <c r="H25" s="160">
        <v>300</v>
      </c>
      <c r="I25" s="160">
        <f t="shared" si="7"/>
        <v>582000</v>
      </c>
      <c r="J25" s="160">
        <v>0</v>
      </c>
      <c r="K25" s="160">
        <f t="shared" si="8"/>
        <v>0</v>
      </c>
      <c r="L25" s="160">
        <v>21</v>
      </c>
      <c r="M25" s="160">
        <f t="shared" si="9"/>
        <v>0</v>
      </c>
      <c r="N25" s="153">
        <v>2.4499999999999999E-3</v>
      </c>
      <c r="O25" s="153">
        <f t="shared" si="10"/>
        <v>4.7530000000000001</v>
      </c>
      <c r="P25" s="153">
        <v>0</v>
      </c>
      <c r="Q25" s="153">
        <f t="shared" si="11"/>
        <v>0</v>
      </c>
      <c r="R25" s="153"/>
      <c r="S25" s="153"/>
      <c r="T25" s="154">
        <v>0</v>
      </c>
      <c r="U25" s="153">
        <f t="shared" si="12"/>
        <v>0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 t="s">
        <v>101</v>
      </c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outlineLevel="1" x14ac:dyDescent="0.2">
      <c r="A26" s="146">
        <v>14</v>
      </c>
      <c r="B26" s="180">
        <v>568</v>
      </c>
      <c r="C26" s="176" t="s">
        <v>107</v>
      </c>
      <c r="D26" s="152" t="s">
        <v>94</v>
      </c>
      <c r="E26" s="158">
        <v>64</v>
      </c>
      <c r="F26" s="201"/>
      <c r="G26" s="160">
        <f t="shared" si="13"/>
        <v>0</v>
      </c>
      <c r="H26" s="160"/>
      <c r="I26" s="160"/>
      <c r="J26" s="160"/>
      <c r="K26" s="160"/>
      <c r="L26" s="160"/>
      <c r="M26" s="160"/>
      <c r="N26" s="153"/>
      <c r="O26" s="153"/>
      <c r="P26" s="153"/>
      <c r="Q26" s="153"/>
      <c r="R26" s="153"/>
      <c r="S26" s="153"/>
      <c r="T26" s="154"/>
      <c r="U26" s="153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ht="33.75" outlineLevel="1" x14ac:dyDescent="0.2">
      <c r="A27" s="146">
        <v>15</v>
      </c>
      <c r="B27" s="180" t="s">
        <v>111</v>
      </c>
      <c r="C27" s="176" t="s">
        <v>112</v>
      </c>
      <c r="D27" s="152" t="s">
        <v>94</v>
      </c>
      <c r="E27" s="158">
        <v>30</v>
      </c>
      <c r="F27" s="201"/>
      <c r="G27" s="160">
        <f t="shared" si="13"/>
        <v>0</v>
      </c>
      <c r="H27" s="160"/>
      <c r="I27" s="160"/>
      <c r="J27" s="160"/>
      <c r="K27" s="160"/>
      <c r="L27" s="160"/>
      <c r="M27" s="160"/>
      <c r="N27" s="153"/>
      <c r="O27" s="153"/>
      <c r="P27" s="153"/>
      <c r="Q27" s="153"/>
      <c r="R27" s="153"/>
      <c r="S27" s="153"/>
      <c r="T27" s="154"/>
      <c r="U27" s="153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69">
        <v>16</v>
      </c>
      <c r="B28" s="170" t="s">
        <v>102</v>
      </c>
      <c r="C28" s="178" t="s">
        <v>103</v>
      </c>
      <c r="D28" s="171" t="s">
        <v>77</v>
      </c>
      <c r="E28" s="172">
        <v>5.2462</v>
      </c>
      <c r="F28" s="202"/>
      <c r="G28" s="173">
        <f t="shared" si="13"/>
        <v>0</v>
      </c>
      <c r="H28" s="173">
        <v>0</v>
      </c>
      <c r="I28" s="173">
        <f t="shared" si="7"/>
        <v>0</v>
      </c>
      <c r="J28" s="173">
        <v>437</v>
      </c>
      <c r="K28" s="173">
        <f t="shared" si="8"/>
        <v>2292.59</v>
      </c>
      <c r="L28" s="173">
        <v>21</v>
      </c>
      <c r="M28" s="173">
        <f t="shared" si="9"/>
        <v>0</v>
      </c>
      <c r="N28" s="174">
        <v>0</v>
      </c>
      <c r="O28" s="174">
        <f t="shared" si="10"/>
        <v>0</v>
      </c>
      <c r="P28" s="174">
        <v>0</v>
      </c>
      <c r="Q28" s="174">
        <f t="shared" si="11"/>
        <v>0</v>
      </c>
      <c r="R28" s="174"/>
      <c r="S28" s="174"/>
      <c r="T28" s="175">
        <v>1.125</v>
      </c>
      <c r="U28" s="174">
        <f t="shared" si="12"/>
        <v>5.9</v>
      </c>
      <c r="V28" s="145"/>
      <c r="W28" s="145"/>
      <c r="X28" s="145"/>
      <c r="Y28" s="145"/>
      <c r="Z28" s="145"/>
      <c r="AA28" s="145"/>
      <c r="AB28" s="145"/>
      <c r="AC28" s="145"/>
      <c r="AD28" s="145"/>
      <c r="AE28" s="145" t="s">
        <v>78</v>
      </c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x14ac:dyDescent="0.2">
      <c r="A29" s="6"/>
      <c r="B29" s="257"/>
      <c r="C29" s="257"/>
      <c r="D29" s="257"/>
      <c r="E29" s="257"/>
      <c r="F29" s="25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AC29">
        <v>15</v>
      </c>
      <c r="AD29">
        <v>21</v>
      </c>
    </row>
    <row r="30" spans="1:60" x14ac:dyDescent="0.2">
      <c r="C30" s="179"/>
      <c r="AE30" t="s">
        <v>104</v>
      </c>
    </row>
    <row r="31" spans="1:60" x14ac:dyDescent="0.2">
      <c r="C31" s="194" t="s">
        <v>116</v>
      </c>
      <c r="D31" s="145"/>
      <c r="E31" s="145"/>
    </row>
    <row r="32" spans="1:60" x14ac:dyDescent="0.2">
      <c r="C32" s="192" t="s">
        <v>117</v>
      </c>
      <c r="D32" s="145"/>
      <c r="E32" s="145"/>
    </row>
    <row r="33" spans="3:14" x14ac:dyDescent="0.2">
      <c r="C33" s="189"/>
      <c r="D33" s="145"/>
      <c r="E33" s="190">
        <v>20.6</v>
      </c>
    </row>
    <row r="34" spans="3:14" x14ac:dyDescent="0.2">
      <c r="C34" s="189"/>
      <c r="D34" s="145"/>
      <c r="E34" s="190">
        <v>18.18</v>
      </c>
    </row>
    <row r="35" spans="3:14" x14ac:dyDescent="0.2">
      <c r="C35" s="189"/>
      <c r="D35" s="145"/>
      <c r="E35" s="190">
        <v>10.94</v>
      </c>
    </row>
    <row r="36" spans="3:14" x14ac:dyDescent="0.2">
      <c r="C36" s="189"/>
      <c r="D36" s="145"/>
      <c r="E36" s="190">
        <v>6.22</v>
      </c>
    </row>
    <row r="37" spans="3:14" x14ac:dyDescent="0.2">
      <c r="C37" s="189"/>
      <c r="D37" s="145"/>
      <c r="E37" s="191">
        <v>2.15</v>
      </c>
    </row>
    <row r="38" spans="3:14" x14ac:dyDescent="0.2">
      <c r="C38" s="189"/>
      <c r="D38" s="145"/>
      <c r="E38" s="190">
        <f>SUM(E33:E37)</f>
        <v>58.089999999999996</v>
      </c>
    </row>
    <row r="39" spans="3:14" x14ac:dyDescent="0.2">
      <c r="C39" s="189" t="s">
        <v>125</v>
      </c>
      <c r="D39" s="145"/>
      <c r="E39" s="190">
        <v>1.02</v>
      </c>
    </row>
    <row r="40" spans="3:14" x14ac:dyDescent="0.2">
      <c r="C40" s="190"/>
      <c r="D40" s="145"/>
      <c r="E40" s="191">
        <v>2</v>
      </c>
    </row>
    <row r="41" spans="3:14" x14ac:dyDescent="0.2">
      <c r="C41" s="190"/>
      <c r="D41" s="145"/>
      <c r="E41" s="190">
        <f>SUM(E38)*E39*E40</f>
        <v>118.50359999999999</v>
      </c>
    </row>
    <row r="42" spans="3:14" x14ac:dyDescent="0.2">
      <c r="C42" s="190"/>
      <c r="D42" s="145"/>
      <c r="E42" s="191">
        <v>8</v>
      </c>
    </row>
    <row r="43" spans="3:14" x14ac:dyDescent="0.2">
      <c r="C43" s="190"/>
      <c r="D43" s="145"/>
      <c r="E43" s="193">
        <f>SUM(E41)*E42</f>
        <v>948.02879999999993</v>
      </c>
    </row>
    <row r="44" spans="3:14" x14ac:dyDescent="0.2">
      <c r="C44" s="190"/>
      <c r="D44" s="145"/>
      <c r="E44" s="190"/>
      <c r="N44" s="94"/>
    </row>
    <row r="45" spans="3:14" x14ac:dyDescent="0.2">
      <c r="C45" s="192" t="s">
        <v>118</v>
      </c>
      <c r="D45" s="145"/>
      <c r="E45" s="145"/>
    </row>
    <row r="46" spans="3:14" x14ac:dyDescent="0.2">
      <c r="C46" s="189"/>
      <c r="D46" s="145"/>
      <c r="E46" s="190">
        <v>16.04</v>
      </c>
    </row>
    <row r="47" spans="3:14" x14ac:dyDescent="0.2">
      <c r="C47" s="189"/>
      <c r="D47" s="145"/>
      <c r="E47" s="190">
        <v>8.1300000000000008</v>
      </c>
    </row>
    <row r="48" spans="3:14" x14ac:dyDescent="0.2">
      <c r="C48" s="189"/>
      <c r="D48" s="145"/>
      <c r="E48" s="190">
        <v>7.75</v>
      </c>
    </row>
    <row r="49" spans="3:5" x14ac:dyDescent="0.2">
      <c r="C49" s="189"/>
      <c r="D49" s="145"/>
      <c r="E49" s="191">
        <v>16.04</v>
      </c>
    </row>
    <row r="50" spans="3:5" x14ac:dyDescent="0.2">
      <c r="C50" s="189"/>
      <c r="D50" s="145"/>
      <c r="E50" s="190">
        <f>SUM(E45:E49)</f>
        <v>47.96</v>
      </c>
    </row>
    <row r="51" spans="3:5" x14ac:dyDescent="0.2">
      <c r="C51" s="189" t="s">
        <v>125</v>
      </c>
      <c r="D51" s="145"/>
      <c r="E51" s="190">
        <v>1.02</v>
      </c>
    </row>
    <row r="52" spans="3:5" x14ac:dyDescent="0.2">
      <c r="C52" s="190"/>
      <c r="D52" s="145"/>
      <c r="E52" s="191">
        <v>1</v>
      </c>
    </row>
    <row r="53" spans="3:5" x14ac:dyDescent="0.2">
      <c r="C53" s="190"/>
      <c r="D53" s="145"/>
      <c r="E53" s="190">
        <f>SUM(E50)*E51*E52</f>
        <v>48.919200000000004</v>
      </c>
    </row>
    <row r="54" spans="3:5" x14ac:dyDescent="0.2">
      <c r="C54" s="190"/>
      <c r="D54" s="145"/>
      <c r="E54" s="191">
        <v>8</v>
      </c>
    </row>
    <row r="55" spans="3:5" x14ac:dyDescent="0.2">
      <c r="C55" s="190"/>
      <c r="D55" s="145"/>
      <c r="E55" s="193">
        <f>SUM(E53)*E54</f>
        <v>391.35360000000003</v>
      </c>
    </row>
    <row r="57" spans="3:5" x14ac:dyDescent="0.2">
      <c r="C57" s="194" t="s">
        <v>122</v>
      </c>
      <c r="E57" s="195">
        <f>SUM(E43)+E55</f>
        <v>1339.3824</v>
      </c>
    </row>
    <row r="59" spans="3:5" x14ac:dyDescent="0.2">
      <c r="C59" s="194" t="s">
        <v>119</v>
      </c>
      <c r="D59" s="145"/>
      <c r="E59" s="145"/>
    </row>
    <row r="60" spans="3:5" x14ac:dyDescent="0.2">
      <c r="C60" s="192" t="s">
        <v>120</v>
      </c>
      <c r="D60" s="145"/>
      <c r="E60" s="145"/>
    </row>
    <row r="61" spans="3:5" x14ac:dyDescent="0.2">
      <c r="C61" s="189"/>
      <c r="D61" s="145"/>
      <c r="E61" s="190">
        <v>20.6</v>
      </c>
    </row>
    <row r="62" spans="3:5" x14ac:dyDescent="0.2">
      <c r="C62" s="189"/>
      <c r="D62" s="145"/>
      <c r="E62" s="190">
        <v>18.18</v>
      </c>
    </row>
    <row r="63" spans="3:5" x14ac:dyDescent="0.2">
      <c r="C63" s="189"/>
      <c r="D63" s="145"/>
      <c r="E63" s="190">
        <v>10.94</v>
      </c>
    </row>
    <row r="64" spans="3:5" x14ac:dyDescent="0.2">
      <c r="C64" s="189"/>
      <c r="D64" s="145"/>
      <c r="E64" s="190">
        <v>6.22</v>
      </c>
    </row>
    <row r="65" spans="3:5" x14ac:dyDescent="0.2">
      <c r="C65" s="189"/>
      <c r="D65" s="145"/>
      <c r="E65" s="191">
        <v>2.15</v>
      </c>
    </row>
    <row r="66" spans="3:5" x14ac:dyDescent="0.2">
      <c r="C66" s="189"/>
      <c r="D66" s="145"/>
      <c r="E66" s="190">
        <f>SUM(E61:E65)</f>
        <v>58.089999999999996</v>
      </c>
    </row>
    <row r="67" spans="3:5" x14ac:dyDescent="0.2">
      <c r="C67" s="189" t="s">
        <v>125</v>
      </c>
      <c r="D67" s="145"/>
      <c r="E67" s="190">
        <v>1.02</v>
      </c>
    </row>
    <row r="68" spans="3:5" x14ac:dyDescent="0.2">
      <c r="C68" s="190"/>
      <c r="D68" s="145"/>
      <c r="E68" s="191">
        <v>1</v>
      </c>
    </row>
    <row r="69" spans="3:5" x14ac:dyDescent="0.2">
      <c r="C69" s="190"/>
      <c r="D69" s="145"/>
      <c r="E69" s="190">
        <f>SUM(E66)*E67*E68</f>
        <v>59.251799999999996</v>
      </c>
    </row>
    <row r="70" spans="3:5" x14ac:dyDescent="0.2">
      <c r="C70" s="190"/>
      <c r="D70" s="145"/>
      <c r="E70" s="191">
        <v>2</v>
      </c>
    </row>
    <row r="71" spans="3:5" x14ac:dyDescent="0.2">
      <c r="C71" s="190"/>
      <c r="D71" s="145"/>
      <c r="E71" s="193">
        <f>SUM(E69)*E70</f>
        <v>118.50359999999999</v>
      </c>
    </row>
    <row r="72" spans="3:5" x14ac:dyDescent="0.2">
      <c r="C72" s="190"/>
      <c r="D72" s="145"/>
      <c r="E72" s="190"/>
    </row>
    <row r="73" spans="3:5" x14ac:dyDescent="0.2">
      <c r="C73" s="192" t="s">
        <v>118</v>
      </c>
      <c r="D73" s="145"/>
      <c r="E73" s="145"/>
    </row>
    <row r="74" spans="3:5" x14ac:dyDescent="0.2">
      <c r="C74" s="189"/>
      <c r="D74" s="145"/>
      <c r="E74" s="190">
        <v>16.04</v>
      </c>
    </row>
    <row r="75" spans="3:5" x14ac:dyDescent="0.2">
      <c r="C75" s="189"/>
      <c r="D75" s="145"/>
      <c r="E75" s="190">
        <v>8.1300000000000008</v>
      </c>
    </row>
    <row r="76" spans="3:5" x14ac:dyDescent="0.2">
      <c r="C76" s="189"/>
      <c r="D76" s="145"/>
      <c r="E76" s="190">
        <v>7.75</v>
      </c>
    </row>
    <row r="77" spans="3:5" x14ac:dyDescent="0.2">
      <c r="C77" s="189"/>
      <c r="D77" s="145"/>
      <c r="E77" s="191">
        <v>16.04</v>
      </c>
    </row>
    <row r="78" spans="3:5" x14ac:dyDescent="0.2">
      <c r="C78" s="189"/>
      <c r="D78" s="145"/>
      <c r="E78" s="190">
        <f>SUM(E73:E77)</f>
        <v>47.96</v>
      </c>
    </row>
    <row r="79" spans="3:5" x14ac:dyDescent="0.2">
      <c r="C79" s="189" t="s">
        <v>125</v>
      </c>
      <c r="D79" s="145"/>
      <c r="E79" s="190">
        <v>1.02</v>
      </c>
    </row>
    <row r="80" spans="3:5" x14ac:dyDescent="0.2">
      <c r="C80" s="190"/>
      <c r="D80" s="145"/>
      <c r="E80" s="191">
        <v>1</v>
      </c>
    </row>
    <row r="81" spans="3:5" x14ac:dyDescent="0.2">
      <c r="C81" s="190"/>
      <c r="D81" s="145"/>
      <c r="E81" s="190">
        <f>SUM(E78)*E79*E80</f>
        <v>48.919200000000004</v>
      </c>
    </row>
    <row r="82" spans="3:5" x14ac:dyDescent="0.2">
      <c r="C82" s="190"/>
      <c r="D82" s="145"/>
      <c r="E82" s="191">
        <v>2</v>
      </c>
    </row>
    <row r="83" spans="3:5" x14ac:dyDescent="0.2">
      <c r="C83" s="190"/>
      <c r="D83" s="145"/>
      <c r="E83" s="193">
        <f>SUM(E81)*E82</f>
        <v>97.838400000000007</v>
      </c>
    </row>
    <row r="85" spans="3:5" x14ac:dyDescent="0.2">
      <c r="C85" s="192" t="s">
        <v>121</v>
      </c>
      <c r="D85" s="145"/>
      <c r="E85" s="145"/>
    </row>
    <row r="86" spans="3:5" x14ac:dyDescent="0.2">
      <c r="C86" s="189"/>
      <c r="D86" s="145"/>
      <c r="E86" s="190">
        <v>12.07</v>
      </c>
    </row>
    <row r="87" spans="3:5" x14ac:dyDescent="0.2">
      <c r="C87" s="189"/>
      <c r="D87" s="145"/>
      <c r="E87" s="190">
        <v>6.22</v>
      </c>
    </row>
    <row r="88" spans="3:5" x14ac:dyDescent="0.2">
      <c r="C88" s="189"/>
      <c r="D88" s="145"/>
      <c r="E88" s="190">
        <v>2.15</v>
      </c>
    </row>
    <row r="89" spans="3:5" x14ac:dyDescent="0.2">
      <c r="C89" s="189"/>
      <c r="D89" s="145"/>
      <c r="E89" s="190">
        <v>9.25</v>
      </c>
    </row>
    <row r="90" spans="3:5" x14ac:dyDescent="0.2">
      <c r="C90" s="189"/>
      <c r="D90" s="145"/>
      <c r="E90" s="190">
        <v>20.18</v>
      </c>
    </row>
    <row r="91" spans="3:5" x14ac:dyDescent="0.2">
      <c r="C91" s="189"/>
      <c r="D91" s="145"/>
      <c r="E91" s="190">
        <v>2.2799999999999998</v>
      </c>
    </row>
    <row r="92" spans="3:5" x14ac:dyDescent="0.2">
      <c r="C92" s="189"/>
      <c r="D92" s="145"/>
      <c r="E92" s="191">
        <v>12.35</v>
      </c>
    </row>
    <row r="93" spans="3:5" x14ac:dyDescent="0.2">
      <c r="C93" s="189"/>
      <c r="D93" s="145"/>
      <c r="E93" s="190">
        <f>SUM(E85:E92)</f>
        <v>64.5</v>
      </c>
    </row>
    <row r="94" spans="3:5" x14ac:dyDescent="0.2">
      <c r="C94" s="189" t="s">
        <v>125</v>
      </c>
      <c r="D94" s="145"/>
      <c r="E94" s="190">
        <v>1.02</v>
      </c>
    </row>
    <row r="95" spans="3:5" x14ac:dyDescent="0.2">
      <c r="C95" s="190"/>
      <c r="D95" s="145"/>
      <c r="E95" s="191">
        <v>1</v>
      </c>
    </row>
    <row r="96" spans="3:5" x14ac:dyDescent="0.2">
      <c r="C96" s="190"/>
      <c r="D96" s="145"/>
      <c r="E96" s="190">
        <f>SUM(E93)*E94*E95</f>
        <v>65.790000000000006</v>
      </c>
    </row>
    <row r="97" spans="3:17" x14ac:dyDescent="0.2">
      <c r="C97" s="190"/>
      <c r="D97" s="145"/>
      <c r="E97" s="191">
        <v>2</v>
      </c>
    </row>
    <row r="98" spans="3:17" x14ac:dyDescent="0.2">
      <c r="C98" s="190"/>
      <c r="D98" s="145"/>
      <c r="E98" s="193">
        <f>SUM(E96)*E97</f>
        <v>131.58000000000001</v>
      </c>
    </row>
    <row r="100" spans="3:17" x14ac:dyDescent="0.2">
      <c r="C100" s="194" t="s">
        <v>123</v>
      </c>
      <c r="E100" s="195">
        <f>SUM(E71)+E83+E98</f>
        <v>347.92200000000003</v>
      </c>
      <c r="G100" s="196"/>
      <c r="Q100" s="196"/>
    </row>
  </sheetData>
  <sheetProtection algorithmName="SHA-512" hashValue="y8O/FgUNMGdxwD8Hlp3Qb8fPfVvaJWqgH3o+NXhNsAob3DChD4s8UL5FsgbZN6sFrdFxY6KsbgiUn53twykjZA==" saltValue="kt/E7OiCCknZuJapI3VlWA==" spinCount="100000" sheet="1" objects="1" scenarios="1" selectLockedCells="1"/>
  <mergeCells count="6">
    <mergeCell ref="A1:G1"/>
    <mergeCell ref="C3:G3"/>
    <mergeCell ref="C5:G5"/>
    <mergeCell ref="B29:F29"/>
    <mergeCell ref="C4:G4"/>
    <mergeCell ref="C2:I2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42</vt:i4>
      </vt:variant>
    </vt:vector>
  </HeadingPairs>
  <TitlesOfParts>
    <vt:vector size="46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Stavba!SazbaDPH2</vt:lpstr>
      <vt:lpstr>Vypracoval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Fröhlich Jaroslav</dc:creator>
  <cp:lastModifiedBy>Zýka Jan</cp:lastModifiedBy>
  <cp:lastPrinted>2020-01-16T14:04:22Z</cp:lastPrinted>
  <dcterms:created xsi:type="dcterms:W3CDTF">2009-04-08T07:15:50Z</dcterms:created>
  <dcterms:modified xsi:type="dcterms:W3CDTF">2020-01-22T07:57:35Z</dcterms:modified>
</cp:coreProperties>
</file>