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65521" yWindow="65521" windowWidth="28860" windowHeight="6375" tabRatio="972" activeTab="5"/>
  </bookViews>
  <sheets>
    <sheet name="Rekapitulace stavby" sheetId="1" r:id="rId1"/>
    <sheet name="UHK 1 - A-Rekonstrukce st..." sheetId="2" r:id="rId2"/>
    <sheet name="UHK 1 - A-Rekonstru střechy ..." sheetId="26" r:id="rId3"/>
    <sheet name="UHK 1.1 - ELEKTRO A" sheetId="28" r:id="rId4"/>
    <sheet name="UHK 2 - B-Rekonstrukce vs..." sheetId="3" r:id="rId5"/>
    <sheet name="UHK 2.1 - ELEKTRO B" sheetId="22" r:id="rId6"/>
    <sheet name="UHK 3 - C-Rekonstrukce ba..." sheetId="4" r:id="rId7"/>
    <sheet name="UHK 4 - D-Modernizace spo..." sheetId="5" r:id="rId8"/>
    <sheet name="UHK 4.1 - ELEKTRO D" sheetId="20" r:id="rId9"/>
    <sheet name="UHK 5 - E-Požární hlásiče" sheetId="29" r:id="rId10"/>
    <sheet name="UHK 7.1 - Ústřední vytápění" sheetId="7" r:id="rId11"/>
    <sheet name="UHK 7.2 - Ústřední vytápění" sheetId="13" r:id="rId12"/>
    <sheet name="UHK 8.1 - Vzduchotechnika" sheetId="8" r:id="rId13"/>
    <sheet name="UHK 8.2 - Vzduchotechnika" sheetId="12" r:id="rId14"/>
    <sheet name="UHK 9.1 - Zdravotní instalace " sheetId="9" r:id="rId15"/>
    <sheet name="UHK 9.2 - Zdravotní instalace " sheetId="11" r:id="rId16"/>
    <sheet name="UHK 9.3 - Zdravotní instalace 2" sheetId="30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'UHK 1 - A-Rekonstru střechy ...'!$C$80:$K$83</definedName>
    <definedName name="_xlnm._FilterDatabase" localSheetId="1" hidden="1">'UHK 1 - A-Rekonstrukce st...'!$C$134:$K$284</definedName>
    <definedName name="_xlnm._FilterDatabase" localSheetId="4" hidden="1">'UHK 2 - B-Rekonstrukce vs...'!$C$132:$K$238</definedName>
    <definedName name="_xlnm._FilterDatabase" localSheetId="6" hidden="1">'UHK 3 - C-Rekonstrukce ba...'!$C$128:$K$199</definedName>
    <definedName name="_xlnm._FilterDatabase" localSheetId="7" hidden="1">'UHK 4 - D-Modernizace spo...'!$C$132:$K$231</definedName>
    <definedName name="_xlnm._FilterDatabase" localSheetId="9" hidden="1">'UHK 5 - E-Požární hlásiče'!$C$80:$K$84</definedName>
    <definedName name="_xlnm._FilterDatabase" localSheetId="10" hidden="1">'UHK 7.1 - Ústřední vytápění'!$C$117:$K$121</definedName>
    <definedName name="_xlnm._FilterDatabase" localSheetId="12" hidden="1">'UHK 8.1 - Vzduchotechnika'!$C$117:$K$121</definedName>
    <definedName name="_xlnm._FilterDatabase" localSheetId="14" hidden="1">'UHK 9.1 - Zdravotní instalace '!$C$117:$K$122</definedName>
    <definedName name="AL_obvodový_plášť" localSheetId="9">#REF!</definedName>
    <definedName name="AL_obvodový_plášť" localSheetId="16">#REF!</definedName>
    <definedName name="AL_obvodový_plášť">#REF!</definedName>
    <definedName name="Izolace_akustické">#REF!</definedName>
    <definedName name="Izolace_proti_vodě">#REF!</definedName>
    <definedName name="Komunikace">#REF!</definedName>
    <definedName name="Konstrukce_klempířské">#REF!</definedName>
    <definedName name="Konstrukce_tesařské" localSheetId="9">#REF!</definedName>
    <definedName name="Konstrukce_tesařské" localSheetId="16">#REF!</definedName>
    <definedName name="Konstrukce_tesařské">#REF!</definedName>
    <definedName name="Konstrukce_truhlářské">#REF!</definedName>
    <definedName name="Kovové_stavební_doplňkové_konstrukce">#REF!</definedName>
    <definedName name="KSDK" localSheetId="9">#REF!</definedName>
    <definedName name="KSDK" localSheetId="16">#REF!</definedName>
    <definedName name="KSDK">#REF!</definedName>
    <definedName name="Malby__tapety__nátěry__nástřiky">#REF!</definedName>
    <definedName name="Obklady_keramické" localSheetId="9">#REF!</definedName>
    <definedName name="Obklady_keramické" localSheetId="16">#REF!</definedName>
    <definedName name="Obklady_keramické">#REF!</definedName>
    <definedName name="_xlnm.Print_Area" localSheetId="0">'Rekapitulace stavby'!$D$4:$AO$76,'Rekapitulace stavby'!$C$82:$AQ$103</definedName>
    <definedName name="_xlnm.Print_Area" localSheetId="2">'UHK 1 - A-Rekonstru střechy ...'!$C$4:$J$39,'UHK 1 - A-Rekonstru střechy ...'!$C$45:$J$62,'UHK 1 - A-Rekonstru střechy ...'!$C$68:$K$83</definedName>
    <definedName name="_xlnm.Print_Area" localSheetId="1">'UHK 1 - A-Rekonstrukce st...'!$C$4:$J$76,'UHK 1 - A-Rekonstrukce st...'!$C$82:$J$116,'UHK 1 - A-Rekonstrukce st...'!$C$122:$K$284</definedName>
    <definedName name="_xlnm.Print_Area" localSheetId="3">'UHK 1.1 - ELEKTRO A'!$A$1:$K$40</definedName>
    <definedName name="_xlnm.Print_Area" localSheetId="4">'UHK 2 - B-Rekonstrukce vs...'!$C$4:$J$76,'UHK 2 - B-Rekonstrukce vs...'!$C$82:$J$114,'UHK 2 - B-Rekonstrukce vs...'!$C$120:$K$238</definedName>
    <definedName name="_xlnm.Print_Area" localSheetId="5">'UHK 2.1 - ELEKTRO B'!$A$1:$K$55</definedName>
    <definedName name="_xlnm.Print_Area" localSheetId="6">'UHK 3 - C-Rekonstrukce ba...'!$C$4:$J$76,'UHK 3 - C-Rekonstrukce ba...'!$C$82:$J$110,'UHK 3 - C-Rekonstrukce ba...'!$C$116:$K$199</definedName>
    <definedName name="_xlnm.Print_Area" localSheetId="7">'UHK 4 - D-Modernizace spo...'!$C$4:$J$76,'UHK 4 - D-Modernizace spo...'!$C$82:$J$114,'UHK 4 - D-Modernizace spo...'!$C$120:$K$231</definedName>
    <definedName name="_xlnm.Print_Area" localSheetId="8">'UHK 4.1 - ELEKTRO D'!$A$1:$K$63</definedName>
    <definedName name="_xlnm.Print_Area" localSheetId="9">'UHK 5 - E-Požární hlásiče'!$C$4:$J$39,'UHK 5 - E-Požární hlásiče'!$C$45:$J$62,'UHK 5 - E-Požární hlásiče'!$C$68:$K$84</definedName>
    <definedName name="_xlnm.Print_Area" localSheetId="10">'UHK 7.1 - Ústřední vytápění'!$C$4:$J$76,'UHK 7.1 - Ústřední vytápění'!$C$82:$J$99,'UHK 7.1 - Ústřední vytápění'!$C$105:$K$121</definedName>
    <definedName name="_xlnm.Print_Area" localSheetId="12">'UHK 8.1 - Vzduchotechnika'!$C$4:$J$76,'UHK 8.1 - Vzduchotechnika'!$C$82:$J$99,'UHK 8.1 - Vzduchotechnika'!$C$105:$K$121</definedName>
    <definedName name="_xlnm.Print_Area" localSheetId="14">'UHK 9.1 - Zdravotní instalace '!$C$4:$J$76,'UHK 9.1 - Zdravotní instalace '!$C$82:$J$99,'UHK 9.1 - Zdravotní instalace '!$C$105:$K$122</definedName>
    <definedName name="Ostatní_výrobky" localSheetId="9">#REF!</definedName>
    <definedName name="Ostatní_výrobky" localSheetId="16">#REF!</definedName>
    <definedName name="Ostatní_výrobky">#REF!</definedName>
    <definedName name="Podhl" localSheetId="9">#REF!</definedName>
    <definedName name="Podhl" localSheetId="16">#REF!</definedName>
    <definedName name="Podhl">#REF!</definedName>
    <definedName name="Podhledy">#REF!</definedName>
    <definedName name="rabat_2" localSheetId="9">'[4]Výpočet netto cen'!$B$8</definedName>
    <definedName name="rabat_2" localSheetId="16">'[4]Výpočet netto cen'!$B$8</definedName>
    <definedName name="rabat_2">'[5]Výpočet netto cen'!$B$8</definedName>
    <definedName name="REKAPITULACE">#REF!</definedName>
    <definedName name="Sádrokartonové_konstrukce">#REF!</definedName>
    <definedName name="skonto_1" localSheetId="9">'[4]Výpočet netto cen'!$B$10</definedName>
    <definedName name="skonto_1" localSheetId="16">'[4]Výpočet netto cen'!$B$10</definedName>
    <definedName name="skonto_1">'[5]Výpočet netto cen'!$B$10</definedName>
    <definedName name="skonto_2" localSheetId="9">'[4]Výpočet netto cen'!$B$11</definedName>
    <definedName name="skonto_2" localSheetId="16">'[4]Výpočet netto cen'!$B$11</definedName>
    <definedName name="skonto_2">'[5]Výpočet netto cen'!$B$11</definedName>
    <definedName name="skonto_3" localSheetId="9">'[4]Výpočet netto cen'!$B$12</definedName>
    <definedName name="skonto_3" localSheetId="16">'[4]Výpočet netto cen'!$B$12</definedName>
    <definedName name="skonto_3">'[5]Výpočet netto cen'!$B$12</definedName>
    <definedName name="Vodorovné_konstrukce" localSheetId="9">#REF!</definedName>
    <definedName name="Vodorovné_konstrukce" localSheetId="16">#REF!</definedName>
    <definedName name="Vodorovné_konstrukce">#REF!</definedName>
    <definedName name="Základy" localSheetId="9">#REF!</definedName>
    <definedName name="Základy" localSheetId="16">#REF!</definedName>
    <definedName name="Základy">#REF!</definedName>
    <definedName name="Zemní_práce" localSheetId="9">#REF!</definedName>
    <definedName name="Zemní_práce" localSheetId="16">#REF!</definedName>
    <definedName name="Zemní_práce">#REF!</definedName>
    <definedName name="_xlnm.Print_Titles" localSheetId="0">'Rekapitulace stavby'!$92:$92</definedName>
    <definedName name="_xlnm.Print_Titles" localSheetId="1">'UHK 1 - A-Rekonstrukce st...'!$134:$134</definedName>
    <definedName name="_xlnm.Print_Titles" localSheetId="2">'UHK 1 - A-Rekonstru střechy ...'!$80:$80</definedName>
    <definedName name="_xlnm.Print_Titles" localSheetId="4">'UHK 2 - B-Rekonstrukce vs...'!$132:$132</definedName>
    <definedName name="_xlnm.Print_Titles" localSheetId="6">'UHK 3 - C-Rekonstrukce ba...'!$128:$128</definedName>
    <definedName name="_xlnm.Print_Titles" localSheetId="7">'UHK 4 - D-Modernizace spo...'!$132:$132</definedName>
    <definedName name="_xlnm.Print_Titles" localSheetId="9">'UHK 5 - E-Požární hlásiče'!$80:$80</definedName>
    <definedName name="_xlnm.Print_Titles" localSheetId="10">'UHK 7.1 - Ústřední vytápění'!$117:$117</definedName>
    <definedName name="_xlnm.Print_Titles" localSheetId="12">'UHK 8.1 - Vzduchotechnika'!$117:$117</definedName>
    <definedName name="_xlnm.Print_Titles" localSheetId="14">'UHK 9.1 - Zdravotní instalace '!$117:$117</definedName>
  </definedNames>
  <calcPr calcId="125725"/>
</workbook>
</file>

<file path=xl/sharedStrings.xml><?xml version="1.0" encoding="utf-8"?>
<sst xmlns="http://schemas.openxmlformats.org/spreadsheetml/2006/main" count="6754" uniqueCount="1250">
  <si>
    <t>Export Komplet</t>
  </si>
  <si>
    <t/>
  </si>
  <si>
    <t>2.0</t>
  </si>
  <si>
    <t>False</t>
  </si>
  <si>
    <t>{2bc8a2d1-0fc2-44d7-af76-17792358976e}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</si>
  <si>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</si>
  <si>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</si>
  <si>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</si>
  <si>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</si>
  <si>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</si>
  <si>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</si>
  <si>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</si>
  <si>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UHK</t>
  </si>
  <si>
    <t>Stavba:</t>
  </si>
  <si>
    <t>KSO:</t>
  </si>
  <si>
    <t>CC-CZ:</t>
  </si>
  <si>
    <t>Místo:</t>
  </si>
  <si>
    <t xml:space="preserve">HK,Palachovykoleje </t>
  </si>
  <si>
    <t>Datum:</t>
  </si>
  <si>
    <t>Zadavatel:</t>
  </si>
  <si>
    <t>IČ:</t>
  </si>
  <si>
    <t>UHK,Víta Nejedlého 573 Hradec Králové</t>
  </si>
  <si>
    <t>DIČ:</t>
  </si>
  <si>
    <t>Zhotovitel:</t>
  </si>
  <si>
    <t>bude určen ve výběrovém řízení</t>
  </si>
  <si>
    <t>Projektant:</t>
  </si>
  <si>
    <t>PRIDOS HK</t>
  </si>
  <si>
    <t>True</t>
  </si>
  <si>
    <t>Zpracovatel:</t>
  </si>
  <si>
    <t>Ing.PavelMichálek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</si>
  <si>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</si>
  <si>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</si>
  <si>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</si>
  <si>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</si>
  <si>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</si>
  <si>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</si>
  <si>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</si>
  <si>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</si>
  <si>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</si>
  <si>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</si>
  <si>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</si>
  <si>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</si>
  <si>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</si>
  <si>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</si>
  <si>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</si>
  <si>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</si>
  <si>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</si>
  <si>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</si>
  <si>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</si>
  <si>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</si>
  <si>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</si>
  <si>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</si>
  <si>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</si>
  <si>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</si>
  <si>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</si>
  <si>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</si>
  <si>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</si>
  <si>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</si>
  <si>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</si>
  <si>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</si>
  <si>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</si>
  <si>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</si>
  <si>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</si>
  <si>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</si>
  <si>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</si>
  <si>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</si>
  <si>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</si>
  <si>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</si>
  <si>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</si>
  <si>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</si>
  <si>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</si>
  <si>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</si>
  <si>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</si>
  <si>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</si>
  <si>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</si>
  <si>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</si>
  <si>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UHK 1</t>
  </si>
  <si>
    <t xml:space="preserve">A-Rekonstrukce střechy-vchody A-G </t>
  </si>
  <si>
    <t>STA</t>
  </si>
  <si>
    <t>1</t>
  </si>
  <si>
    <t>{d2ddd1e6-fa62-424d-b1fd-2d433481c756}</t>
  </si>
  <si>
    <t>UHK 2</t>
  </si>
  <si>
    <t>B-Rekonstrukce vstupů-vchody B-G</t>
  </si>
  <si>
    <t>{b55d3122-bd3f-44ad-bb9f-613e59cc5a1d}</t>
  </si>
  <si>
    <t>UHK 3</t>
  </si>
  <si>
    <t xml:space="preserve">C-Rekonstrukce balkonů </t>
  </si>
  <si>
    <t>{3c82d02e-36e8-4246-a66e-547449720f5d}</t>
  </si>
  <si>
    <t>UHK 4</t>
  </si>
  <si>
    <t>D-Modernizace společných prostor v 1PP-vchod A+B</t>
  </si>
  <si>
    <t>{e9fa7f98-3a9d-418e-b320-6a97f0c824a7}</t>
  </si>
  <si>
    <t>UHK 7</t>
  </si>
  <si>
    <t>Ústřední vytápění</t>
  </si>
  <si>
    <t>{9b00aa06-9b6e-412f-964b-19407fb69909}</t>
  </si>
  <si>
    <t>UHK 8</t>
  </si>
  <si>
    <t>Vzduchotechnika</t>
  </si>
  <si>
    <t>{4f4616cf-794e-4338-8eb9-d9b4a21ef690}</t>
  </si>
  <si>
    <t>UHK 9</t>
  </si>
  <si>
    <t xml:space="preserve">Zdravotní instalace </t>
  </si>
  <si>
    <t>{df39b8d1-fe0d-445e-9534-4971bb53329b}</t>
  </si>
  <si>
    <t>KRYCÍ LIST SOUPISU PRACÍ</t>
  </si>
  <si>
    <t>Objekt:</t>
  </si>
  <si>
    <t xml:space="preserve">UHK 1 - A-Rekonstrukce střechy-vchody A-G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</si>
  <si>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</si>
  <si>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</si>
  <si>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</si>
  <si>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</si>
  <si>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</si>
  <si>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</si>
  <si>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</si>
  <si>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</si>
  <si>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</si>
  <si>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</si>
  <si>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</si>
  <si>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</si>
  <si>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</si>
  <si>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</si>
  <si>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</si>
  <si>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</si>
  <si>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</si>
  <si>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</si>
  <si>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</si>
  <si>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</si>
  <si>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</si>
  <si>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</si>
  <si>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</si>
  <si>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</si>
  <si>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</si>
  <si>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</si>
  <si>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</si>
  <si>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</si>
  <si>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</si>
  <si>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</si>
  <si>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</si>
  <si>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</si>
  <si>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</si>
  <si>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</si>
  <si>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</si>
  <si>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</si>
  <si>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</si>
  <si>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</si>
  <si>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</si>
  <si>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</si>
  <si>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</si>
  <si>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</si>
  <si>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311113132</t>
  </si>
  <si>
    <t>Nosná zeď tl do 200 mm z hladkých tvárnic ztraceného bednění včetně výplně z betonu tř. C 16/20</t>
  </si>
  <si>
    <t>m2</t>
  </si>
  <si>
    <t>CS ÚRS 2019 01</t>
  </si>
  <si>
    <t>4</t>
  </si>
  <si>
    <t>2</t>
  </si>
  <si>
    <t>-933127396</t>
  </si>
  <si>
    <t>VV</t>
  </si>
  <si>
    <t>"schema N08" 14,0*0,5</t>
  </si>
  <si>
    <t>311361821</t>
  </si>
  <si>
    <t>Výztuž nosných zdí betonářskou ocelí 10 505</t>
  </si>
  <si>
    <t>t</t>
  </si>
  <si>
    <t>279848801</t>
  </si>
  <si>
    <t>14,0*0,5*0,045*0,2</t>
  </si>
  <si>
    <t>319201321</t>
  </si>
  <si>
    <t>Vyrovnání nerovného povrchu zdiva tl do 30 mm maltou</t>
  </si>
  <si>
    <t>470023819</t>
  </si>
  <si>
    <t>"schema N13"  33,0</t>
  </si>
  <si>
    <t>6</t>
  </si>
  <si>
    <t>Úpravy povrchů, podlahy a osazování výplní</t>
  </si>
  <si>
    <t>622142001</t>
  </si>
  <si>
    <t>Potažení vnějších stěn sklovláknitým pletivem vtlačeným do tenkovrstvé hmoty</t>
  </si>
  <si>
    <t>2034039408</t>
  </si>
  <si>
    <t>"schema N13"   33,0</t>
  </si>
  <si>
    <t>5</t>
  </si>
  <si>
    <t>622531021</t>
  </si>
  <si>
    <t>Tenkovrstvá silikonová zrnitá omítka tl. 2,0 mm včetně penetrace vnějších stěn</t>
  </si>
  <si>
    <t>-98318867</t>
  </si>
  <si>
    <t>9</t>
  </si>
  <si>
    <t>Ostatní konstrukce a práce, bourání</t>
  </si>
  <si>
    <t>953945132</t>
  </si>
  <si>
    <t>Kotvy mechanické M 12 dl 145 mm pro střední zatížení do betonu, ŽB nebo kamene s vyvrtáním otvoru</t>
  </si>
  <si>
    <t>kus</t>
  </si>
  <si>
    <t>-1141748975</t>
  </si>
  <si>
    <t>"ozn. N08"  28</t>
  </si>
  <si>
    <t>7</t>
  </si>
  <si>
    <t>978035117</t>
  </si>
  <si>
    <t>Odsekání tenkovrstvé omítky obroušením v rozsahu do 100%</t>
  </si>
  <si>
    <t>-945703306</t>
  </si>
  <si>
    <t>"nástavby výtahů" 33,0</t>
  </si>
  <si>
    <t>997</t>
  </si>
  <si>
    <t>Přesun sutě</t>
  </si>
  <si>
    <t>8</t>
  </si>
  <si>
    <t>997013118</t>
  </si>
  <si>
    <t>Vnitrostaveništní doprava suti a vybouraných hmot pro budovy v do 27 m s použitím mechanizace</t>
  </si>
  <si>
    <t>1623019754</t>
  </si>
  <si>
    <t>997013501</t>
  </si>
  <si>
    <t>Odvoz suti a vybouraných hmot na skládku nebo meziskládku do 1 km se složením</t>
  </si>
  <si>
    <t>2051368850</t>
  </si>
  <si>
    <t>10</t>
  </si>
  <si>
    <t>997013509</t>
  </si>
  <si>
    <t>Příplatek k odvozu suti a vybouraných hmot na skládku ZKD 1 km přes 1 km</t>
  </si>
  <si>
    <t>1871720335</t>
  </si>
  <si>
    <t>52,451*9</t>
  </si>
  <si>
    <t>11</t>
  </si>
  <si>
    <t>997013831</t>
  </si>
  <si>
    <t>Poplatek za uložení na skládce (skládkovné) stavebního odpadu směsného kód odpadu 170 904</t>
  </si>
  <si>
    <t>1608343075</t>
  </si>
  <si>
    <t>52,451</t>
  </si>
  <si>
    <t>998</t>
  </si>
  <si>
    <t>Přesun hmot</t>
  </si>
  <si>
    <t>12</t>
  </si>
  <si>
    <t>998011004</t>
  </si>
  <si>
    <t>Přesun hmot pro budovy zděné v do 36 m</t>
  </si>
  <si>
    <t>-273428249</t>
  </si>
  <si>
    <t>PSV</t>
  </si>
  <si>
    <t>Práce a dodávky PSV</t>
  </si>
  <si>
    <t>711</t>
  </si>
  <si>
    <t>Izolace proti vodě, vlhkosti a plynům</t>
  </si>
  <si>
    <t>13</t>
  </si>
  <si>
    <t>711112001</t>
  </si>
  <si>
    <t>Provedení izolace proti zemní vlhkosti svislé za studena nátěrem penetračním</t>
  </si>
  <si>
    <t>16</t>
  </si>
  <si>
    <t>-1475292166</t>
  </si>
  <si>
    <t>"skladba N08" 14,0*0,7</t>
  </si>
  <si>
    <t>14</t>
  </si>
  <si>
    <t>M</t>
  </si>
  <si>
    <t>11163150</t>
  </si>
  <si>
    <t>lak penetrační asfaltový</t>
  </si>
  <si>
    <t>32</t>
  </si>
  <si>
    <t>292963</t>
  </si>
  <si>
    <t>9,8*0,00035 'Přepočtené koeficientem množství</t>
  </si>
  <si>
    <t>711142559</t>
  </si>
  <si>
    <t>Provedení izolace proti zemní vlhkosti pásy přitavením svislé NAIP</t>
  </si>
  <si>
    <t>-117928191</t>
  </si>
  <si>
    <t>KVK.0021728.URS</t>
  </si>
  <si>
    <t>BITAGIT 40 MINERAL (role/7,5m2)</t>
  </si>
  <si>
    <t>866977266</t>
  </si>
  <si>
    <t>9,8*1,2 'Přepočtené koeficientem množství</t>
  </si>
  <si>
    <t>17</t>
  </si>
  <si>
    <t>998711203</t>
  </si>
  <si>
    <t>%</t>
  </si>
  <si>
    <t>-1888809423</t>
  </si>
  <si>
    <t>712</t>
  </si>
  <si>
    <t>Povlakové krytiny</t>
  </si>
  <si>
    <t>18</t>
  </si>
  <si>
    <t>712001</t>
  </si>
  <si>
    <t>Oprava stáv. asf. pásu u atiky,strojoven a objektů byt. jader vč. zatmelení polyuretanovým tmelem</t>
  </si>
  <si>
    <t>bm</t>
  </si>
  <si>
    <t>342421354</t>
  </si>
  <si>
    <t>"schema N02"  470,0</t>
  </si>
  <si>
    <t>19</t>
  </si>
  <si>
    <t>712002</t>
  </si>
  <si>
    <t>Zatmelení spoje klemp. prvků a stáv. fasády polyuretanovým tmelem</t>
  </si>
  <si>
    <t>1438883869</t>
  </si>
  <si>
    <t>20</t>
  </si>
  <si>
    <t>712300831</t>
  </si>
  <si>
    <t>Odstranění povlakové krytiny střech do 10° jednovrstvé</t>
  </si>
  <si>
    <t>-374806890</t>
  </si>
  <si>
    <t>"schema B06" 25,0</t>
  </si>
  <si>
    <t>712300832</t>
  </si>
  <si>
    <t>Odstranění povlakové krytiny střech do 10° dvouvrstvé</t>
  </si>
  <si>
    <t>1008445906</t>
  </si>
  <si>
    <t>"schema B07" 1560,0</t>
  </si>
  <si>
    <t>22</t>
  </si>
  <si>
    <t>712311101</t>
  </si>
  <si>
    <t>Provedení povlakové krytiny střech do 10° za studena lakem penetračním nebo asfaltovým</t>
  </si>
  <si>
    <t>352920381</t>
  </si>
  <si>
    <t>1560,0</t>
  </si>
  <si>
    <t>"ozn. N08" 14,0*1,0</t>
  </si>
  <si>
    <t>Součet</t>
  </si>
  <si>
    <t>23</t>
  </si>
  <si>
    <t>444769075</t>
  </si>
  <si>
    <t>1574*0,0003 'Přepočtené koeficientem množství</t>
  </si>
  <si>
    <t>24</t>
  </si>
  <si>
    <t>712341559</t>
  </si>
  <si>
    <t>Provedení povlakové krytiny střech do 10° pásy NAIP přitavením v plné ploše</t>
  </si>
  <si>
    <t>1864414378</t>
  </si>
  <si>
    <t>1574,0</t>
  </si>
  <si>
    <t>25</t>
  </si>
  <si>
    <t>62832134</t>
  </si>
  <si>
    <t>pás asfaltový natavitelný oxidovaný tl. 4,0mm typu V60 S40 s vložkou ze skleněné rohože, s jemnozrnným minerálním posypem</t>
  </si>
  <si>
    <t>-1091664050</t>
  </si>
  <si>
    <t>1574*1,15 'Přepočtené koeficientem množství</t>
  </si>
  <si>
    <t>26</t>
  </si>
  <si>
    <t>712363421</t>
  </si>
  <si>
    <t>Provedení povlak krytiny mechanicky kotvenou do betonu TI tl do 100mm vnitřní pole,budova v přes 18m</t>
  </si>
  <si>
    <t>768757427</t>
  </si>
  <si>
    <t>"skladba S1" 3,96*3,96*1,1*7</t>
  </si>
  <si>
    <t>27</t>
  </si>
  <si>
    <t>28322011</t>
  </si>
  <si>
    <t>fólie hydroizolační střešní mPVC mechanicky kotvená tl 1,8mm šedá</t>
  </si>
  <si>
    <t>-1521215084</t>
  </si>
  <si>
    <t>120,748*1,15 'Přepočtené koeficientem množství</t>
  </si>
  <si>
    <t>28</t>
  </si>
  <si>
    <t>712363621</t>
  </si>
  <si>
    <t>Provedení povlak krytiny mechanicky kotvenou do betonu TI tl přes 240mm vnitřní pl,budova v přes 18m</t>
  </si>
  <si>
    <t>-857684021</t>
  </si>
  <si>
    <t>29</t>
  </si>
  <si>
    <t>-460278329</t>
  </si>
  <si>
    <t>1560*1,15 'Přepočtené koeficientem množství</t>
  </si>
  <si>
    <t>30</t>
  </si>
  <si>
    <t>712391171</t>
  </si>
  <si>
    <t>Provedení povlakové krytiny střech do 10° podkladní textilní vrstvy</t>
  </si>
  <si>
    <t>-349795884</t>
  </si>
  <si>
    <t>31</t>
  </si>
  <si>
    <t>69311006</t>
  </si>
  <si>
    <t>geotextilie tkaná separační, filtrační, výztužná PP pevnost v tahu 15kN/m</t>
  </si>
  <si>
    <t>-1458894274</t>
  </si>
  <si>
    <t>-1439421310</t>
  </si>
  <si>
    <t>33</t>
  </si>
  <si>
    <t>-1771091602</t>
  </si>
  <si>
    <t>34</t>
  </si>
  <si>
    <t>712391176</t>
  </si>
  <si>
    <t xml:space="preserve">Provedení povlakové krytiny střech do 10° připevnění izolace kotvícími terči vč. dodávky </t>
  </si>
  <si>
    <t>1185015456</t>
  </si>
  <si>
    <t>3,96*3,96*7*1,1*5</t>
  </si>
  <si>
    <t>35</t>
  </si>
  <si>
    <t>-911021665</t>
  </si>
  <si>
    <t>1560*6</t>
  </si>
  <si>
    <t>36</t>
  </si>
  <si>
    <t>712391382</t>
  </si>
  <si>
    <t>Provedení povlakové krytiny střech do 10° násypem z hrubého kameniva tl 50 mm</t>
  </si>
  <si>
    <t>781362369</t>
  </si>
  <si>
    <t>37</t>
  </si>
  <si>
    <t>58343930</t>
  </si>
  <si>
    <t>kamenivo drcené hrubé frakce 16-32</t>
  </si>
  <si>
    <t>-708807628</t>
  </si>
  <si>
    <t>120,748*0,0825 'Přepočtené koeficientem množství</t>
  </si>
  <si>
    <t>38</t>
  </si>
  <si>
    <t>712391482</t>
  </si>
  <si>
    <t>Příplatek k povlakové krytině střech do 10° ZKD 10 mm násypu z hrubého kameniva</t>
  </si>
  <si>
    <t>-2100073864</t>
  </si>
  <si>
    <t>120,748*10</t>
  </si>
  <si>
    <t>39</t>
  </si>
  <si>
    <t>1367286955</t>
  </si>
  <si>
    <t>1207,48*0,0165 'Přepočtené koeficientem množství</t>
  </si>
  <si>
    <t>40</t>
  </si>
  <si>
    <t>712990813</t>
  </si>
  <si>
    <t>Odstranění povlakové krytiny střech do 10° násypu nebo nánosu tloušťky do 100 mm</t>
  </si>
  <si>
    <t>-1777590865</t>
  </si>
  <si>
    <t>"schema B04"90,0</t>
  </si>
  <si>
    <t>41</t>
  </si>
  <si>
    <t>998712204</t>
  </si>
  <si>
    <t>-1234316574</t>
  </si>
  <si>
    <t>713</t>
  </si>
  <si>
    <t>Izolace tepelné</t>
  </si>
  <si>
    <t>42</t>
  </si>
  <si>
    <t>713131135</t>
  </si>
  <si>
    <t>Montáž izolace tepelné stěn nastřelením rohoží, pásů, dílců, desek vně objektu</t>
  </si>
  <si>
    <t>-1460812729</t>
  </si>
  <si>
    <t>"překotvení desek XPS tl.60mm " 340,0*0,35</t>
  </si>
  <si>
    <t>43</t>
  </si>
  <si>
    <t>713131141</t>
  </si>
  <si>
    <t>Montáž izolace tepelné stěn a základů lepením celoplošně rohoží, pásů, dílců, desek</t>
  </si>
  <si>
    <t>1332768804</t>
  </si>
  <si>
    <t>14,0*0,5*2+14,0*0,2</t>
  </si>
  <si>
    <t>44</t>
  </si>
  <si>
    <t>28376380</t>
  </si>
  <si>
    <t>deska z polystyrénu XPS, hrana polodrážková a hladký povrch s vyšší odolností tl 60mm</t>
  </si>
  <si>
    <t>1874233590</t>
  </si>
  <si>
    <t>16,8*1,05 'Přepočtené koeficientem množství</t>
  </si>
  <si>
    <t>45</t>
  </si>
  <si>
    <t>713140831</t>
  </si>
  <si>
    <t>Odstranění tepelné izolace střech nadstřešní připevněné z vláknitých materiálů tl do 100 mm</t>
  </si>
  <si>
    <t>1436210199</t>
  </si>
  <si>
    <t>"schema B08"  1400,0</t>
  </si>
  <si>
    <t>46</t>
  </si>
  <si>
    <t>713140841</t>
  </si>
  <si>
    <t>Odstranění tepelné izolace střech nadstřešní připevněné z polystyrenu tl do 100 mm</t>
  </si>
  <si>
    <t>476045421</t>
  </si>
  <si>
    <t>"schema B05"  90,0</t>
  </si>
  <si>
    <t>47</t>
  </si>
  <si>
    <t>713141151</t>
  </si>
  <si>
    <t>Montáž izolace tepelné střech plochých kladené volně 1 vrstva rohoží, pásů, dílců, desek</t>
  </si>
  <si>
    <t>698441346</t>
  </si>
  <si>
    <t>"skladba S1" 3,96*3,96*7</t>
  </si>
  <si>
    <t>48</t>
  </si>
  <si>
    <t>28376382</t>
  </si>
  <si>
    <t>deska z polystyrénu XPS, hrana polodrážková a hladký povrch s vyšší odolností tl 100mm</t>
  </si>
  <si>
    <t>474643721</t>
  </si>
  <si>
    <t>109,771*1,02 'Přepočtené koeficientem množství</t>
  </si>
  <si>
    <t>49</t>
  </si>
  <si>
    <t>713141152</t>
  </si>
  <si>
    <t>Montáž izolace tepelné střech plochých kladené volně 2 vrstvy rohoží, pásů, dílců, desek</t>
  </si>
  <si>
    <t>-1003049235</t>
  </si>
  <si>
    <t>50</t>
  </si>
  <si>
    <t>28375914</t>
  </si>
  <si>
    <t>deska EPS 150 pro trvalé zatížení v tlaku (max. 3000 kg/m2) tl 100mm</t>
  </si>
  <si>
    <t>2139737999</t>
  </si>
  <si>
    <t>1560*1,02 'Přepočtené koeficientem množství</t>
  </si>
  <si>
    <t>51</t>
  </si>
  <si>
    <t>28375915</t>
  </si>
  <si>
    <t>deska EPS 150 pro trvalé zatížení v tlaku (max. 3000 kg/m2) tl 120mm</t>
  </si>
  <si>
    <t>672002629</t>
  </si>
  <si>
    <t>52</t>
  </si>
  <si>
    <t>998713204</t>
  </si>
  <si>
    <t>415228967</t>
  </si>
  <si>
    <t>721</t>
  </si>
  <si>
    <t>Zdravotechnika - vnitřní kanalizace</t>
  </si>
  <si>
    <t>53</t>
  </si>
  <si>
    <t>721233213</t>
  </si>
  <si>
    <t>Střešní vtok polypropylen PP pro pochůzné střechy svislý odtok DN 125 vč. lapače střešních splavenin dvoustupňová</t>
  </si>
  <si>
    <t>1201131002</t>
  </si>
  <si>
    <t>"schema 01/S" 7</t>
  </si>
  <si>
    <t>54</t>
  </si>
  <si>
    <t>998721204</t>
  </si>
  <si>
    <t>-206004389</t>
  </si>
  <si>
    <t>764</t>
  </si>
  <si>
    <t>Konstrukce klempířské</t>
  </si>
  <si>
    <t>55</t>
  </si>
  <si>
    <t>764001</t>
  </si>
  <si>
    <t xml:space="preserve">D+M větrací hlavice s ventilátorem </t>
  </si>
  <si>
    <t>ks</t>
  </si>
  <si>
    <t>352409356</t>
  </si>
  <si>
    <t>"schema N01"  6</t>
  </si>
  <si>
    <t>56</t>
  </si>
  <si>
    <t>764002841</t>
  </si>
  <si>
    <t>Demontáž oplechování horních ploch zdí a nadezdívek do suti</t>
  </si>
  <si>
    <t>m</t>
  </si>
  <si>
    <t>1755342125</t>
  </si>
  <si>
    <t>"schema B02,B03" 320,0+84,0</t>
  </si>
  <si>
    <t>57</t>
  </si>
  <si>
    <t>764002871</t>
  </si>
  <si>
    <t>Demontáž lemování zdí do suti</t>
  </si>
  <si>
    <t>1787060353</t>
  </si>
  <si>
    <t>"schema B02" 115,0+0,9*21*2+1,2*21*2</t>
  </si>
  <si>
    <t>58</t>
  </si>
  <si>
    <t>764212631</t>
  </si>
  <si>
    <t>Oplechování štítu závětrnou lištou z Pz s povrchovou úpravou rš 160 mm</t>
  </si>
  <si>
    <t>12162817</t>
  </si>
  <si>
    <t>"schema 05/K" 36,0</t>
  </si>
  <si>
    <t>59</t>
  </si>
  <si>
    <t>764212664</t>
  </si>
  <si>
    <t>1667133898</t>
  </si>
  <si>
    <t>"schema 01/K,02/K,06/K"  84,0+15,0+270,0</t>
  </si>
  <si>
    <t>60</t>
  </si>
  <si>
    <t>764311613</t>
  </si>
  <si>
    <t>Lemování rovných zdí střech s krytinou skládanou z Pz s povrchovou úpravou rš 250 mm</t>
  </si>
  <si>
    <t>1510002050</t>
  </si>
  <si>
    <t>"schema 03/K,04/K" 106,0*2</t>
  </si>
  <si>
    <t>61</t>
  </si>
  <si>
    <t>998764204</t>
  </si>
  <si>
    <t>-1407113850</t>
  </si>
  <si>
    <t>767</t>
  </si>
  <si>
    <t>Konstrukce zámečnické</t>
  </si>
  <si>
    <t>62</t>
  </si>
  <si>
    <t>767001</t>
  </si>
  <si>
    <t xml:space="preserve">Úprava stáv. dveří do objektu výtah. šachty-nový nátěr a podříznutí </t>
  </si>
  <si>
    <t>-2080082404</t>
  </si>
  <si>
    <t>"schema N11"  7</t>
  </si>
  <si>
    <t>63</t>
  </si>
  <si>
    <t>998767204</t>
  </si>
  <si>
    <t>48644966</t>
  </si>
  <si>
    <t>783</t>
  </si>
  <si>
    <t>Dokončovací práce - nátěry</t>
  </si>
  <si>
    <t>64</t>
  </si>
  <si>
    <t>783301303</t>
  </si>
  <si>
    <t>Bezoplachové odrezivění zámečnických konstrukcí</t>
  </si>
  <si>
    <t>-65070658</t>
  </si>
  <si>
    <t>"schema N05"  3,96*0,3*2*7</t>
  </si>
  <si>
    <t>"schema N11"  1,8*2,0*2*7</t>
  </si>
  <si>
    <t>65</t>
  </si>
  <si>
    <t>783314101</t>
  </si>
  <si>
    <t>Základní jednonásobný syntetický nátěr zámečnických konstrukcí</t>
  </si>
  <si>
    <t>-1689239635</t>
  </si>
  <si>
    <t>66</t>
  </si>
  <si>
    <t>783317101</t>
  </si>
  <si>
    <t>Krycí jednonásobný syntetický standardní nátěr zámečnických konstrukcí</t>
  </si>
  <si>
    <t>-1718121694</t>
  </si>
  <si>
    <t>VRN</t>
  </si>
  <si>
    <t>Vedlejší rozpočtové náklady</t>
  </si>
  <si>
    <t>VRN1</t>
  </si>
  <si>
    <t>Průzkumné, geodetické a projektové práce</t>
  </si>
  <si>
    <t>013002000</t>
  </si>
  <si>
    <t>Projektové práce-dokumentace skutečného provedení</t>
  </si>
  <si>
    <t>1024</t>
  </si>
  <si>
    <t>-935420058</t>
  </si>
  <si>
    <t>VRN3</t>
  </si>
  <si>
    <t>Zařízení staveniště</t>
  </si>
  <si>
    <t>032002000</t>
  </si>
  <si>
    <t xml:space="preserve">Vybavení staveniště-mobilní WC,sklad,kancelář,zdvihací zařízení </t>
  </si>
  <si>
    <t>-1873728154</t>
  </si>
  <si>
    <t>69</t>
  </si>
  <si>
    <t>033002000</t>
  </si>
  <si>
    <t>Připojení staveniště na inženýrské sítě-voda,elektro</t>
  </si>
  <si>
    <t>-1441846390</t>
  </si>
  <si>
    <t>70</t>
  </si>
  <si>
    <t>034002000</t>
  </si>
  <si>
    <t xml:space="preserve">Zabezpečení staveniště-provizorní oplocení </t>
  </si>
  <si>
    <t>-36995238</t>
  </si>
  <si>
    <t>71</t>
  </si>
  <si>
    <t>039002000</t>
  </si>
  <si>
    <t>Zrušení zařízení staveniště vč. vyklizení a uvedení ploch do púvodního stavu</t>
  </si>
  <si>
    <t>325739414</t>
  </si>
  <si>
    <t>VRN4</t>
  </si>
  <si>
    <t>Inženýrská činnost</t>
  </si>
  <si>
    <t>72</t>
  </si>
  <si>
    <t>043002000</t>
  </si>
  <si>
    <t>Zkoušky a ostatní měření-tahové zkoušky u střešního pláště</t>
  </si>
  <si>
    <t>UHK 2 - B-Rekonstrukce vstupů-vchody B-G</t>
  </si>
  <si>
    <t xml:space="preserve">HK,Palachovy koleje </t>
  </si>
  <si>
    <t xml:space="preserve">    1 - Zemní práce</t>
  </si>
  <si>
    <t xml:space="preserve">    2 - Zakládání</t>
  </si>
  <si>
    <t xml:space="preserve">    4 - Vodorovné konstrukce</t>
  </si>
  <si>
    <t xml:space="preserve">    741 - Elektroinstalace - silnoproud</t>
  </si>
  <si>
    <t xml:space="preserve">    771 - Podlahy z dlaždic</t>
  </si>
  <si>
    <t>Zemní práce</t>
  </si>
  <si>
    <t>132201101</t>
  </si>
  <si>
    <t>Hloubení rýh š do 600 mm v hornině tř. 3 objemu do 100 m3</t>
  </si>
  <si>
    <t>m3</t>
  </si>
  <si>
    <t>-1725910462</t>
  </si>
  <si>
    <t>"schema N10" (2,775+0,5)*0,5*0,9*6</t>
  </si>
  <si>
    <t>162301101</t>
  </si>
  <si>
    <t>Vodorovné přemístění do 500 m výkopku/sypaniny z horniny tř. 1 až 4</t>
  </si>
  <si>
    <t>312705230</t>
  </si>
  <si>
    <t>162701105</t>
  </si>
  <si>
    <t>Vodorovné přemístění do 10000 m výkopku/sypaniny z horniny tř. 1 až 4</t>
  </si>
  <si>
    <t>-513671286</t>
  </si>
  <si>
    <t>167101101</t>
  </si>
  <si>
    <t>Nakládání výkopku z hornin tř. 1 až 4 do 100 m3</t>
  </si>
  <si>
    <t>-1501362651</t>
  </si>
  <si>
    <t>8,843*6</t>
  </si>
  <si>
    <t>171201201</t>
  </si>
  <si>
    <t>Uložení sypaniny na skládky</t>
  </si>
  <si>
    <t>-1605089862</t>
  </si>
  <si>
    <t>171201211</t>
  </si>
  <si>
    <t>Poplatek za uložení stavebního odpadu - zeminy a kameniva na skládce</t>
  </si>
  <si>
    <t>945742546</t>
  </si>
  <si>
    <t>8,843*1,8</t>
  </si>
  <si>
    <t>Zakládání</t>
  </si>
  <si>
    <t>274313611</t>
  </si>
  <si>
    <t>Základové pásy z betonu tř. C 16/20</t>
  </si>
  <si>
    <t>-1036021886</t>
  </si>
  <si>
    <t>(2,775+0,5)*0,5*0,9*1,035*6</t>
  </si>
  <si>
    <t>311113134</t>
  </si>
  <si>
    <t>Nosná zeď tl do 300 mm z hladkých tvárnic ztraceného bednění včetně výplně z betonu tř. C 16/20</t>
  </si>
  <si>
    <t>-851419049</t>
  </si>
  <si>
    <t>3,9*0,9*6</t>
  </si>
  <si>
    <t>1622327908</t>
  </si>
  <si>
    <t>21,06*0,3*0,045</t>
  </si>
  <si>
    <t>Vodorovné konstrukce</t>
  </si>
  <si>
    <t>430321515</t>
  </si>
  <si>
    <t>Schodišťová konstrukce a rampa ze ŽB tř. C 20/25</t>
  </si>
  <si>
    <t>7939810</t>
  </si>
  <si>
    <t>2,3*2,2*0,16*6</t>
  </si>
  <si>
    <t>430362021</t>
  </si>
  <si>
    <t>Výztuž schodišťové konstrukce a rampy svařovanými sítěmi Kari vč. stupňů</t>
  </si>
  <si>
    <t>-1927539345</t>
  </si>
  <si>
    <t>2,3*2,2*6*0,005398*1,25*2+105,6*0,45*0,5*0,005398*1,25</t>
  </si>
  <si>
    <t>431351121</t>
  </si>
  <si>
    <t>Zřízení bednění podest schodišť a ramp přímočarých v do 4 m</t>
  </si>
  <si>
    <t>1066530358</t>
  </si>
  <si>
    <t>2,5*2,2*6</t>
  </si>
  <si>
    <t>431351122</t>
  </si>
  <si>
    <t>Odstranění bednění podest schodišť a ramp přímočarých v do 4 m</t>
  </si>
  <si>
    <t>-943250766</t>
  </si>
  <si>
    <t>434311115</t>
  </si>
  <si>
    <t>Schodišťové stupně dusané na terén z betonu tř. C 20/25 bez potěru</t>
  </si>
  <si>
    <t>-1335774921</t>
  </si>
  <si>
    <t>2,2*8*6</t>
  </si>
  <si>
    <t>434351141</t>
  </si>
  <si>
    <t>Zřízení bednění stupňů přímočarých schodišť</t>
  </si>
  <si>
    <t>-244677316</t>
  </si>
  <si>
    <t>105,6*0,45</t>
  </si>
  <si>
    <t>434351142</t>
  </si>
  <si>
    <t>Odstranění bednění stupňů přímočarých schodišť</t>
  </si>
  <si>
    <t>251358400</t>
  </si>
  <si>
    <t>307644867</t>
  </si>
  <si>
    <t>"schema N17" 3,9*2*0,9*6+2,5*0,2*6*2</t>
  </si>
  <si>
    <t>622511111</t>
  </si>
  <si>
    <t>Tenkovrstvá akrylátová mozaiková střednězrnná omítka včetně penetrace vnějších stěn</t>
  </si>
  <si>
    <t>689484859</t>
  </si>
  <si>
    <t>48,12</t>
  </si>
  <si>
    <t>949101111</t>
  </si>
  <si>
    <t>Lešení pomocné pro objekty pozemních staveb s lešeňovou podlahou v do 1,9 m zatížení do 150 kg/m2</t>
  </si>
  <si>
    <t>-1068938070</t>
  </si>
  <si>
    <t>15,0*6</t>
  </si>
  <si>
    <t>963042819</t>
  </si>
  <si>
    <t>Bourání schodišťových stupňů betonových zhotovených na místě</t>
  </si>
  <si>
    <t>1840961894</t>
  </si>
  <si>
    <t>"skladba B05"2,2*8*6</t>
  </si>
  <si>
    <t>965046111</t>
  </si>
  <si>
    <t>Broušení stávajících betonových podlah úběr do 3 mm</t>
  </si>
  <si>
    <t>-1792748320</t>
  </si>
  <si>
    <t>965046119</t>
  </si>
  <si>
    <t>Příplatek k broušení stávajících betonových podlah za každý další 1 mm úběru</t>
  </si>
  <si>
    <t>121702953</t>
  </si>
  <si>
    <t>37,0*2</t>
  </si>
  <si>
    <t>965081213</t>
  </si>
  <si>
    <t>Bourání podlah z dlaždic keramických nebo xylolitových tl do 10 mm plochy přes 1 m2</t>
  </si>
  <si>
    <t>-12027825</t>
  </si>
  <si>
    <t>"skladba B07" 37,0</t>
  </si>
  <si>
    <t>975043111</t>
  </si>
  <si>
    <t>Jednořadové podchycení stropů pro osazení nosníků v do 3,5 m pro zatížení do 750 kg/m</t>
  </si>
  <si>
    <t>-1469038003</t>
  </si>
  <si>
    <t>"skladba B08" (2,2+1,715)*6</t>
  </si>
  <si>
    <t>997013111</t>
  </si>
  <si>
    <t>Vnitrostaveništní doprava suti a vybouraných hmot pro budovy v do 6 m s použitím mechanizace</t>
  </si>
  <si>
    <t>526638351</t>
  </si>
  <si>
    <t>-1008648615</t>
  </si>
  <si>
    <t>-1663242247</t>
  </si>
  <si>
    <t>11,139*9</t>
  </si>
  <si>
    <t>-1932644042</t>
  </si>
  <si>
    <t>998011001</t>
  </si>
  <si>
    <t>Přesun hmot pro budovy zděné v do 6 m</t>
  </si>
  <si>
    <t>1939779513</t>
  </si>
  <si>
    <t>741</t>
  </si>
  <si>
    <t>Elektroinstalace - silnoproud</t>
  </si>
  <si>
    <t>741001</t>
  </si>
  <si>
    <t>kpl</t>
  </si>
  <si>
    <t>-1531225539</t>
  </si>
  <si>
    <t>764222430</t>
  </si>
  <si>
    <t>Oplechování rovné okapové hrany z Al plechu rš 120 mm</t>
  </si>
  <si>
    <t>-753828941</t>
  </si>
  <si>
    <t>"schema 02/K" 40,0</t>
  </si>
  <si>
    <t>764222432</t>
  </si>
  <si>
    <t>Oplechování rovné okapové hrany z Al plechu rš 200 mm</t>
  </si>
  <si>
    <t>705961874</t>
  </si>
  <si>
    <t>"schema 01/K"  31,5</t>
  </si>
  <si>
    <t>998764201</t>
  </si>
  <si>
    <t>-1625914755</t>
  </si>
  <si>
    <t>D+M ocelové zábradlí z nosných jakl. profilů s tyčovou výplní vč. kotvení ,výška 1000mm žárově zinkováno s madlem</t>
  </si>
  <si>
    <t>kg</t>
  </si>
  <si>
    <t>-1029320955</t>
  </si>
  <si>
    <t>"schema 1/Z" 209,4*6</t>
  </si>
  <si>
    <t>767002</t>
  </si>
  <si>
    <t>D+M čistící zona 1500/1000mm -stáv. hliníkový rám výplň gumové vlnovky výška rámu 18mm</t>
  </si>
  <si>
    <t>-399605901</t>
  </si>
  <si>
    <t>"schema 07/Os" 6</t>
  </si>
  <si>
    <t>767161813</t>
  </si>
  <si>
    <t>Demontáž zábradlí rovného nerozebíratelného hmotnosti 1m zábradlí do 20 kg</t>
  </si>
  <si>
    <t>-1042245367</t>
  </si>
  <si>
    <t>"skladba B06" 60,6</t>
  </si>
  <si>
    <t>767661811</t>
  </si>
  <si>
    <t>Demontáž mříží pevných nebo otevíravých</t>
  </si>
  <si>
    <t>1017999584</t>
  </si>
  <si>
    <t>"skladaB09" 1,9*1,5*6</t>
  </si>
  <si>
    <t>767996801</t>
  </si>
  <si>
    <t>Demontáž atypických zámečnických konstrukcí rozebráním hmotnosti jednotlivých dílů do 50 kg</t>
  </si>
  <si>
    <t>-338342282</t>
  </si>
  <si>
    <t>"skladba B08" 190,0*6</t>
  </si>
  <si>
    <t>998767201</t>
  </si>
  <si>
    <t>Přesun hmot procentní pro zámečnické konstrukce v objektech v do 6 m</t>
  </si>
  <si>
    <t>-701441668</t>
  </si>
  <si>
    <t>771</t>
  </si>
  <si>
    <t>Podlahy z dlaždic</t>
  </si>
  <si>
    <t>771121011</t>
  </si>
  <si>
    <t>Nátěr penetrační na podlahu</t>
  </si>
  <si>
    <t>-150740192</t>
  </si>
  <si>
    <t>771151011</t>
  </si>
  <si>
    <t>Samonivelační stěrka podlah pevnosti 20 MPa tl 3 mm</t>
  </si>
  <si>
    <t>483410801</t>
  </si>
  <si>
    <t>771274123</t>
  </si>
  <si>
    <t>Montáž obkladů stupnic z dlaždic protiskluzných keramických flexibilní lepidlo š do 300 mm vč. soklíků</t>
  </si>
  <si>
    <t>550798833</t>
  </si>
  <si>
    <t>2,2*8*6*1,1</t>
  </si>
  <si>
    <t>771274241</t>
  </si>
  <si>
    <t>Montáž obkladů podstupnic z dlaždic reliéfních keramických flexibilní lepidlo v do 150 mm</t>
  </si>
  <si>
    <t>1284818921</t>
  </si>
  <si>
    <t>771574263</t>
  </si>
  <si>
    <t>Montáž podlah keramických pro mechanické zatížení protiskluzných lepených flexibilním lepidlem do 12 ks/m2 vč. soklíků</t>
  </si>
  <si>
    <t>-970177739</t>
  </si>
  <si>
    <t>3,915*1,72*1,1*6</t>
  </si>
  <si>
    <t>59761409</t>
  </si>
  <si>
    <t>dlažba keramická slinutá protiskluzná do interiéru i exteriéru pro vysoké mechanické namáhání přes 9 do 12 ks/m2</t>
  </si>
  <si>
    <t>-381784787</t>
  </si>
  <si>
    <t>96,7145454545454*1,1 'Přepočtené koeficientem množství</t>
  </si>
  <si>
    <t>771577154</t>
  </si>
  <si>
    <t>Příplatek k montáž podlah keramických za spárování tmelem dvousložkovým</t>
  </si>
  <si>
    <t>1939367584</t>
  </si>
  <si>
    <t>771591112</t>
  </si>
  <si>
    <t>Izolace pod dlažbu nátěrem nebo stěrkou ve dvou vrstvách</t>
  </si>
  <si>
    <t>2038361075</t>
  </si>
  <si>
    <t>2,2*0,45*8*6*1,1+3,915*1,72*6</t>
  </si>
  <si>
    <t>771591116</t>
  </si>
  <si>
    <t>Podlahy spárování epoxidem</t>
  </si>
  <si>
    <t>1139943263</t>
  </si>
  <si>
    <t>92,675*0,7</t>
  </si>
  <si>
    <t>998771201</t>
  </si>
  <si>
    <t>-95583924</t>
  </si>
  <si>
    <t>012002000</t>
  </si>
  <si>
    <t xml:space="preserve">Geodetické práce-vytýčení stavby a inžen. sítí,geometrické zaměření pro vklad do KN </t>
  </si>
  <si>
    <t>-560598382</t>
  </si>
  <si>
    <t>-825460275</t>
  </si>
  <si>
    <t>Vybavení staveniště-mobilní WC,sklad,kancelář</t>
  </si>
  <si>
    <t>1352769342</t>
  </si>
  <si>
    <t>-1408850306</t>
  </si>
  <si>
    <t xml:space="preserve">Zabezpečení staveniště-provizorní oplocení,výkopové práce </t>
  </si>
  <si>
    <t>-161113022</t>
  </si>
  <si>
    <t>Zrušení zařízení staveniště</t>
  </si>
  <si>
    <t>-1050542770</t>
  </si>
  <si>
    <t xml:space="preserve">UHK 3 - C-Rekonstrukce balkonů </t>
  </si>
  <si>
    <t>941111122</t>
  </si>
  <si>
    <t>Montáž lešení řadového trubkového lehkého s podlahami zatížení do 200 kg/m2 š do 1,2 m v do 25 m</t>
  </si>
  <si>
    <t>443915745</t>
  </si>
  <si>
    <t>5,0*19,8*21</t>
  </si>
  <si>
    <t>941111222</t>
  </si>
  <si>
    <t>Příplatek k lešení řadovému trubkovému lehkému s podlahami š 1,2 m v 25 m za první a ZKD den použití</t>
  </si>
  <si>
    <t>-1766088891</t>
  </si>
  <si>
    <t>2079*15</t>
  </si>
  <si>
    <t>941111822</t>
  </si>
  <si>
    <t>Demontáž lešení řadového trubkového lehkého s podlahami zatížení do 200 kg/m2 š do 1,2 m v do 25 m</t>
  </si>
  <si>
    <t>-378965279</t>
  </si>
  <si>
    <t>Broušení stávajících betonových podlah úběr do 3 mm vč. soklíků</t>
  </si>
  <si>
    <t>-1043902462</t>
  </si>
  <si>
    <t>"ozn. B11" 3,4*1,1*161</t>
  </si>
  <si>
    <t>1824827012</t>
  </si>
  <si>
    <t>Bourání podlah z dlaždic keramických nebo xylolitových tl do 10 mm plochy přes 1 m2 vč. soklíků</t>
  </si>
  <si>
    <t>-815259665</t>
  </si>
  <si>
    <t>985131311</t>
  </si>
  <si>
    <t>Ruční dočištění ploch stěn, rubu kleneb a podlah ocelových kartáči</t>
  </si>
  <si>
    <t>192601985</t>
  </si>
  <si>
    <t>"ozn. B12" 3,4*161*0,15</t>
  </si>
  <si>
    <t>985311311</t>
  </si>
  <si>
    <t>Reprofilace rubu kleneb a podlah cementovými sanačními maltami tl 10 mm</t>
  </si>
  <si>
    <t>-1273391383</t>
  </si>
  <si>
    <t>985312131</t>
  </si>
  <si>
    <t>Stěrka k vyrovnání betonových ploch rubu kleneb a podlah tl 2 mm</t>
  </si>
  <si>
    <t>-354037735</t>
  </si>
  <si>
    <t>985321112</t>
  </si>
  <si>
    <t>Ochranný nátěr výztuže na cementové bázi rubu kleneb a podlah 1 vrstva tl 1 mm</t>
  </si>
  <si>
    <t>1725029868</t>
  </si>
  <si>
    <t>985323111</t>
  </si>
  <si>
    <t>Spojovací můstek reprofilovaného betonu na cementové bázi tl 1 mm</t>
  </si>
  <si>
    <t>1752885252</t>
  </si>
  <si>
    <t>82,11</t>
  </si>
  <si>
    <t>998014021</t>
  </si>
  <si>
    <t>Přesun hmot pro budovy vícepodlažní v do 18 m z betonových dílců s nezděným pláštěm</t>
  </si>
  <si>
    <t>-664256857</t>
  </si>
  <si>
    <t>711191101</t>
  </si>
  <si>
    <t>Provedení izolace proti zemní vlhkosti hydroizolační stěrkou vodorovné na betonu, 1 vrstva vč. dodávky  a utěsnění dilatační spáry</t>
  </si>
  <si>
    <t>206745312</t>
  </si>
  <si>
    <t>602,14</t>
  </si>
  <si>
    <t>614523089</t>
  </si>
  <si>
    <t xml:space="preserve">D+M Ukončovací hliníková systémová lišta s okapnicí a krycím plechem čela balkonové desky </t>
  </si>
  <si>
    <t>-231221848</t>
  </si>
  <si>
    <t>764002812</t>
  </si>
  <si>
    <t>Demontáž okapového plechu do suti v krytině skládané</t>
  </si>
  <si>
    <t>918315509</t>
  </si>
  <si>
    <t>998764203</t>
  </si>
  <si>
    <t>12567386</t>
  </si>
  <si>
    <t xml:space="preserve">D+M zábradlí balkonové rám   z jakl.profilů 40/80/40 a 40/40/3  výplň PLO 30/10  a 30/5  vč. šopování zinkem a nátěru </t>
  </si>
  <si>
    <t>1661767128</t>
  </si>
  <si>
    <t>"schema 02/Z"  101,74*32</t>
  </si>
  <si>
    <t xml:space="preserve">Úprava stáv. zábradlí-odříznutí ocel.sloupků (3ks) a navaření nového kusu v délce 100mm s gumovou pdložkou </t>
  </si>
  <si>
    <t>710129098</t>
  </si>
  <si>
    <t>"schema N20"  129</t>
  </si>
  <si>
    <t xml:space="preserve">Montáž zábradlí rovného z profilové oceli do zdi do hmotnosti 20 kg vč.nátěru a kotvení </t>
  </si>
  <si>
    <t>133943759</t>
  </si>
  <si>
    <t>4,49*129</t>
  </si>
  <si>
    <t>767161811</t>
  </si>
  <si>
    <t>Demontáž zábradlí rovného rozebíratelného hmotnosti 1m zábradlí do 20 kg</t>
  </si>
  <si>
    <t>-1856162646</t>
  </si>
  <si>
    <t>"ozn.B10"  (3,6+0,445*2)*161</t>
  </si>
  <si>
    <t>998767203</t>
  </si>
  <si>
    <t>-447737922</t>
  </si>
  <si>
    <t>1919821872</t>
  </si>
  <si>
    <t>Vyrovnávací stěrka podlah pevnosti 20 MPa tl 3 mm</t>
  </si>
  <si>
    <t>2072960619</t>
  </si>
  <si>
    <t>771574375</t>
  </si>
  <si>
    <t>Montáž podlah keramických pro mechanické zatížení protiskluzných lepených flexi rychletuhnoucím lepidlem do 12 ks/m2 vč. soklíků</t>
  </si>
  <si>
    <t>-1485521555</t>
  </si>
  <si>
    <t>3,4*1,1*161</t>
  </si>
  <si>
    <t>543994917</t>
  </si>
  <si>
    <t>602,14*1,1 'Přepočtené koeficientem množství</t>
  </si>
  <si>
    <t>771577121</t>
  </si>
  <si>
    <t>Příplatek k montáž podlah keramických za plochu do 5 m2</t>
  </si>
  <si>
    <t>-1541080890</t>
  </si>
  <si>
    <t>771577124</t>
  </si>
  <si>
    <t>Příplatek k montáž podlah keramických za spárování tmelem epoxidovým</t>
  </si>
  <si>
    <t>362503415</t>
  </si>
  <si>
    <t>998771203</t>
  </si>
  <si>
    <t>1982695444</t>
  </si>
  <si>
    <t>783306801</t>
  </si>
  <si>
    <t>Odstranění nátěru ze zámečnických konstrukcí obroušením-zábradlí</t>
  </si>
  <si>
    <t>1826168135</t>
  </si>
  <si>
    <t>579,21*1,0</t>
  </si>
  <si>
    <t>783813141</t>
  </si>
  <si>
    <t xml:space="preserve">Penetrační syntetický  podhledu balkonové desky vč.fasádního nátěru </t>
  </si>
  <si>
    <t>-617733747</t>
  </si>
  <si>
    <t>3,4*161+0,1*(3,6+0,445*2)*161</t>
  </si>
  <si>
    <t>-283739942</t>
  </si>
  <si>
    <t>013244000</t>
  </si>
  <si>
    <t>Dokumentace pro provádění stavby-dílenská dokumentace zámečnických výrobků</t>
  </si>
  <si>
    <t>-1321031999</t>
  </si>
  <si>
    <t>-770199693</t>
  </si>
  <si>
    <t>-248693753</t>
  </si>
  <si>
    <t>1077208415</t>
  </si>
  <si>
    <t>Zkoušky a ostatní měření-tahové zkoušky u balkonů se zapravením po zkoušce</t>
  </si>
  <si>
    <t>-454149968</t>
  </si>
  <si>
    <t>UHK 4 - D-Modernizace společných prostor v 1PP-vchod A+B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</si>
  <si>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</si>
  <si>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</si>
  <si>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</si>
  <si>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</si>
  <si>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</si>
  <si>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611311131</t>
  </si>
  <si>
    <t>Potažení vnitřních rovných stropů vápenným štukem tloušťky do 3 mm</t>
  </si>
  <si>
    <t>-2096897556</t>
  </si>
  <si>
    <t>612311131</t>
  </si>
  <si>
    <t>Potažení vnitřních stěn vápenným štukem tloušťky do 3 mm</t>
  </si>
  <si>
    <t>1629156474</t>
  </si>
  <si>
    <t>82,52*2,4</t>
  </si>
  <si>
    <t>-56486966</t>
  </si>
  <si>
    <t>952901111</t>
  </si>
  <si>
    <t>Vyčištění budov bytové a občanské výstavby při výšce podlaží do 4 m</t>
  </si>
  <si>
    <t>1508081203</t>
  </si>
  <si>
    <t>-129838258</t>
  </si>
  <si>
    <t>997013211</t>
  </si>
  <si>
    <t>Vnitrostaveništní doprava suti a vybouraných hmot pro budovy v do 6 m ručně</t>
  </si>
  <si>
    <t>765302150</t>
  </si>
  <si>
    <t>-533867328</t>
  </si>
  <si>
    <t>-374405557</t>
  </si>
  <si>
    <t>0,571*9</t>
  </si>
  <si>
    <t>1451854008</t>
  </si>
  <si>
    <t>-282222752</t>
  </si>
  <si>
    <t>711493111</t>
  </si>
  <si>
    <t>Izolace proti podpovrchové a tlakové vodě vodorovná těsnicí hmotou dvousložkovou na bázi cementu</t>
  </si>
  <si>
    <t>808495594</t>
  </si>
  <si>
    <t>5,3*1,3</t>
  </si>
  <si>
    <t>998711201</t>
  </si>
  <si>
    <t>2042167121</t>
  </si>
  <si>
    <t>1633190057</t>
  </si>
  <si>
    <t>763</t>
  </si>
  <si>
    <t>Konstrukce suché výstavby</t>
  </si>
  <si>
    <t>763111333</t>
  </si>
  <si>
    <t>SDK příčka tl 100 mm profil CW+UW 75 desky 1xH2 12,5 TI 60 mm EI 30 Rw 45 dB</t>
  </si>
  <si>
    <t>-419466687</t>
  </si>
  <si>
    <t>(2,2+2,45+1,45+2,0)*2,6-0,7*1,97*3</t>
  </si>
  <si>
    <t>763113314</t>
  </si>
  <si>
    <t>SDK příčka instalační tl 205 mm zdvojený profil CW+UW 75 desky 2xA 12,5 TI 60 mm EI 60 Rw 52 dB</t>
  </si>
  <si>
    <t>-280048476</t>
  </si>
  <si>
    <t>2,1*2,6</t>
  </si>
  <si>
    <t>763121429</t>
  </si>
  <si>
    <t>SDK stěna předsazená tl 112,5 mm profil CW+UW 100 deska 1xH2 12,5 TI 40 mm EI 30</t>
  </si>
  <si>
    <t>1414966744</t>
  </si>
  <si>
    <t>2,45*2,6</t>
  </si>
  <si>
    <t>763121714</t>
  </si>
  <si>
    <t>SDK stěna předsazená základní penetrační nátěr</t>
  </si>
  <si>
    <t>-1210058696</t>
  </si>
  <si>
    <t>16,923*2+5,46*2+6,37</t>
  </si>
  <si>
    <t>763181311</t>
  </si>
  <si>
    <t>Montáž jednokřídlové kovové zárubně v do 2,75 m SDK příčka</t>
  </si>
  <si>
    <t>1321863386</t>
  </si>
  <si>
    <t>55331521</t>
  </si>
  <si>
    <t>zárubeň ocelová pro sádrokarton 100 700 levá,pravá</t>
  </si>
  <si>
    <t>286802608</t>
  </si>
  <si>
    <t>"schema 01/T" 3</t>
  </si>
  <si>
    <t>998763401</t>
  </si>
  <si>
    <t>385931718</t>
  </si>
  <si>
    <t>766</t>
  </si>
  <si>
    <t>Konstrukce truhlářské</t>
  </si>
  <si>
    <t>611001</t>
  </si>
  <si>
    <t xml:space="preserve">Dveře vnitřní dřevěné s povrchem foliovaným s požadavkem na akustickou izolací </t>
  </si>
  <si>
    <t>728298308</t>
  </si>
  <si>
    <t>"schema č.03/T" 1</t>
  </si>
  <si>
    <t>766001</t>
  </si>
  <si>
    <t xml:space="preserve">D+M kuchyňská linka délka 180cm s dolními a horními skříňkami </t>
  </si>
  <si>
    <t>629279975</t>
  </si>
  <si>
    <t>"schema 01/OS "1</t>
  </si>
  <si>
    <t>766005</t>
  </si>
  <si>
    <t>Nábytkové vybavení místn. č.09-WC štětka,držák toalet. papíru,zásobník na mýdlo,odpadkový koš,zásobník na papír. utěrky</t>
  </si>
  <si>
    <t>648081922</t>
  </si>
  <si>
    <t>"schema 05/Os"1</t>
  </si>
  <si>
    <t>766111820</t>
  </si>
  <si>
    <t>Demontáž truhlářských stěn dřevěných plných</t>
  </si>
  <si>
    <t>433810396</t>
  </si>
  <si>
    <t>"ozn. B01" 3,45*2,1</t>
  </si>
  <si>
    <t>766660001</t>
  </si>
  <si>
    <t>Montáž dveřních křídel otvíravých jednokřídlových š do 0,8 m do ocelové zárubně</t>
  </si>
  <si>
    <t>407373432</t>
  </si>
  <si>
    <t>61162854</t>
  </si>
  <si>
    <t>dveře vnitřní foliované plné 1křídlé 700x1970mm</t>
  </si>
  <si>
    <t>-642667573</t>
  </si>
  <si>
    <t>61162857</t>
  </si>
  <si>
    <t>dveře vnitřní foliované plné 1křídlé 800x1970mm</t>
  </si>
  <si>
    <t>157120656</t>
  </si>
  <si>
    <t>766691914</t>
  </si>
  <si>
    <t>Vyvěšení nebo zavěšení dřevěných křídel dveří pl do 2 m2</t>
  </si>
  <si>
    <t>744629504</t>
  </si>
  <si>
    <t>998766201</t>
  </si>
  <si>
    <t>1378115544</t>
  </si>
  <si>
    <t>776</t>
  </si>
  <si>
    <t>Podlahy povlakové</t>
  </si>
  <si>
    <t>776121111</t>
  </si>
  <si>
    <t>Vodou ředitelná penetrace savého podkladu povlakových podlah ředěná v poměru 1:3 vč. soklíků</t>
  </si>
  <si>
    <t>-1284564213</t>
  </si>
  <si>
    <t>(8,8+24,9+24,9+11,9+6,72+5,3)*1,05</t>
  </si>
  <si>
    <t>776141111</t>
  </si>
  <si>
    <t>Vyrovnání podkladu povlakových podlah stěrkou pevnosti 20 MPa tl 3 mm</t>
  </si>
  <si>
    <t>-590390934</t>
  </si>
  <si>
    <t>776201812</t>
  </si>
  <si>
    <t>Demontáž lepených povlakových podlah s podložkou ručně vč. soklíků</t>
  </si>
  <si>
    <t>-884474698</t>
  </si>
  <si>
    <t>"ozn.B02"  75,0*1,1</t>
  </si>
  <si>
    <t>776222111</t>
  </si>
  <si>
    <t>Lepení pásů z PVC 2-složkovým lepidlem</t>
  </si>
  <si>
    <t>-295921735</t>
  </si>
  <si>
    <t>28411017</t>
  </si>
  <si>
    <t>PVC heterogenní zátěžové, nášlapná vrstva 0,70mm, zátěž 34/43, otlak do 0,02mm, stálost do 0,10%, R10, hořlavost Bfl S1</t>
  </si>
  <si>
    <t>193095821</t>
  </si>
  <si>
    <t>86,646*1,1 'Přepočtené koeficientem množství</t>
  </si>
  <si>
    <t>998776201</t>
  </si>
  <si>
    <t>-1814992591</t>
  </si>
  <si>
    <t>781</t>
  </si>
  <si>
    <t>Dokončovací práce - obklady</t>
  </si>
  <si>
    <t>781121011</t>
  </si>
  <si>
    <t>Nátěr penetrační na stěnu</t>
  </si>
  <si>
    <t>-856698684</t>
  </si>
  <si>
    <t>"místn. č.09"(0,95+1,45)*2*1,8*2-0,7*1,97*2</t>
  </si>
  <si>
    <t>"č.10" (1,95+0,6*2)*0,6</t>
  </si>
  <si>
    <t>781474112</t>
  </si>
  <si>
    <t>Montáž obkladů vnitřních keramických hladkých do 12 ks/m2 lepených flexibilním lepidlem</t>
  </si>
  <si>
    <t>-392812338</t>
  </si>
  <si>
    <t>59761026</t>
  </si>
  <si>
    <t>obklad keramický hladký do 12ks/m2</t>
  </si>
  <si>
    <t>1248565986</t>
  </si>
  <si>
    <t>16,412*1,1 'Přepočtené koeficientem množství</t>
  </si>
  <si>
    <t>781493511</t>
  </si>
  <si>
    <t>Plastové profily ukončovací lepené standardním lepidlem</t>
  </si>
  <si>
    <t>911031693</t>
  </si>
  <si>
    <t>0,95*4+1,45*4+1,95+0,6*2</t>
  </si>
  <si>
    <t>998781201</t>
  </si>
  <si>
    <t>1044231790</t>
  </si>
  <si>
    <t>-1566872480</t>
  </si>
  <si>
    <t>1,2*3</t>
  </si>
  <si>
    <t>1834962920</t>
  </si>
  <si>
    <t>1,2*6</t>
  </si>
  <si>
    <t>783315101</t>
  </si>
  <si>
    <t>Mezinátěr jednonásobný syntetický standardní zámečnických konstrukcí</t>
  </si>
  <si>
    <t>-1594883278</t>
  </si>
  <si>
    <t>555947137</t>
  </si>
  <si>
    <t>783806801</t>
  </si>
  <si>
    <t>Odstranění nátěrů z omítek obroušením</t>
  </si>
  <si>
    <t>1966420048</t>
  </si>
  <si>
    <t>"schema N09"  55,0</t>
  </si>
  <si>
    <t>783813131</t>
  </si>
  <si>
    <t>Penetrační syntetický nátěr hladkých, tenkovrstvých zrnitých a štukových omítek</t>
  </si>
  <si>
    <t>1999884743</t>
  </si>
  <si>
    <t>783826301</t>
  </si>
  <si>
    <t>Elastický (trvale pružný) akrylátový nátěr omítek</t>
  </si>
  <si>
    <t>-753755545</t>
  </si>
  <si>
    <t>784</t>
  </si>
  <si>
    <t>Dokončovací práce - malby a tapety</t>
  </si>
  <si>
    <t>784111011</t>
  </si>
  <si>
    <t>Obroušení podkladu omítnutého v místnostech výšky do 3,80 m</t>
  </si>
  <si>
    <t>929876036</t>
  </si>
  <si>
    <t>6,72+5,3+11,9+24,9+24,9+8,8+(3,45*8+7,22*6+2,65*2)*2,6</t>
  </si>
  <si>
    <t>784121001</t>
  </si>
  <si>
    <t>Oškrabání malby v mísnostech výšky do 3,80 m</t>
  </si>
  <si>
    <t>1159871738</t>
  </si>
  <si>
    <t>784181101</t>
  </si>
  <si>
    <t>Základní akrylátová jednonásobná penetrace podkladu v místnostech výšky do 3,80m</t>
  </si>
  <si>
    <t>-1102583479</t>
  </si>
  <si>
    <t>784311011</t>
  </si>
  <si>
    <t>Dvojnásobné bílé malby ze suchých směsí (práškových) v místnostech výšky do 3,80 m</t>
  </si>
  <si>
    <t>226211008</t>
  </si>
  <si>
    <t>638782161</t>
  </si>
  <si>
    <t>2076973424</t>
  </si>
  <si>
    <t>-1289646511</t>
  </si>
  <si>
    <t>-343643802</t>
  </si>
  <si>
    <t>UHK 7 - Ústřední vytápění</t>
  </si>
  <si>
    <t xml:space="preserve">    731 - Ústřední vytápění - kotelny</t>
  </si>
  <si>
    <t>731</t>
  </si>
  <si>
    <t>Ústřední vytápění - kotelny</t>
  </si>
  <si>
    <t>731001</t>
  </si>
  <si>
    <t>D+M ÚT</t>
  </si>
  <si>
    <t>961589570</t>
  </si>
  <si>
    <t>UHK 8 - Vzduchotechnika</t>
  </si>
  <si>
    <t xml:space="preserve">    751 - Vzduchotechnika</t>
  </si>
  <si>
    <t>751</t>
  </si>
  <si>
    <t>751001</t>
  </si>
  <si>
    <t>D+M zařízení VZD</t>
  </si>
  <si>
    <t>-2124655016</t>
  </si>
  <si>
    <t xml:space="preserve">UHK 9 - Zdravotní instalace </t>
  </si>
  <si>
    <t xml:space="preserve">    721 - Zdravotechnika </t>
  </si>
  <si>
    <t xml:space="preserve">Zdravotechnika </t>
  </si>
  <si>
    <t>721001</t>
  </si>
  <si>
    <t xml:space="preserve">D+M vnitřní rozvody vody,kanalizace vč. zařizovacích předmětů </t>
  </si>
  <si>
    <t>-916968589</t>
  </si>
  <si>
    <t>Uchazeč:</t>
  </si>
  <si>
    <t>UHK PALACHOVY KOLEJE, č.p. 1129 - 1135 a 1289</t>
  </si>
  <si>
    <t>ČÁSTEČNÁ REKONSTRUKCE A MODERNIZACE - I. ETAPA</t>
  </si>
  <si>
    <t>D.1.4.e) - ZAŘÍZENÍ ZDRAVOTNĚ TECHNICKÝCH INSTALACÍ - vnitřní</t>
  </si>
  <si>
    <t>P.Č.</t>
  </si>
  <si>
    <t>Množství celkem</t>
  </si>
  <si>
    <t>Cena jednotková</t>
  </si>
  <si>
    <t>Cena celkem</t>
  </si>
  <si>
    <t>Ostatní konstrukce a práce-bourání</t>
  </si>
  <si>
    <t>Zemní práce, bourací práce a zednické přípomoci zajistí stavba dle požadavku profese</t>
  </si>
  <si>
    <t>HSV Celkem</t>
  </si>
  <si>
    <t>Demontáž a likvidace potrubí DN100 HT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</si>
  <si>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</si>
  <si>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</si>
  <si>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</si>
  <si>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100</t>
  </si>
  <si>
    <t>Potrubí kanalizační z PP hrdlové odpadní DN 100 zvukoizolační (výměna stávajícího za nové)</t>
  </si>
  <si>
    <t>Vyvedení a upevnění odpadních výpustek DN 40, 50</t>
  </si>
  <si>
    <t>Vyvedení a upevnění odpadních výpustek DN 100</t>
  </si>
  <si>
    <t>Napojení na stávající vedení</t>
  </si>
  <si>
    <t>Nosný systém</t>
  </si>
  <si>
    <t>Čistící kus 110 + dvířka plastová 300x300 mm</t>
  </si>
  <si>
    <t xml:space="preserve">Zkouška těsnosti potrubí kanalizace vodou </t>
  </si>
  <si>
    <t>Přesun hmot pro vnitřní kanalizace v objektech v do 12 m</t>
  </si>
  <si>
    <t>Zdravotechnika - vnitřní vodovod</t>
  </si>
  <si>
    <t>Rozvody vody z plastů svařované polyfuzně do D 20 mm PN20</t>
  </si>
  <si>
    <t>Rozvody vody z plastů svařované polyfuzně do D 25 mm PN20</t>
  </si>
  <si>
    <t>Ochrana vodovodních trubek izolačními trubicemi (studená tl. 10 mm, TV a cirkulace tl. dle d potrubí)</t>
  </si>
  <si>
    <t>Napojení na stávající rozvod vody PPR</t>
  </si>
  <si>
    <t>Vypuštění a napuštění rozvodu vody</t>
  </si>
  <si>
    <t>D+M KK20</t>
  </si>
  <si>
    <t>D+M VK15</t>
  </si>
  <si>
    <t>Vyvední výpustku</t>
  </si>
  <si>
    <t>Ventil rohový RV15 s hadičkou</t>
  </si>
  <si>
    <t>Nástěnka závitová K 247 pro ventil G 1/2 s jedním závitem</t>
  </si>
  <si>
    <t xml:space="preserve">Zkouška těsnosti vodovodního potrubí </t>
  </si>
  <si>
    <t xml:space="preserve">Proplach a dezinfekce vodovodního potrubí </t>
  </si>
  <si>
    <t>Přesun hmot pro vnitřní vodovod v objektech v do 12 m</t>
  </si>
  <si>
    <t>Zdravotechnika - zařizovací předměty</t>
  </si>
  <si>
    <t>D+M Klozet keramický závěsný vč. sedátka, předstěnové instalace, zvukoizolační souprava, tlačítko</t>
  </si>
  <si>
    <t>D+M Rohové umyvadlo keramické připevněné na stěnu šrouby bílé</t>
  </si>
  <si>
    <t>D+M Baterie umyvadlové stojánkové klasické bez výpusti</t>
  </si>
  <si>
    <t>D+M Zápachová uzávěrka chromová vč. zátky umývadla</t>
  </si>
  <si>
    <t>Přesun hmot pro zařizovací předměty v objektech v do 12 m</t>
  </si>
  <si>
    <t>PSV Celkem</t>
  </si>
  <si>
    <t>Celkem bez DPH</t>
  </si>
  <si>
    <t>NEDÍLNOU SOUČÁSTÍ ROZPOČTU A VÝKAZU VÝMĚR JE PROJEKTOVÁ DOKUMENTACE !!!</t>
  </si>
  <si>
    <t>D.1.4.c) - ZAŘÍZENÍ VZDUCHOTECHNIKY</t>
  </si>
  <si>
    <t>Bourací práce a zednické přípomoci zajistí stavba dle požadavku profese</t>
  </si>
  <si>
    <t>Nucené větrání sociálního zařízení v I.PP</t>
  </si>
  <si>
    <t>Potrubí spiro VZT 125</t>
  </si>
  <si>
    <t>Výfuková protidešťová žaluzie se síťkou proti hmyzu 200x200</t>
  </si>
  <si>
    <t>Nástěnný ventilátor 80m3/h, 60Pa, zpětná klapka, ložiska, doběh</t>
  </si>
  <si>
    <t>Dveřní mřížka 300x100</t>
  </si>
  <si>
    <t>Nosný materiál</t>
  </si>
  <si>
    <t>Montáž rozvodů VZT</t>
  </si>
  <si>
    <t>Zaregulování VZT</t>
  </si>
  <si>
    <t>Přesun hmot v objektech v do 12 m</t>
  </si>
  <si>
    <t>,</t>
  </si>
  <si>
    <t>Nucené větrání stoupacích vedení na střeše</t>
  </si>
  <si>
    <t>Demonáž a likvidace samočinné hlavice s oplechováním</t>
  </si>
  <si>
    <t>D+M Radiální střešní ventilátor V=4500 m3/hod, příkon 350W, 400V, otáčky 925 min-1 (např.CTHT/6-400)</t>
  </si>
  <si>
    <t>D+M Tlumící podstavec s tlumičem pro ventilátor (např.JAA 630)</t>
  </si>
  <si>
    <t>Elektro materiál pro připojení ventilátoru</t>
  </si>
  <si>
    <t>Pomocný montážní materiál</t>
  </si>
  <si>
    <t>Elektro revize</t>
  </si>
  <si>
    <t>Přesun hmot v objektech v do 40 m</t>
  </si>
  <si>
    <t>D.1.4.a) - ZAŘÍZENÍ PRO VYTÁPĚNÍ STAVEB</t>
  </si>
  <si>
    <t>Ústřední vytápění - potrubí</t>
  </si>
  <si>
    <t>Potrubí měděné polotvrdé spojované pájením D 15x1 + izolace tl.20mm</t>
  </si>
  <si>
    <t>Potrubí měděné polotvrdé spojované pájením D 18x1 + izolace tl.20mm</t>
  </si>
  <si>
    <t>Potrubí měděné polotvrdé spojované pájením D 22x1 + izolace tl.20mm</t>
  </si>
  <si>
    <t>Napojení na stávající rozvod vytápění ocel</t>
  </si>
  <si>
    <t>Vypuštění a napuštění rozvodu</t>
  </si>
  <si>
    <t xml:space="preserve">Zkouška těsnosti potrubí </t>
  </si>
  <si>
    <t>Přesun hmot pro rozvody potrubí v objektech v do 12 m</t>
  </si>
  <si>
    <t>Ústřední vytápění - armatury</t>
  </si>
  <si>
    <t>Montáž armatury závitové s dvěma závity G 1/2</t>
  </si>
  <si>
    <t>Termostatická hlavice antivandal</t>
  </si>
  <si>
    <t xml:space="preserve">Svěrné šroubení </t>
  </si>
  <si>
    <t xml:space="preserve">D+M AOV ventil </t>
  </si>
  <si>
    <t>D+M Vypouštěcí ventil DN15</t>
  </si>
  <si>
    <t>Přesun hmot pro armatury v objektech v do 12 m</t>
  </si>
  <si>
    <t>Ústřední vytápění - otopná tělesa</t>
  </si>
  <si>
    <t>Montáž otopných těles panelových / žebříkových</t>
  </si>
  <si>
    <t>22-060100-60-VK</t>
  </si>
  <si>
    <t>Přesun hmot pro otopná tělesa v objektech v do 12 m</t>
  </si>
  <si>
    <t>Výkaz výměr:</t>
  </si>
  <si>
    <t>řádek</t>
  </si>
  <si>
    <r>
      <rPr>
        <sz val="11"/>
        <rFont val="Arial CE"/>
        <family val="2"/>
      </rPr>
      <t>Výkaz výměr:   " UHK Palachovy koleje, č.p. 1129 - 1135 a 1289,                                       Částečná rekonstrukce a modernizace - I.etapa "</t>
    </r>
    <r>
      <rPr>
        <b/>
        <sz val="12"/>
        <rFont val="Arial CE"/>
        <family val="2"/>
      </rPr>
      <t xml:space="preserve">                                                                                                                   </t>
    </r>
  </si>
  <si>
    <t>Rozpočet:</t>
  </si>
  <si>
    <t>měrné jednotky</t>
  </si>
  <si>
    <t>počet jednotek</t>
  </si>
  <si>
    <t>Cena za jednotku</t>
  </si>
  <si>
    <t>Souhr materiál</t>
  </si>
  <si>
    <t>Montáž za jednotku</t>
  </si>
  <si>
    <t>Souhrn montáž</t>
  </si>
  <si>
    <t>Souhrn za celek</t>
  </si>
  <si>
    <t>POZNÁMKA:</t>
  </si>
  <si>
    <t>jednotková cena materiálu</t>
  </si>
  <si>
    <t>násobitel jedn. ceny mater.</t>
  </si>
  <si>
    <t>jednotková cena montáže</t>
  </si>
  <si>
    <t>změřená výměra</t>
  </si>
  <si>
    <t>násobitel výměry</t>
  </si>
  <si>
    <t>Dodávky</t>
  </si>
  <si>
    <t>Dodávky celkem</t>
  </si>
  <si>
    <t>Montážní materiál a montážní práce</t>
  </si>
  <si>
    <t>NH</t>
  </si>
  <si>
    <t>Ukončení vodičů v rozvaděči (vodiče do 6 mm2)</t>
  </si>
  <si>
    <t>Stavební zapravení po vrtání</t>
  </si>
  <si>
    <t>NH-GD</t>
  </si>
  <si>
    <t>NH-RT</t>
  </si>
  <si>
    <t>set</t>
  </si>
  <si>
    <t>Podružný montážní materiál 6%</t>
  </si>
  <si>
    <t>prc</t>
  </si>
  <si>
    <r>
      <t>Rozpočet:</t>
    </r>
    <r>
      <rPr>
        <b/>
        <sz val="11"/>
        <rFont val="Arial CE"/>
        <family val="2"/>
      </rPr>
      <t xml:space="preserve">   " D " - Modernizace společných prostor v 1.PP - vchody "A-B"</t>
    </r>
  </si>
  <si>
    <t>B</t>
  </si>
  <si>
    <t>DODÁVKY INSTALACE - Modernizace společných prostor v 1.PP - vchody "A-B"</t>
  </si>
  <si>
    <t xml:space="preserve">INSTALACE - Modernizace společných prostor v 1.PP - vchody "A-B" </t>
  </si>
  <si>
    <t>CYKY-J3x1,5</t>
  </si>
  <si>
    <t>CYKY-J3x2,5</t>
  </si>
  <si>
    <t>CYKY-O2x1,5</t>
  </si>
  <si>
    <t>CYKY-O3x1,5</t>
  </si>
  <si>
    <r>
      <t>Jistič B10/1 - doplnění do R</t>
    </r>
    <r>
      <rPr>
        <sz val="6"/>
        <rFont val="Arial CE"/>
        <family val="2"/>
      </rPr>
      <t>PC</t>
    </r>
  </si>
  <si>
    <t>Krabice přístrojová, do SDK</t>
  </si>
  <si>
    <t>Krabice rozbočná, do SDK</t>
  </si>
  <si>
    <t>Krabice přístrojová pro spínač, lištová</t>
  </si>
  <si>
    <t>Krabice přístrojová pro dvojzásuvku, lištová</t>
  </si>
  <si>
    <t>Krabice rozbočná, lištová</t>
  </si>
  <si>
    <t>Spínač řazení 1 s rámečkem, 10A/230V, IP20 /do instalační krabice/</t>
  </si>
  <si>
    <t>Spínač řazení 6 s rámečkem, 10A/230V, IP20 /do lištové krabice/</t>
  </si>
  <si>
    <t>Zásuvka 2-násobná s rámečkem, 16A/230V, IP20 /do instalační krabice/</t>
  </si>
  <si>
    <t>Zásuvka 2-násobná s rámečkem, 16A/230V, IP20 /do lištové krabice/</t>
  </si>
  <si>
    <t>Lišta vkládací LV20x20/2m</t>
  </si>
  <si>
    <t>Lišta vkládací LV20x40/2m</t>
  </si>
  <si>
    <t>Hmoždinka stavební HM8 s vrutem</t>
  </si>
  <si>
    <r>
      <rPr>
        <b/>
        <sz val="9"/>
        <rFont val="Arial CE"/>
        <family val="2"/>
      </rPr>
      <t>ZLED-04</t>
    </r>
    <r>
      <rPr>
        <sz val="9"/>
        <rFont val="Arial CE"/>
        <family val="2"/>
      </rPr>
      <t xml:space="preserve"> - Osvětlovací těleso zářivkové 1-trubicové vč. LED-trubice, délka 1200mm, přisazené, IP20 /se světelnou mřížkou pro počítačové učebny/</t>
    </r>
  </si>
  <si>
    <r>
      <rPr>
        <b/>
        <sz val="9"/>
        <rFont val="Arial CE"/>
        <family val="2"/>
      </rPr>
      <t>ZLED-07</t>
    </r>
    <r>
      <rPr>
        <sz val="9"/>
        <rFont val="Arial CE"/>
        <family val="2"/>
      </rPr>
      <t xml:space="preserve"> - Osvětlovací těleso zářivkové 1-trubicové vč. LED-trubice, délka 1200mm, přisazené, IP20 /s rozptylnou světelnou mřížkou kanceláře/</t>
    </r>
  </si>
  <si>
    <r>
      <rPr>
        <b/>
        <sz val="9"/>
        <rFont val="Arial CE"/>
        <family val="2"/>
      </rPr>
      <t>Z136-08</t>
    </r>
    <r>
      <rPr>
        <sz val="9"/>
        <rFont val="Arial CE"/>
        <family val="2"/>
      </rPr>
      <t xml:space="preserve"> - Osvětlovací těleso zářivkové 1-trubicové vč. LED-trubice, délka 1200mm, přisazené, IP40 /s rozptylnou světelnou mřížkou kanceláře/</t>
    </r>
  </si>
  <si>
    <r>
      <rPr>
        <b/>
        <sz val="9"/>
        <rFont val="Arial CE"/>
        <family val="2"/>
      </rPr>
      <t>SK-9</t>
    </r>
    <r>
      <rPr>
        <sz val="9"/>
        <rFont val="Arial CE"/>
        <family val="2"/>
      </rPr>
      <t xml:space="preserve"> - Osvětlovací těleso žárovkové 1xE27 vč. LED-žárovky 7W/3000K, přisazené, s nízkým rozptylným skleněným krytem pr. 250mm, IP42</t>
    </r>
  </si>
  <si>
    <t>Sádra stavební á 25ks</t>
  </si>
  <si>
    <r>
      <t>Rozvaděč R</t>
    </r>
    <r>
      <rPr>
        <sz val="6"/>
        <rFont val="Arial CE"/>
        <family val="2"/>
      </rPr>
      <t>PC</t>
    </r>
    <r>
      <rPr>
        <sz val="9"/>
        <rFont val="Arial CE"/>
        <family val="2"/>
      </rPr>
      <t xml:space="preserve"> stávající - úprava rozvaděče a připojení jističe B10/1, úprava krycí masky</t>
    </r>
  </si>
  <si>
    <t>Ukončení vodičů v rozbočných krabicích (vodiče do 6 mm2)</t>
  </si>
  <si>
    <t>Ukončení vodičů ve svítidlech (vodiče do 6 mm2)</t>
  </si>
  <si>
    <t>Stavební přípomoce ve stavebních konstrukcích</t>
  </si>
  <si>
    <t>MONTÁŽE - Demontážní práce bez rozlišení  (3prostory á 2lidi á 3,0NH=18NH)</t>
  </si>
  <si>
    <t>MONTÁŽE - Montážní práce bez rozlišení - úpravy stávajících nosných tras a využívaných rozvodů  (2prostory á 2lidi á 3,0NH=12NH)</t>
  </si>
  <si>
    <t>MONTÁŽE - Montážní práce bez rozlišení   (3prostory á 2lidi á 6,0NH=36NH)</t>
  </si>
  <si>
    <t>MONTÁŽE - kompletační práce a vyzkoušení  (3prostory á 2lidi á 1,0NH=6NH)</t>
  </si>
  <si>
    <t>Inženýrská činnost hlavního zhotovitele a koordinace při provádění  (3prostory á 3NH-GD = 3prostory á 3NH+20%)</t>
  </si>
  <si>
    <t>Výchozí revize elektrického zařízení  (3prostory á 2,0NH-RT = 3prostory á 2,0NH+25%)</t>
  </si>
  <si>
    <t>Spolupráce zhotovitele s RT při výchozí revizi elektrického zařízení  (3prostory á 1,0NH)</t>
  </si>
  <si>
    <t>Manipulace, doprava a uložení odpadů dle vyhlášky o odpadech  (3prostory á 1set)</t>
  </si>
  <si>
    <t>ΣB</t>
  </si>
  <si>
    <t>INSTALACE celkem - Modernizace společných prostor v 1.PP - vchody "A-B"</t>
  </si>
  <si>
    <r>
      <t>Rozpočet:</t>
    </r>
    <r>
      <rPr>
        <b/>
        <sz val="11"/>
        <rFont val="Arial CE"/>
        <family val="2"/>
      </rPr>
      <t xml:space="preserve">   " B " - Rekonstrukce vstupů - Vchody "B-G", ohřev schodišť </t>
    </r>
  </si>
  <si>
    <t xml:space="preserve">DODÁVKY INSTALACE - Rekonstrukce vstupů - Vchody "B-G", ohřev schodišť </t>
  </si>
  <si>
    <r>
      <t xml:space="preserve">Rozvaděč </t>
    </r>
    <r>
      <rPr>
        <b/>
        <sz val="9"/>
        <rFont val="Arial CE"/>
        <family val="2"/>
      </rPr>
      <t>RT</t>
    </r>
    <r>
      <rPr>
        <sz val="9"/>
        <rFont val="Arial CE"/>
        <family val="2"/>
      </rPr>
      <t xml:space="preserve"> - nástěnná rozvodnice IP30, 18 instalačních modulů, třída izolace II., jmenovitý proud 32A /dle výkresu č. 1E025 - cena bez regulátoru ohřevu/   (6sekcí á 1RT=6ks)</t>
    </r>
  </si>
  <si>
    <r>
      <t xml:space="preserve">Topná rohož konstruovaná jako meadrovitě vetkaný topný vodič do textilní nosné tkaniny, měrný výkon 160W/m², napětí 230V, šířka 0,3m, tloušťka 3mm, počet napájecích konců 1, délka studeného konce 4,0m. Topná rohož pro plochu 4,8m², délka 16m, topný výkon 768W - </t>
    </r>
    <r>
      <rPr>
        <i/>
        <u val="single"/>
        <sz val="9"/>
        <rFont val="Arial"/>
        <family val="2"/>
      </rPr>
      <t>pro temperování venkovní podesty</t>
    </r>
    <r>
      <rPr>
        <sz val="9"/>
        <rFont val="Arial"/>
        <family val="2"/>
      </rPr>
      <t xml:space="preserve">  (6sekcí á 1rohož=6ks)</t>
    </r>
  </si>
  <si>
    <r>
      <t xml:space="preserve">Topný kabel unikabel - univerzální topný kabel se silnou a odolnou teflonovou izolací, vysoká pevnost a odolnost proti ultrafialovému záření zaručující dlouhou životnost ve venkovních prostorech, měrný výkon 30W/m, napětí 230V, tloušťka 6mm, délka studeného konce 4,0m. Dvoužilové provedení - jeden napájecí konec kabelu s fázovým, nulovým a ochranným vodičem. Topný kabel délky 80m, topný výkon 2400W - </t>
    </r>
    <r>
      <rPr>
        <i/>
        <u val="single"/>
        <sz val="9"/>
        <rFont val="Arial CE"/>
        <family val="2"/>
      </rPr>
      <t>pro temperování venkovních schodišťových stupňů v počtu 8ks</t>
    </r>
    <r>
      <rPr>
        <sz val="9"/>
        <rFont val="Arial CE"/>
        <family val="2"/>
      </rPr>
      <t xml:space="preserve">  (6sekcí á 1sada=6ks)</t>
    </r>
  </si>
  <si>
    <t>Upevňovací hliníková lišta fixkabel 30/25 - pro instalaci topných labelů, rozteč po kroku 30mm, délka lišty 25m  (6sekcí á 1lišta=6ks)</t>
  </si>
  <si>
    <r>
      <t>Vlhkostní a teplotní čidlo venkovních ploch včetně ochranného dýnka, boční připojení kabelem délky 6m, typové provedení s malou montážní výškou 33mm, IP68, teplotní rozsah -30 až +80</t>
    </r>
    <r>
      <rPr>
        <sz val="9"/>
        <rFont val="Calibri"/>
        <family val="2"/>
      </rPr>
      <t>°</t>
    </r>
    <r>
      <rPr>
        <sz val="9"/>
        <rFont val="Arial CE"/>
        <family val="2"/>
      </rPr>
      <t>C  (6sekcí á 2ks=12ks)</t>
    </r>
  </si>
  <si>
    <t>Termostatický regulátor pro řízené temperování venkovních ploch, na DIN lištu se šířkou max. 9 instalačních modulů, možnost připojení až 2 kombinovaných vlhkostně-teplotních čidel, napájení 230V, jmenovitý proud až 16A, výstupní kontakt 6A  (6sekcí á 1ks=6ks)</t>
  </si>
  <si>
    <t xml:space="preserve">INSTALACE - Rekonstrukce vstupů - Vchody "B-G", ohřev schodišť </t>
  </si>
  <si>
    <t>CYKY-O4x1,5</t>
  </si>
  <si>
    <t>Jistič B25/1 - doplnění do JOP  (6sekcí á 1ks=6ks)</t>
  </si>
  <si>
    <t>Krabice svorkovnicová, nástěnná, IP42  (6sekcí á 2ks=12ks)</t>
  </si>
  <si>
    <t>Lišta vkládací LV20x40/2m  (6sekcí á 8m=48m)</t>
  </si>
  <si>
    <t>Hmoždinka stavební HM8 s vrutem  (6sekcí á 30ks=180ks)</t>
  </si>
  <si>
    <t>Rozvaděč JOP stávající - instalace a připojení jističe B25/1, úprava krycí masky  (6sekcí á 2,5NH=15NH)</t>
  </si>
  <si>
    <t>Rozvaděč JOP stávající - instalace rozvaděče RT do dolní části - připojení  (6sekcí á 3,0NH=18NH)</t>
  </si>
  <si>
    <t>Rozvaděč JOP stávající - Zhotovení kabelových vývodů 3ks v rozvaděči JOP  (6sekcí á 1,5NH=9NH)</t>
  </si>
  <si>
    <t>Rozvaděč JOP stávající - Posunutí stávající zásuvky 400 V, 32 A v rozvaděči JOP  (6sekcí á 1,5NH=9NH)</t>
  </si>
  <si>
    <t>Jádrové vrtání v betonové stěně 300 mm - do průměru 32 mm</t>
  </si>
  <si>
    <r>
      <t>Instalace topných rohoží 4,8m</t>
    </r>
    <r>
      <rPr>
        <sz val="9"/>
        <rFont val="Calibri"/>
        <family val="2"/>
      </rPr>
      <t>²  (6sekcí á 4,0NH=24NH)</t>
    </r>
  </si>
  <si>
    <t>Instalace topných kabelů do upevňovacích lišt a jejich montáž  (6sekcí á 6,0NH=36NH)</t>
  </si>
  <si>
    <t>MONTÁŽE - Demontážní práce bez rozlišení   (6sekcí á 2lidi á 2,0NH=24NH)</t>
  </si>
  <si>
    <t>MONTÁŽE - Montážní práce bez rozlišení   (6sekcí á 2lidi á 4,0NH=48NH)</t>
  </si>
  <si>
    <t>MONTÁŽE - kompletační práce a vyzkoušení  (6sekcí á 2lidi á 3,0NH=36NH)</t>
  </si>
  <si>
    <t>Inženýrská činnost hlavního zhotovitele a koordinace při provádění  (6sekcí á 4NH-GD = 6sekcí á 4NH+20%)</t>
  </si>
  <si>
    <t>Výchozí revize elektrického zařízení  (6sekcí á 2,5NH-RT = 6sekcí á 2,5NH+25%)</t>
  </si>
  <si>
    <t>Spolupráce zhotovitele s RT při výchozí revizi elektrického zařízení  (6sekcí á 1,5NH)</t>
  </si>
  <si>
    <t>Manipulace, doprava a uložení odpadů dle vyhlášky o odpadech  (6sekcí á 1set)</t>
  </si>
  <si>
    <t xml:space="preserve">INSTALACE celkem - Rekonstrukce vstupů - Vchody "B-G", ohřev schodišť </t>
  </si>
  <si>
    <t>767003</t>
  </si>
  <si>
    <t>Oplechování rovné okapové hrany z Pz s povrchovou úpravou rš 330 mm, včetně příponek a utěsnění spáry</t>
  </si>
  <si>
    <t xml:space="preserve">UHK 1 - A-Rekonstrukce střechy -vchody A-G </t>
  </si>
  <si>
    <t>2040679631</t>
  </si>
  <si>
    <r>
      <t>Rozpočet:</t>
    </r>
    <r>
      <rPr>
        <b/>
        <sz val="11"/>
        <rFont val="Arial CE"/>
        <family val="2"/>
      </rPr>
      <t xml:space="preserve">   " A " - Rekonstrukce střechy - oprava hromosvodu</t>
    </r>
  </si>
  <si>
    <t>A</t>
  </si>
  <si>
    <t>INSTALACE - VYNUCENÉ ÚPRAVY HROMOSVODU NA PLOCHÉ STŘEŠE A VEDENÍ K JÍMAČŮM</t>
  </si>
  <si>
    <r>
      <t xml:space="preserve">Drát </t>
    </r>
    <r>
      <rPr>
        <sz val="8"/>
        <rFont val="Calibri"/>
        <family val="2"/>
      </rPr>
      <t>Ø</t>
    </r>
    <r>
      <rPr>
        <sz val="9"/>
        <rFont val="Arial CE"/>
        <family val="2"/>
      </rPr>
      <t xml:space="preserve"> 8 AlMgSi - průměr 8 mm, měkký 0,135kg/m  (279m+25%=348,75m)</t>
    </r>
  </si>
  <si>
    <t>Podpěra vedení na sedlovou střechu - hliníkové falcované šablony</t>
  </si>
  <si>
    <t>Podpěra vedení na vodorovnou  střechu, výška dle materiálu provedení střechy - folie PVC  (87m á 0,75m=116ks)</t>
  </si>
  <si>
    <t>Držák svislých vedení - délka 300mm, šroubovací s hmoždinkou</t>
  </si>
  <si>
    <t>JP 15 Al - pr. 16/ 10 AlMgSi jímací tyč 1000mm se svorkou</t>
  </si>
  <si>
    <t>Úchyt vedení na ocelovou trubku - anténní stožáry  (4ks á 5m á 0,50m=40ks)</t>
  </si>
  <si>
    <t>Zkušební svorka</t>
  </si>
  <si>
    <t>Svorka universální SU, SUa, SUb  (287m á 0,5m=574ks)</t>
  </si>
  <si>
    <t>Svorka okapová Soa, Sob, Soc (13ks svodů přes atiku)</t>
  </si>
  <si>
    <t>Ochranná stříška pro JT dolní</t>
  </si>
  <si>
    <t>Svorka na potrubí 1/2" ST1 zinkovaná - pro připojení trubkových sněhových zachytávačů</t>
  </si>
  <si>
    <t>Ochranný úhelník svodu</t>
  </si>
  <si>
    <t>Držák ochranného úhelníku - do zdi</t>
  </si>
  <si>
    <t>Drobný montážní a označovací materiál včetně příchytek, atd…  (7 sekcí á 1set)</t>
  </si>
  <si>
    <t>MONTÁŽE - Demontážní práce bez rozlišení   (13ks svodů+vedení á 2lidi á 4,0NH=104NH)</t>
  </si>
  <si>
    <t>MONTÁŽE - Práce montážní plošiny pro výšku do 5,0m s odbornou obsluhou</t>
  </si>
  <si>
    <t>mth</t>
  </si>
  <si>
    <t>MONTÁŽE - Montážní práce bez rozlišení   (13ks svodů+vedení á 2lidi á 8,0NH=208NH)</t>
  </si>
  <si>
    <t>Inženýrská činnost hlavního zhotovitele a koordinace při provádění  (7sekcí á 4NH-GD = 7sekcí á NH+20%)</t>
  </si>
  <si>
    <t>Výchozí revize elektrického zařízení  (7sekcí á 3NH-RT = 7sekcí á NH+25%)</t>
  </si>
  <si>
    <t>Spolupráce zhotovitele s RT při výchozí revizi elektrického zařízení  (7sekcí á 2NH)</t>
  </si>
  <si>
    <t>Manipulace, doprava a uložení odpadů dle vyhlášky o odpadech  (7sekcí á 1set)</t>
  </si>
  <si>
    <t>ΣA</t>
  </si>
  <si>
    <t>SOUHRN INSTALACE - VYNUCENÉ ÚPRAVY HROMOSVODU NA STŘEŠE A NA SVISLÝCH SVODECH</t>
  </si>
  <si>
    <t>CELKOVÝ SOUHRN ELEKTROMONTÁŽE A MATERIÁL  /bez DPH/</t>
  </si>
  <si>
    <t>{bd0831f6-7b33-4434-b416-84a0264973ef}</t>
  </si>
  <si>
    <t>UHK 5 - E-Požární hlásiče</t>
  </si>
  <si>
    <t>951002</t>
  </si>
  <si>
    <t xml:space="preserve">D+M požární hlásiče </t>
  </si>
  <si>
    <t>-269616010</t>
  </si>
  <si>
    <t>UHK 5</t>
  </si>
  <si>
    <t>Požární hlásiče</t>
  </si>
  <si>
    <t>D.1.4.e) - ZAŘÍZENÍ ZDRAVOTNĚ TECHNICKÝCH INSTALACÍ - vnitřní 2</t>
  </si>
  <si>
    <t>Zdravotechnika - vnitřní vodovod - rekonstrukce požárního vodovodu</t>
  </si>
  <si>
    <t>Demontáž a likvidace potrubí ocel pozink DN50-80</t>
  </si>
  <si>
    <t>Rozvody vody ocel pozink DN50 (7vchodů*1m*5 hydrantů)</t>
  </si>
  <si>
    <t>Rozvody vody ocel pozink DN80 (7vchodů*29m)</t>
  </si>
  <si>
    <t>Přírubový kus DN80 se závitem</t>
  </si>
  <si>
    <t>D+M Hydrantový kohout DN50 do stávající hydrantové skříně (výměna)</t>
  </si>
  <si>
    <t>D+M Měkko těsnící šoupátko DN80 PN10 s ručním kolem</t>
  </si>
  <si>
    <t>D+M Ruční kolo k šoupátku DN80</t>
  </si>
  <si>
    <t>Nosný systém potrubí, kotvení</t>
  </si>
  <si>
    <t>Zdravotechnika - vnitřní vodovod - modernizace vyvažovacích ventilů a uzávěrů</t>
  </si>
  <si>
    <t>Demontáž a likvidace armatur</t>
  </si>
  <si>
    <t>Vypuštění a napuštění rozvodu vody - celého páteřního vedení teplé vody a cirkulace vrozsahu 7mi vchodů četně média</t>
  </si>
  <si>
    <t>D+M Vyvažovací ventil DN20 včetně nastavení na hodnotu zdemontovaného ventilu</t>
  </si>
  <si>
    <t>Úprava rozvodu vody PPR d25</t>
  </si>
  <si>
    <t>Provedení dočasných technických opatření při provádění vypouštění a napouštění dotčených páteřních rozvodů TZB budovy K - pro zamezení škod na stávajícím majetku UHK a zachování podmínek pro provoz VŠ kolejí, vč. zpracování technologických postupů prací</t>
  </si>
  <si>
    <t xml:space="preserve">Geodetické práce-vytýčení inžen. sítí na ploše staveniště </t>
  </si>
  <si>
    <t>031002000</t>
  </si>
  <si>
    <t xml:space="preserve">Související práce pro zařízení staveniště-provedení dočasných technických opatření při provádění výměny stáv. izolací střechy budovy K -pro zamezení škod na stáv. majetku  UHK  a zachování podmínek  pro provoz VŠ kolejí </t>
  </si>
  <si>
    <t>73</t>
  </si>
  <si>
    <t>035002000</t>
  </si>
  <si>
    <t>Pronájmy ploch, objektů-dočasný zábor-úhrada poplatku vlastníkovi pozemku</t>
  </si>
  <si>
    <t>74</t>
  </si>
  <si>
    <t xml:space="preserve">Pronájmy ploch, objektů-dočasný zábor-úhrada poplatku vlastníkovi pozemku </t>
  </si>
  <si>
    <t>222*76</t>
  </si>
  <si>
    <t>53*76</t>
  </si>
  <si>
    <t>200*152</t>
  </si>
  <si>
    <t>Soupis prací je věcně provázán s vybranými technickými specifikacemi a příslušnou PD pro provádění stavby</t>
  </si>
  <si>
    <t>Přesun hmot pro izolace proti vodě, vlhkosti a plynům v objektech v do 6 m</t>
  </si>
  <si>
    <t>Přesun hmot  pro sádrokartonové konstrukce v objektech v do 6 m</t>
  </si>
  <si>
    <t>Přesun hmot pro konstrukce truhlářské v objektech v do 6 m</t>
  </si>
  <si>
    <t>Přesun hmot  pro podlahy povlakové v objektech v do 6 m</t>
  </si>
  <si>
    <t>Přesun hmot pro obklady keramické v objektech v do 6 m</t>
  </si>
  <si>
    <t>Přesun hmot pro izolace proti vodě, vlhkosti a plynům v objektech v do 60 m</t>
  </si>
  <si>
    <t>Přesun hmot  pro konstrukce klempířské v objektech v do 24 m</t>
  </si>
  <si>
    <t>Přesun hmot pro zámečnické konstrukce v objektech v do 24 m</t>
  </si>
  <si>
    <t>Přesun hmot pro podlahy z dlaždic v objektech v do 24 m</t>
  </si>
  <si>
    <t>přenos celkových nákladů ze záložky 2.1</t>
  </si>
  <si>
    <t>Přesun hmot pro konstrukce klempířské v objektech v do 6 m</t>
  </si>
  <si>
    <t>Přesun hmot pro podlahy z dlaždic v objektech v do 6 m</t>
  </si>
  <si>
    <t>Vynucené úpravy hromosvodu - částečná rekonstrukce (automatický přenos ze záložky 1.1)</t>
  </si>
  <si>
    <t>Přesun hmot pro krytiny povlakové v objektech v do 36 m</t>
  </si>
  <si>
    <t>Přesun hmot pro izolace tepelné v objektech v do 36 m</t>
  </si>
  <si>
    <t>Přesun hmot pro vnitřní kanalizace v objektech v do 36 m</t>
  </si>
  <si>
    <t>Přesun hmot pro konstrukce klempířské v objektech v do 36 m</t>
  </si>
  <si>
    <t>Přesun hmot pro zámečnické konstrukce v objektech v do 36 m</t>
  </si>
  <si>
    <t>721002</t>
  </si>
  <si>
    <t>REKAPITULACE STAVBY (část 2A)</t>
  </si>
  <si>
    <t>UHK-Palachovy koleje 1129-1135,1289-rekonstrukce a modernizace -I.etapa</t>
  </si>
  <si>
    <t>Stavební přípomoce, montážní lešení, prostupy a podobně</t>
  </si>
  <si>
    <t>Provedení detailů napojení na stávající rozvod</t>
  </si>
  <si>
    <t>přenos součtu nákladů ze záložky 4.1</t>
  </si>
</sst>
</file>

<file path=xl/styles.xml><?xml version="1.0" encoding="utf-8"?>
<styleSheet xmlns="http://schemas.openxmlformats.org/spreadsheetml/2006/main">
  <numFmts count="13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###;\-####"/>
    <numFmt numFmtId="170" formatCode="#,##0.00;\-#,##0.00"/>
    <numFmt numFmtId="171" formatCode="#,##0.000;\-#,##0.000"/>
    <numFmt numFmtId="172" formatCode="0.0"/>
    <numFmt numFmtId="173" formatCode="#,##0.00;[Red]#,##0.00"/>
    <numFmt numFmtId="174" formatCode="#,##0.0"/>
    <numFmt numFmtId="175" formatCode="0.000"/>
  </numFmts>
  <fonts count="8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indexed="18"/>
      <name val="Arial CE"/>
      <family val="2"/>
    </font>
    <font>
      <sz val="7"/>
      <name val="Arial CE"/>
      <family val="2"/>
    </font>
    <font>
      <b/>
      <sz val="8"/>
      <color indexed="20"/>
      <name val="Arial CE"/>
      <family val="2"/>
    </font>
    <font>
      <b/>
      <sz val="8"/>
      <color indexed="12"/>
      <name val="Arial"/>
      <family val="2"/>
    </font>
    <font>
      <b/>
      <sz val="7"/>
      <color indexed="18"/>
      <name val="Arial CE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sz val="7"/>
      <name val="Arial"/>
      <family val="2"/>
    </font>
    <font>
      <sz val="7"/>
      <color indexed="10"/>
      <name val="Arial CE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u val="single"/>
      <sz val="8"/>
      <color indexed="10"/>
      <name val="Arial CE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7"/>
      <color indexed="10"/>
      <name val="Arial CE"/>
      <family val="2"/>
    </font>
    <font>
      <i/>
      <sz val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sz val="9"/>
      <color indexed="10"/>
      <name val="Arial CE"/>
      <family val="2"/>
    </font>
    <font>
      <i/>
      <sz val="10"/>
      <color rgb="FF3366FF"/>
      <name val="Calibri"/>
      <family val="2"/>
    </font>
    <font>
      <i/>
      <sz val="10"/>
      <color indexed="12"/>
      <name val="Calibri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0"/>
      <color rgb="FFC00000"/>
      <name val="Arial CE"/>
      <family val="2"/>
    </font>
    <font>
      <b/>
      <u val="single"/>
      <sz val="11"/>
      <color rgb="FFFF00FF"/>
      <name val="Arial CE"/>
      <family val="2"/>
    </font>
    <font>
      <sz val="11"/>
      <name val="Calibri"/>
      <family val="2"/>
    </font>
    <font>
      <b/>
      <sz val="11"/>
      <color rgb="FFFF00FF"/>
      <name val="Arial CE"/>
      <family val="2"/>
    </font>
    <font>
      <sz val="9"/>
      <color rgb="FF7030A0"/>
      <name val="Arial CE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1"/>
      <color rgb="FFFF00FF"/>
      <name val="Calibri"/>
      <family val="2"/>
    </font>
    <font>
      <sz val="9"/>
      <color rgb="FFDBE5F1"/>
      <name val="Arial CE"/>
      <family val="2"/>
    </font>
    <font>
      <b/>
      <u val="single"/>
      <sz val="9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i/>
      <u val="single"/>
      <sz val="9"/>
      <name val="Arial"/>
      <family val="2"/>
    </font>
    <font>
      <i/>
      <u val="single"/>
      <sz val="9"/>
      <name val="Arial CE"/>
      <family val="2"/>
    </font>
    <font>
      <sz val="9"/>
      <name val="Calibri"/>
      <family val="2"/>
    </font>
    <font>
      <sz val="8"/>
      <name val="Calibri"/>
      <family val="2"/>
    </font>
    <font>
      <sz val="9"/>
      <color rgb="FF00B0F0"/>
      <name val="Arial CE"/>
      <family val="2"/>
    </font>
    <font>
      <sz val="9"/>
      <color rgb="FFC0000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u val="single"/>
      <sz val="11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A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  <border>
      <left/>
      <right style="thin">
        <color rgb="FF000000"/>
      </right>
      <top/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44" fontId="3" fillId="0" borderId="0" applyFont="0" applyFill="0" applyBorder="0" applyAlignment="0" applyProtection="0"/>
  </cellStyleXfs>
  <cellXfs count="5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13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66" fontId="30" fillId="0" borderId="2" xfId="0" applyNumberFormat="1" applyFont="1" applyBorder="1" applyAlignment="1">
      <alignment/>
    </xf>
    <xf numFmtId="166" fontId="30" fillId="0" borderId="7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9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0" fillId="0" borderId="10" xfId="0" applyNumberFormat="1" applyFont="1" applyBorder="1" applyAlignment="1" applyProtection="1">
      <alignment vertical="center"/>
      <protection locked="0"/>
    </xf>
    <xf numFmtId="0" fontId="21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9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" fontId="33" fillId="0" borderId="10" xfId="0" applyNumberFormat="1" applyFont="1" applyBorder="1" applyAlignment="1" applyProtection="1">
      <alignment vertical="center"/>
      <protection locked="0"/>
    </xf>
    <xf numFmtId="0" fontId="34" fillId="0" borderId="1" xfId="0" applyFont="1" applyBorder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166" fontId="21" fillId="0" borderId="12" xfId="0" applyNumberFormat="1" applyFont="1" applyBorder="1" applyAlignment="1">
      <alignment vertical="center"/>
    </xf>
    <xf numFmtId="166" fontId="21" fillId="0" borderId="13" xfId="0" applyNumberFormat="1" applyFont="1" applyBorder="1" applyAlignment="1">
      <alignment vertical="center"/>
    </xf>
    <xf numFmtId="0" fontId="1" fillId="0" borderId="0" xfId="21">
      <alignment/>
      <protection/>
    </xf>
    <xf numFmtId="0" fontId="0" fillId="0" borderId="0" xfId="21" applyNumberFormat="1" applyFont="1" applyFill="1" applyBorder="1" applyAlignment="1" applyProtection="1">
      <alignment vertical="center"/>
      <protection/>
    </xf>
    <xf numFmtId="0" fontId="37" fillId="0" borderId="0" xfId="21" applyNumberFormat="1" applyFont="1" applyFill="1" applyBorder="1" applyAlignment="1" applyProtection="1">
      <alignment vertical="center"/>
      <protection/>
    </xf>
    <xf numFmtId="0" fontId="0" fillId="0" borderId="14" xfId="21" applyFont="1" applyFill="1" applyBorder="1" applyAlignment="1" applyProtection="1">
      <alignment horizontal="center" vertical="center" wrapText="1"/>
      <protection/>
    </xf>
    <xf numFmtId="0" fontId="0" fillId="0" borderId="15" xfId="21" applyFont="1" applyFill="1" applyBorder="1" applyAlignment="1" applyProtection="1">
      <alignment horizontal="center" vertical="center" wrapText="1"/>
      <protection/>
    </xf>
    <xf numFmtId="169" fontId="0" fillId="0" borderId="16" xfId="21" applyNumberFormat="1" applyFont="1" applyFill="1" applyBorder="1" applyAlignment="1" applyProtection="1">
      <alignment horizontal="center" vertical="center"/>
      <protection/>
    </xf>
    <xf numFmtId="169" fontId="0" fillId="0" borderId="17" xfId="21" applyNumberFormat="1" applyFont="1" applyFill="1" applyBorder="1" applyAlignment="1" applyProtection="1">
      <alignment horizontal="center" vertical="center"/>
      <protection/>
    </xf>
    <xf numFmtId="0" fontId="37" fillId="0" borderId="0" xfId="21" applyNumberFormat="1" applyFont="1" applyFill="1" applyBorder="1" applyAlignment="1" applyProtection="1">
      <alignment horizontal="center" vertical="center" wrapText="1"/>
      <protection/>
    </xf>
    <xf numFmtId="168" fontId="38" fillId="0" borderId="0" xfId="21" applyNumberFormat="1" applyFont="1" applyFill="1" applyBorder="1" applyAlignment="1" applyProtection="1">
      <alignment horizontal="left" wrapText="1"/>
      <protection/>
    </xf>
    <xf numFmtId="0" fontId="39" fillId="0" borderId="0" xfId="21" applyFont="1" applyBorder="1" applyAlignment="1" applyProtection="1">
      <alignment horizontal="left" vertical="center"/>
      <protection/>
    </xf>
    <xf numFmtId="170" fontId="39" fillId="0" borderId="0" xfId="21" applyNumberFormat="1" applyFont="1" applyBorder="1" applyAlignment="1" applyProtection="1">
      <alignment horizontal="right" vertical="center"/>
      <protection/>
    </xf>
    <xf numFmtId="168" fontId="40" fillId="0" borderId="0" xfId="21" applyNumberFormat="1" applyFont="1" applyFill="1" applyBorder="1" applyAlignment="1" applyProtection="1">
      <alignment horizontal="left" vertical="center" wrapText="1"/>
      <protection/>
    </xf>
    <xf numFmtId="0" fontId="41" fillId="0" borderId="0" xfId="21" applyFont="1" applyAlignment="1" applyProtection="1">
      <alignment horizontal="left" vertical="center"/>
      <protection/>
    </xf>
    <xf numFmtId="170" fontId="42" fillId="0" borderId="0" xfId="21" applyNumberFormat="1" applyFont="1" applyAlignment="1" applyProtection="1">
      <alignment horizontal="right" vertical="center"/>
      <protection/>
    </xf>
    <xf numFmtId="0" fontId="43" fillId="0" borderId="0" xfId="21" applyFont="1" applyAlignment="1" applyProtection="1">
      <alignment horizontal="left" vertical="center"/>
      <protection/>
    </xf>
    <xf numFmtId="168" fontId="37" fillId="0" borderId="0" xfId="21" applyNumberFormat="1" applyFont="1" applyFill="1" applyBorder="1" applyAlignment="1" applyProtection="1">
      <alignment horizontal="center" vertical="center"/>
      <protection/>
    </xf>
    <xf numFmtId="167" fontId="44" fillId="0" borderId="0" xfId="21" applyNumberFormat="1" applyFont="1" applyFill="1" applyBorder="1" applyAlignment="1" applyProtection="1">
      <alignment horizontal="right" vertical="center"/>
      <protection/>
    </xf>
    <xf numFmtId="170" fontId="43" fillId="0" borderId="0" xfId="21" applyNumberFormat="1" applyFont="1" applyAlignment="1" applyProtection="1">
      <alignment horizontal="right" vertical="center"/>
      <protection/>
    </xf>
    <xf numFmtId="168" fontId="40" fillId="0" borderId="0" xfId="21" applyNumberFormat="1" applyFont="1" applyFill="1" applyBorder="1" applyAlignment="1" applyProtection="1">
      <alignment horizontal="center" vertical="center"/>
      <protection/>
    </xf>
    <xf numFmtId="167" fontId="40" fillId="0" borderId="0" xfId="21" applyNumberFormat="1" applyFont="1" applyFill="1" applyBorder="1" applyAlignment="1" applyProtection="1">
      <alignment horizontal="right" vertical="center"/>
      <protection/>
    </xf>
    <xf numFmtId="4" fontId="40" fillId="0" borderId="0" xfId="21" applyNumberFormat="1" applyFont="1" applyFill="1" applyBorder="1" applyAlignment="1" applyProtection="1">
      <alignment horizontal="right" vertical="center"/>
      <protection/>
    </xf>
    <xf numFmtId="168" fontId="38" fillId="0" borderId="0" xfId="21" applyNumberFormat="1" applyFont="1" applyFill="1" applyBorder="1" applyAlignment="1" applyProtection="1">
      <alignment horizontal="center"/>
      <protection/>
    </xf>
    <xf numFmtId="167" fontId="38" fillId="0" borderId="0" xfId="21" applyNumberFormat="1" applyFont="1" applyFill="1" applyBorder="1" applyAlignment="1" applyProtection="1">
      <alignment horizontal="right"/>
      <protection/>
    </xf>
    <xf numFmtId="4" fontId="38" fillId="0" borderId="0" xfId="21" applyNumberFormat="1" applyFont="1" applyFill="1" applyBorder="1" applyAlignment="1" applyProtection="1">
      <alignment horizontal="right"/>
      <protection/>
    </xf>
    <xf numFmtId="0" fontId="45" fillId="0" borderId="0" xfId="21" applyFont="1" applyAlignment="1" applyProtection="1">
      <alignment horizontal="left" vertical="center"/>
      <protection/>
    </xf>
    <xf numFmtId="170" fontId="39" fillId="0" borderId="0" xfId="21" applyNumberFormat="1" applyFont="1" applyAlignment="1" applyProtection="1">
      <alignment horizontal="right" vertical="center"/>
      <protection/>
    </xf>
    <xf numFmtId="0" fontId="43" fillId="0" borderId="0" xfId="21" applyFont="1" applyAlignment="1" applyProtection="1">
      <alignment horizontal="center" vertical="center"/>
      <protection/>
    </xf>
    <xf numFmtId="171" fontId="46" fillId="0" borderId="0" xfId="21" applyNumberFormat="1" applyFont="1" applyAlignment="1" applyProtection="1">
      <alignment horizontal="right" vertical="center"/>
      <protection/>
    </xf>
    <xf numFmtId="171" fontId="43" fillId="0" borderId="0" xfId="21" applyNumberFormat="1" applyFont="1" applyAlignment="1" applyProtection="1">
      <alignment horizontal="right" vertical="center"/>
      <protection/>
    </xf>
    <xf numFmtId="0" fontId="41" fillId="0" borderId="0" xfId="21" applyFont="1" applyFill="1" applyAlignment="1" applyProtection="1">
      <alignment horizontal="left" vertical="center"/>
      <protection/>
    </xf>
    <xf numFmtId="0" fontId="43" fillId="0" borderId="0" xfId="21" applyFont="1" applyFill="1" applyAlignment="1" applyProtection="1">
      <alignment horizontal="left" vertical="center"/>
      <protection/>
    </xf>
    <xf numFmtId="0" fontId="43" fillId="0" borderId="0" xfId="21" applyFont="1" applyFill="1" applyAlignment="1" applyProtection="1">
      <alignment horizontal="center" vertical="center"/>
      <protection/>
    </xf>
    <xf numFmtId="171" fontId="46" fillId="0" borderId="0" xfId="21" applyNumberFormat="1" applyFont="1" applyFill="1" applyAlignment="1" applyProtection="1">
      <alignment horizontal="right" vertical="center"/>
      <protection/>
    </xf>
    <xf numFmtId="170" fontId="43" fillId="0" borderId="0" xfId="21" applyNumberFormat="1" applyFont="1" applyFill="1" applyAlignment="1" applyProtection="1">
      <alignment horizontal="right" vertical="center"/>
      <protection/>
    </xf>
    <xf numFmtId="168" fontId="47" fillId="0" borderId="0" xfId="21" applyNumberFormat="1" applyFont="1" applyFill="1" applyBorder="1" applyAlignment="1" applyProtection="1">
      <alignment horizontal="left" wrapText="1"/>
      <protection/>
    </xf>
    <xf numFmtId="168" fontId="47" fillId="0" borderId="0" xfId="21" applyNumberFormat="1" applyFont="1" applyFill="1" applyBorder="1" applyAlignment="1" applyProtection="1">
      <alignment horizontal="center"/>
      <protection/>
    </xf>
    <xf numFmtId="167" fontId="47" fillId="0" borderId="0" xfId="21" applyNumberFormat="1" applyFont="1" applyFill="1" applyBorder="1" applyAlignment="1" applyProtection="1">
      <alignment horizontal="right"/>
      <protection/>
    </xf>
    <xf numFmtId="4" fontId="47" fillId="0" borderId="0" xfId="21" applyNumberFormat="1" applyFont="1" applyFill="1" applyBorder="1" applyAlignment="1" applyProtection="1">
      <alignment horizontal="right"/>
      <protection/>
    </xf>
    <xf numFmtId="0" fontId="1" fillId="0" borderId="0" xfId="21" applyFill="1" applyBorder="1">
      <alignment/>
      <protection/>
    </xf>
    <xf numFmtId="0" fontId="1" fillId="0" borderId="0" xfId="21" applyFont="1" applyFill="1" applyBorder="1">
      <alignment/>
      <protection/>
    </xf>
    <xf numFmtId="0" fontId="1" fillId="0" borderId="0" xfId="21" applyFont="1">
      <alignment/>
      <protection/>
    </xf>
    <xf numFmtId="0" fontId="1" fillId="0" borderId="0" xfId="22">
      <alignment/>
      <protection/>
    </xf>
    <xf numFmtId="0" fontId="0" fillId="0" borderId="0" xfId="22" applyNumberFormat="1" applyFont="1" applyFill="1" applyBorder="1" applyAlignment="1" applyProtection="1">
      <alignment vertical="center"/>
      <protection/>
    </xf>
    <xf numFmtId="0" fontId="37" fillId="0" borderId="0" xfId="22" applyNumberFormat="1" applyFont="1" applyFill="1" applyBorder="1" applyAlignment="1" applyProtection="1">
      <alignment vertical="center"/>
      <protection/>
    </xf>
    <xf numFmtId="0" fontId="0" fillId="0" borderId="14" xfId="22" applyFont="1" applyFill="1" applyBorder="1" applyAlignment="1" applyProtection="1">
      <alignment horizontal="center" vertical="center" wrapText="1"/>
      <protection/>
    </xf>
    <xf numFmtId="0" fontId="0" fillId="0" borderId="15" xfId="22" applyFont="1" applyFill="1" applyBorder="1" applyAlignment="1" applyProtection="1">
      <alignment horizontal="center" vertical="center" wrapText="1"/>
      <protection/>
    </xf>
    <xf numFmtId="169" fontId="0" fillId="0" borderId="16" xfId="22" applyNumberFormat="1" applyFont="1" applyFill="1" applyBorder="1" applyAlignment="1" applyProtection="1">
      <alignment horizontal="center" vertical="center"/>
      <protection/>
    </xf>
    <xf numFmtId="169" fontId="0" fillId="0" borderId="17" xfId="22" applyNumberFormat="1" applyFont="1" applyFill="1" applyBorder="1" applyAlignment="1" applyProtection="1">
      <alignment horizontal="center" vertical="center"/>
      <protection/>
    </xf>
    <xf numFmtId="0" fontId="37" fillId="0" borderId="0" xfId="22" applyNumberFormat="1" applyFont="1" applyFill="1" applyBorder="1" applyAlignment="1" applyProtection="1">
      <alignment horizontal="center" vertical="center" wrapText="1"/>
      <protection/>
    </xf>
    <xf numFmtId="168" fontId="38" fillId="0" borderId="0" xfId="22" applyNumberFormat="1" applyFont="1" applyFill="1" applyBorder="1" applyAlignment="1" applyProtection="1">
      <alignment horizontal="left" wrapText="1"/>
      <protection/>
    </xf>
    <xf numFmtId="0" fontId="39" fillId="0" borderId="0" xfId="22" applyFont="1" applyBorder="1" applyAlignment="1" applyProtection="1">
      <alignment horizontal="left" vertical="center"/>
      <protection/>
    </xf>
    <xf numFmtId="170" fontId="39" fillId="0" borderId="0" xfId="22" applyNumberFormat="1" applyFont="1" applyBorder="1" applyAlignment="1" applyProtection="1">
      <alignment horizontal="right" vertical="center"/>
      <protection/>
    </xf>
    <xf numFmtId="168" fontId="40" fillId="0" borderId="0" xfId="22" applyNumberFormat="1" applyFont="1" applyFill="1" applyBorder="1" applyAlignment="1" applyProtection="1">
      <alignment horizontal="left" vertical="center" wrapText="1"/>
      <protection/>
    </xf>
    <xf numFmtId="0" fontId="41" fillId="0" borderId="0" xfId="22" applyFont="1" applyAlignment="1" applyProtection="1">
      <alignment horizontal="left" vertical="center"/>
      <protection/>
    </xf>
    <xf numFmtId="170" fontId="42" fillId="0" borderId="0" xfId="22" applyNumberFormat="1" applyFont="1" applyAlignment="1" applyProtection="1">
      <alignment horizontal="right" vertical="center"/>
      <protection/>
    </xf>
    <xf numFmtId="168" fontId="37" fillId="0" borderId="0" xfId="22" applyNumberFormat="1" applyFont="1" applyFill="1" applyBorder="1" applyAlignment="1" applyProtection="1">
      <alignment horizontal="left" vertical="center" wrapText="1"/>
      <protection/>
    </xf>
    <xf numFmtId="168" fontId="37" fillId="0" borderId="0" xfId="22" applyNumberFormat="1" applyFont="1" applyFill="1" applyBorder="1" applyAlignment="1" applyProtection="1">
      <alignment horizontal="center" vertical="center"/>
      <protection/>
    </xf>
    <xf numFmtId="167" fontId="44" fillId="0" borderId="0" xfId="22" applyNumberFormat="1" applyFont="1" applyFill="1" applyBorder="1" applyAlignment="1" applyProtection="1">
      <alignment horizontal="right" vertical="center"/>
      <protection/>
    </xf>
    <xf numFmtId="4" fontId="37" fillId="0" borderId="0" xfId="22" applyNumberFormat="1" applyFont="1" applyFill="1" applyBorder="1" applyAlignment="1" applyProtection="1">
      <alignment horizontal="right" vertical="center"/>
      <protection/>
    </xf>
    <xf numFmtId="170" fontId="43" fillId="0" borderId="0" xfId="22" applyNumberFormat="1" applyFont="1" applyAlignment="1" applyProtection="1">
      <alignment horizontal="right" vertical="center"/>
      <protection/>
    </xf>
    <xf numFmtId="0" fontId="43" fillId="0" borderId="0" xfId="22" applyFont="1" applyAlignment="1" applyProtection="1">
      <alignment horizontal="center" vertical="center"/>
      <protection/>
    </xf>
    <xf numFmtId="171" fontId="46" fillId="0" borderId="0" xfId="22" applyNumberFormat="1" applyFont="1" applyAlignment="1" applyProtection="1">
      <alignment horizontal="right" vertical="center"/>
      <protection/>
    </xf>
    <xf numFmtId="4" fontId="40" fillId="0" borderId="0" xfId="22" applyNumberFormat="1" applyFont="1" applyFill="1" applyBorder="1" applyAlignment="1" applyProtection="1">
      <alignment horizontal="right" vertical="center"/>
      <protection/>
    </xf>
    <xf numFmtId="0" fontId="48" fillId="0" borderId="0" xfId="22" applyFont="1" applyAlignment="1" applyProtection="1">
      <alignment horizontal="center" vertical="center"/>
      <protection/>
    </xf>
    <xf numFmtId="171" fontId="49" fillId="0" borderId="0" xfId="22" applyNumberFormat="1" applyFont="1" applyAlignment="1" applyProtection="1">
      <alignment horizontal="right" vertical="center"/>
      <protection/>
    </xf>
    <xf numFmtId="4" fontId="38" fillId="0" borderId="0" xfId="22" applyNumberFormat="1" applyFont="1" applyFill="1" applyBorder="1" applyAlignment="1" applyProtection="1">
      <alignment horizontal="right"/>
      <protection/>
    </xf>
    <xf numFmtId="0" fontId="45" fillId="0" borderId="0" xfId="22" applyFont="1" applyAlignment="1" applyProtection="1">
      <alignment horizontal="left" vertical="center"/>
      <protection/>
    </xf>
    <xf numFmtId="170" fontId="39" fillId="0" borderId="0" xfId="22" applyNumberFormat="1" applyFont="1" applyAlignment="1" applyProtection="1">
      <alignment horizontal="right" vertical="center"/>
      <protection/>
    </xf>
    <xf numFmtId="172" fontId="43" fillId="0" borderId="0" xfId="22" applyNumberFormat="1" applyFont="1" applyAlignment="1">
      <alignment horizontal="center"/>
      <protection/>
    </xf>
    <xf numFmtId="168" fontId="38" fillId="0" borderId="0" xfId="22" applyNumberFormat="1" applyFont="1" applyFill="1" applyBorder="1" applyAlignment="1" applyProtection="1">
      <alignment horizontal="center"/>
      <protection/>
    </xf>
    <xf numFmtId="167" fontId="38" fillId="0" borderId="0" xfId="22" applyNumberFormat="1" applyFont="1" applyFill="1" applyBorder="1" applyAlignment="1" applyProtection="1">
      <alignment horizontal="right"/>
      <protection/>
    </xf>
    <xf numFmtId="168" fontId="47" fillId="0" borderId="0" xfId="22" applyNumberFormat="1" applyFont="1" applyFill="1" applyBorder="1" applyAlignment="1" applyProtection="1">
      <alignment horizontal="left" wrapText="1"/>
      <protection/>
    </xf>
    <xf numFmtId="168" fontId="47" fillId="0" borderId="0" xfId="22" applyNumberFormat="1" applyFont="1" applyFill="1" applyBorder="1" applyAlignment="1" applyProtection="1">
      <alignment horizontal="center"/>
      <protection/>
    </xf>
    <xf numFmtId="167" fontId="47" fillId="0" borderId="0" xfId="22" applyNumberFormat="1" applyFont="1" applyFill="1" applyBorder="1" applyAlignment="1" applyProtection="1">
      <alignment horizontal="right"/>
      <protection/>
    </xf>
    <xf numFmtId="4" fontId="47" fillId="0" borderId="0" xfId="22" applyNumberFormat="1" applyFont="1" applyFill="1" applyBorder="1" applyAlignment="1" applyProtection="1">
      <alignment horizontal="right"/>
      <protection/>
    </xf>
    <xf numFmtId="0" fontId="43" fillId="0" borderId="0" xfId="22" applyFont="1" applyAlignment="1">
      <alignment horizontal="center"/>
      <protection/>
    </xf>
    <xf numFmtId="0" fontId="1" fillId="0" borderId="0" xfId="22" applyFill="1" applyBorder="1">
      <alignment/>
      <protection/>
    </xf>
    <xf numFmtId="168" fontId="40" fillId="0" borderId="0" xfId="22" applyNumberFormat="1" applyFont="1" applyFill="1" applyBorder="1" applyAlignment="1" applyProtection="1">
      <alignment horizontal="left" wrapText="1"/>
      <protection/>
    </xf>
    <xf numFmtId="168" fontId="40" fillId="0" borderId="0" xfId="22" applyNumberFormat="1" applyFont="1" applyFill="1" applyBorder="1" applyAlignment="1" applyProtection="1">
      <alignment horizontal="center"/>
      <protection/>
    </xf>
    <xf numFmtId="167" fontId="40" fillId="0" borderId="0" xfId="22" applyNumberFormat="1" applyFont="1" applyFill="1" applyBorder="1" applyAlignment="1" applyProtection="1">
      <alignment horizontal="right"/>
      <protection/>
    </xf>
    <xf numFmtId="4" fontId="40" fillId="0" borderId="0" xfId="22" applyNumberFormat="1" applyFont="1" applyFill="1" applyBorder="1" applyAlignment="1" applyProtection="1">
      <alignment horizontal="right"/>
      <protection/>
    </xf>
    <xf numFmtId="168" fontId="40" fillId="0" borderId="0" xfId="22" applyNumberFormat="1" applyFont="1" applyFill="1" applyBorder="1" applyAlignment="1" applyProtection="1">
      <alignment horizontal="center" vertical="center"/>
      <protection/>
    </xf>
    <xf numFmtId="167" fontId="40" fillId="0" borderId="0" xfId="22" applyNumberFormat="1" applyFont="1" applyFill="1" applyBorder="1" applyAlignment="1" applyProtection="1">
      <alignment horizontal="right" vertical="center"/>
      <protection/>
    </xf>
    <xf numFmtId="167" fontId="50" fillId="0" borderId="0" xfId="22" applyNumberFormat="1" applyFont="1" applyFill="1" applyBorder="1" applyAlignment="1" applyProtection="1">
      <alignment horizontal="right"/>
      <protection/>
    </xf>
    <xf numFmtId="167" fontId="50" fillId="0" borderId="0" xfId="22" applyNumberFormat="1" applyFont="1" applyFill="1" applyBorder="1" applyAlignment="1" applyProtection="1">
      <alignment horizontal="right" vertical="center"/>
      <protection/>
    </xf>
    <xf numFmtId="167" fontId="44" fillId="2" borderId="0" xfId="22" applyNumberFormat="1" applyFont="1" applyFill="1" applyBorder="1" applyAlignment="1" applyProtection="1">
      <alignment horizontal="right" vertical="center"/>
      <protection/>
    </xf>
    <xf numFmtId="0" fontId="1" fillId="0" borderId="0" xfId="22" applyFont="1" applyFill="1" applyBorder="1">
      <alignment/>
      <protection/>
    </xf>
    <xf numFmtId="0" fontId="1" fillId="0" borderId="0" xfId="22" applyBorder="1">
      <alignment/>
      <protection/>
    </xf>
    <xf numFmtId="0" fontId="20" fillId="0" borderId="0" xfId="23" applyFont="1">
      <alignment/>
      <protection/>
    </xf>
    <xf numFmtId="0" fontId="3" fillId="0" borderId="0" xfId="23" applyBorder="1">
      <alignment/>
      <protection/>
    </xf>
    <xf numFmtId="0" fontId="53" fillId="0" borderId="0" xfId="24" applyFont="1" applyFill="1" applyProtection="1">
      <alignment/>
      <protection/>
    </xf>
    <xf numFmtId="0" fontId="54" fillId="0" borderId="0" xfId="24" applyFont="1" applyFill="1" applyAlignment="1" applyProtection="1">
      <alignment horizontal="center"/>
      <protection/>
    </xf>
    <xf numFmtId="4" fontId="55" fillId="0" borderId="18" xfId="23" applyNumberFormat="1" applyFont="1" applyBorder="1" applyAlignment="1">
      <alignment horizontal="center"/>
      <protection/>
    </xf>
    <xf numFmtId="0" fontId="1" fillId="0" borderId="0" xfId="24" applyFont="1" applyFill="1" applyBorder="1" applyAlignment="1" applyProtection="1">
      <alignment horizontal="center"/>
      <protection/>
    </xf>
    <xf numFmtId="0" fontId="3" fillId="0" borderId="0" xfId="23">
      <alignment/>
      <protection/>
    </xf>
    <xf numFmtId="0" fontId="20" fillId="0" borderId="0" xfId="23" applyFont="1" applyAlignment="1">
      <alignment horizontal="center"/>
      <protection/>
    </xf>
    <xf numFmtId="0" fontId="51" fillId="0" borderId="18" xfId="23" applyFont="1" applyBorder="1" applyAlignment="1">
      <alignment horizontal="center" wrapText="1"/>
      <protection/>
    </xf>
    <xf numFmtId="0" fontId="57" fillId="0" borderId="18" xfId="23" applyFont="1" applyBorder="1" applyAlignment="1">
      <alignment horizontal="center" wrapText="1"/>
      <protection/>
    </xf>
    <xf numFmtId="0" fontId="58" fillId="0" borderId="18" xfId="23" applyFont="1" applyBorder="1" applyAlignment="1">
      <alignment horizontal="center" wrapText="1"/>
      <protection/>
    </xf>
    <xf numFmtId="0" fontId="20" fillId="3" borderId="0" xfId="23" applyFont="1" applyFill="1">
      <alignment/>
      <protection/>
    </xf>
    <xf numFmtId="4" fontId="59" fillId="3" borderId="0" xfId="23" applyNumberFormat="1" applyFont="1" applyFill="1" applyBorder="1">
      <alignment/>
      <protection/>
    </xf>
    <xf numFmtId="174" fontId="3" fillId="3" borderId="0" xfId="23" applyNumberFormat="1" applyFill="1" applyBorder="1" applyAlignment="1">
      <alignment horizontal="right" indent="1"/>
      <protection/>
    </xf>
    <xf numFmtId="4" fontId="60" fillId="3" borderId="0" xfId="23" applyNumberFormat="1" applyFont="1" applyFill="1" applyBorder="1">
      <alignment/>
      <protection/>
    </xf>
    <xf numFmtId="173" fontId="20" fillId="0" borderId="0" xfId="23" applyNumberFormat="1" applyFont="1" applyProtection="1">
      <alignment/>
      <protection locked="0"/>
    </xf>
    <xf numFmtId="4" fontId="59" fillId="0" borderId="0" xfId="23" applyNumberFormat="1" applyFont="1" applyBorder="1">
      <alignment/>
      <protection/>
    </xf>
    <xf numFmtId="4" fontId="63" fillId="0" borderId="0" xfId="23" applyNumberFormat="1" applyFont="1" applyBorder="1">
      <alignment/>
      <protection/>
    </xf>
    <xf numFmtId="0" fontId="20" fillId="0" borderId="0" xfId="23" applyFont="1" applyFill="1">
      <alignment/>
      <protection/>
    </xf>
    <xf numFmtId="4" fontId="66" fillId="0" borderId="18" xfId="23" applyNumberFormat="1" applyFont="1" applyBorder="1">
      <alignment/>
      <protection/>
    </xf>
    <xf numFmtId="4" fontId="67" fillId="0" borderId="18" xfId="23" applyNumberFormat="1" applyFont="1" applyBorder="1">
      <alignment/>
      <protection/>
    </xf>
    <xf numFmtId="4" fontId="68" fillId="0" borderId="18" xfId="23" applyNumberFormat="1" applyFont="1" applyBorder="1">
      <alignment/>
      <protection/>
    </xf>
    <xf numFmtId="4" fontId="59" fillId="0" borderId="18" xfId="23" applyNumberFormat="1" applyFont="1" applyBorder="1">
      <alignment/>
      <protection/>
    </xf>
    <xf numFmtId="0" fontId="19" fillId="0" borderId="8" xfId="0" applyFont="1" applyBorder="1" applyAlignment="1">
      <alignment horizontal="left" vertical="center"/>
    </xf>
    <xf numFmtId="0" fontId="0" fillId="0" borderId="0" xfId="0"/>
    <xf numFmtId="0" fontId="0" fillId="0" borderId="0" xfId="0" applyFont="1" applyAlignment="1">
      <alignment vertical="center"/>
    </xf>
    <xf numFmtId="0" fontId="20" fillId="0" borderId="0" xfId="23" applyFont="1" applyAlignment="1">
      <alignment horizontal="center"/>
      <protection/>
    </xf>
    <xf numFmtId="4" fontId="0" fillId="0" borderId="1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9" xfId="0" applyNumberFormat="1" applyFont="1" applyBorder="1" applyAlignment="1">
      <alignment vertical="center"/>
    </xf>
    <xf numFmtId="173" fontId="20" fillId="3" borderId="0" xfId="23" applyNumberFormat="1" applyFont="1" applyFill="1" applyProtection="1">
      <alignment/>
      <protection locked="0"/>
    </xf>
    <xf numFmtId="9" fontId="77" fillId="0" borderId="18" xfId="23" applyNumberFormat="1" applyFont="1" applyBorder="1">
      <alignment/>
      <protection/>
    </xf>
    <xf numFmtId="9" fontId="77" fillId="0" borderId="0" xfId="23" applyNumberFormat="1" applyFont="1">
      <alignment/>
      <protection/>
    </xf>
    <xf numFmtId="4" fontId="66" fillId="0" borderId="18" xfId="23" applyNumberFormat="1" applyFont="1" applyFill="1" applyBorder="1">
      <alignment/>
      <protection/>
    </xf>
    <xf numFmtId="4" fontId="67" fillId="0" borderId="18" xfId="23" applyNumberFormat="1" applyFont="1" applyFill="1" applyBorder="1">
      <alignment/>
      <protection/>
    </xf>
    <xf numFmtId="0" fontId="0" fillId="0" borderId="0" xfId="0" applyFont="1" applyAlignment="1">
      <alignment vertical="center"/>
    </xf>
    <xf numFmtId="0" fontId="43" fillId="0" borderId="0" xfId="21" applyFont="1" applyAlignment="1" applyProtection="1">
      <alignment horizontal="left" vertical="center" wrapText="1"/>
      <protection/>
    </xf>
    <xf numFmtId="173" fontId="20" fillId="4" borderId="0" xfId="23" applyNumberFormat="1" applyFont="1" applyFill="1" applyProtection="1">
      <alignment/>
      <protection locked="0"/>
    </xf>
    <xf numFmtId="173" fontId="20" fillId="4" borderId="19" xfId="23" applyNumberFormat="1" applyFont="1" applyFill="1" applyBorder="1" applyProtection="1">
      <alignment/>
      <protection locked="0"/>
    </xf>
    <xf numFmtId="170" fontId="43" fillId="4" borderId="0" xfId="21" applyNumberFormat="1" applyFont="1" applyFill="1" applyAlignment="1" applyProtection="1">
      <alignment horizontal="right" vertical="center"/>
      <protection locked="0"/>
    </xf>
    <xf numFmtId="170" fontId="43" fillId="0" borderId="0" xfId="21" applyNumberFormat="1" applyFont="1" applyFill="1" applyAlignment="1" applyProtection="1">
      <alignment horizontal="right" vertical="center"/>
      <protection locked="0"/>
    </xf>
    <xf numFmtId="0" fontId="41" fillId="0" borderId="0" xfId="21" applyFont="1" applyFill="1" applyAlignment="1" applyProtection="1">
      <alignment horizontal="left" vertical="center"/>
      <protection locked="0"/>
    </xf>
    <xf numFmtId="4" fontId="37" fillId="4" borderId="0" xfId="21" applyNumberFormat="1" applyFont="1" applyFill="1" applyBorder="1" applyAlignment="1" applyProtection="1">
      <alignment horizontal="right" vertical="center"/>
      <protection locked="0"/>
    </xf>
    <xf numFmtId="4" fontId="40" fillId="0" borderId="0" xfId="21" applyNumberFormat="1" applyFont="1" applyFill="1" applyBorder="1" applyAlignment="1" applyProtection="1">
      <alignment horizontal="right" vertical="center"/>
      <protection locked="0"/>
    </xf>
    <xf numFmtId="4" fontId="38" fillId="0" borderId="0" xfId="21" applyNumberFormat="1" applyFont="1" applyFill="1" applyBorder="1" applyAlignment="1" applyProtection="1">
      <alignment horizontal="right"/>
      <protection locked="0"/>
    </xf>
    <xf numFmtId="0" fontId="41" fillId="0" borderId="0" xfId="21" applyFont="1" applyAlignment="1" applyProtection="1">
      <alignment horizontal="left" vertical="center"/>
      <protection locked="0"/>
    </xf>
    <xf numFmtId="170" fontId="43" fillId="0" borderId="0" xfId="21" applyNumberFormat="1" applyFont="1" applyAlignment="1" applyProtection="1">
      <alignment horizontal="right" vertical="center"/>
      <protection locked="0"/>
    </xf>
    <xf numFmtId="4" fontId="37" fillId="4" borderId="0" xfId="22" applyNumberFormat="1" applyFont="1" applyFill="1" applyBorder="1" applyAlignment="1" applyProtection="1">
      <alignment horizontal="right" vertical="center"/>
      <protection locked="0"/>
    </xf>
    <xf numFmtId="170" fontId="43" fillId="0" borderId="0" xfId="22" applyNumberFormat="1" applyFont="1" applyAlignment="1" applyProtection="1">
      <alignment horizontal="right" vertical="center"/>
      <protection locked="0"/>
    </xf>
    <xf numFmtId="170" fontId="48" fillId="0" borderId="0" xfId="22" applyNumberFormat="1" applyFont="1" applyAlignment="1" applyProtection="1">
      <alignment horizontal="right" vertical="center"/>
      <protection locked="0"/>
    </xf>
    <xf numFmtId="0" fontId="41" fillId="0" borderId="0" xfId="22" applyFont="1" applyAlignment="1" applyProtection="1">
      <alignment horizontal="left" vertical="center"/>
      <protection locked="0"/>
    </xf>
    <xf numFmtId="4" fontId="37" fillId="0" borderId="0" xfId="22" applyNumberFormat="1" applyFont="1" applyFill="1" applyBorder="1" applyAlignment="1" applyProtection="1">
      <alignment horizontal="right" vertical="center"/>
      <protection locked="0"/>
    </xf>
    <xf numFmtId="4" fontId="40" fillId="0" borderId="0" xfId="22" applyNumberFormat="1" applyFont="1" applyFill="1" applyBorder="1" applyAlignment="1" applyProtection="1">
      <alignment horizontal="right" vertical="center"/>
      <protection locked="0"/>
    </xf>
    <xf numFmtId="4" fontId="38" fillId="0" borderId="0" xfId="22" applyNumberFormat="1" applyFont="1" applyFill="1" applyBorder="1" applyAlignment="1" applyProtection="1">
      <alignment horizontal="right"/>
      <protection locked="0"/>
    </xf>
    <xf numFmtId="4" fontId="40" fillId="0" borderId="0" xfId="22" applyNumberFormat="1" applyFont="1" applyFill="1" applyBorder="1" applyAlignment="1" applyProtection="1">
      <alignment horizontal="right"/>
      <protection locked="0"/>
    </xf>
    <xf numFmtId="0" fontId="0" fillId="0" borderId="20" xfId="0" applyBorder="1" applyProtection="1">
      <protection/>
    </xf>
    <xf numFmtId="0" fontId="0" fillId="0" borderId="21" xfId="0" applyBorder="1" applyProtection="1">
      <protection/>
    </xf>
    <xf numFmtId="0" fontId="0" fillId="0" borderId="1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164" fontId="19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22" xfId="0" applyFont="1" applyFill="1" applyBorder="1" applyAlignment="1" applyProtection="1">
      <alignment horizontal="left" vertical="center"/>
      <protection/>
    </xf>
    <xf numFmtId="0" fontId="0" fillId="5" borderId="23" xfId="0" applyFont="1" applyFill="1" applyBorder="1" applyAlignment="1" applyProtection="1">
      <alignment vertical="center"/>
      <protection/>
    </xf>
    <xf numFmtId="0" fontId="5" fillId="5" borderId="23" xfId="0" applyFont="1" applyFill="1" applyBorder="1" applyAlignment="1" applyProtection="1">
      <alignment horizontal="right" vertical="center"/>
      <protection/>
    </xf>
    <xf numFmtId="0" fontId="5" fillId="5" borderId="23" xfId="0" applyFont="1" applyFill="1" applyBorder="1" applyAlignment="1" applyProtection="1">
      <alignment horizontal="center" vertical="center"/>
      <protection/>
    </xf>
    <xf numFmtId="4" fontId="5" fillId="5" borderId="23" xfId="0" applyNumberFormat="1" applyFont="1" applyFill="1" applyBorder="1" applyAlignment="1" applyProtection="1">
      <alignment vertical="center"/>
      <protection/>
    </xf>
    <xf numFmtId="0" fontId="0" fillId="5" borderId="24" xfId="0" applyFont="1" applyFill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0" fillId="5" borderId="0" xfId="0" applyFont="1" applyFill="1" applyAlignment="1" applyProtection="1">
      <alignment horizontal="left" vertical="center"/>
      <protection/>
    </xf>
    <xf numFmtId="0" fontId="20" fillId="5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0" fillId="5" borderId="3" xfId="0" applyFont="1" applyFill="1" applyBorder="1" applyAlignment="1" applyProtection="1">
      <alignment horizontal="center" vertical="center" wrapText="1"/>
      <protection/>
    </xf>
    <xf numFmtId="0" fontId="20" fillId="5" borderId="4" xfId="0" applyFont="1" applyFill="1" applyBorder="1" applyAlignment="1" applyProtection="1">
      <alignment horizontal="center" vertical="center" wrapText="1"/>
      <protection/>
    </xf>
    <xf numFmtId="0" fontId="20" fillId="5" borderId="5" xfId="0" applyFont="1" applyFill="1" applyBorder="1" applyAlignment="1" applyProtection="1">
      <alignment horizontal="center" vertical="center" wrapText="1"/>
      <protection/>
    </xf>
    <xf numFmtId="0" fontId="21" fillId="0" borderId="3" xfId="0" applyFont="1" applyBorder="1" applyAlignment="1" applyProtection="1">
      <alignment horizontal="center" vertical="center" wrapText="1"/>
      <protection/>
    </xf>
    <xf numFmtId="0" fontId="21" fillId="0" borderId="4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/>
      <protection/>
    </xf>
    <xf numFmtId="0" fontId="0" fillId="0" borderId="6" xfId="0" applyFont="1" applyBorder="1" applyAlignment="1" applyProtection="1">
      <alignment vertical="center"/>
      <protection/>
    </xf>
    <xf numFmtId="166" fontId="30" fillId="0" borderId="2" xfId="0" applyNumberFormat="1" applyFont="1" applyBorder="1" applyAlignment="1" applyProtection="1">
      <alignment/>
      <protection/>
    </xf>
    <xf numFmtId="166" fontId="30" fillId="0" borderId="7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9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9" xfId="0" applyNumberFormat="1" applyFont="1" applyBorder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31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7" fontId="0" fillId="0" borderId="10" xfId="0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17" fillId="0" borderId="27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167" fontId="20" fillId="0" borderId="10" xfId="0" applyNumberFormat="1" applyFont="1" applyBorder="1" applyAlignment="1" applyProtection="1">
      <alignment vertical="center"/>
      <protection/>
    </xf>
    <xf numFmtId="4" fontId="20" fillId="0" borderId="10" xfId="0" applyNumberFormat="1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166" fontId="21" fillId="0" borderId="13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20" fillId="0" borderId="0" xfId="23" applyFont="1" applyFill="1" applyBorder="1" applyProtection="1">
      <alignment/>
      <protection/>
    </xf>
    <xf numFmtId="0" fontId="20" fillId="0" borderId="0" xfId="23" applyFont="1" applyBorder="1" applyProtection="1">
      <alignment/>
      <protection/>
    </xf>
    <xf numFmtId="0" fontId="5" fillId="0" borderId="0" xfId="23" applyFont="1" applyBorder="1" applyAlignment="1" applyProtection="1">
      <alignment horizontal="left" vertical="center" wrapText="1"/>
      <protection/>
    </xf>
    <xf numFmtId="0" fontId="20" fillId="0" borderId="0" xfId="23" applyFont="1" applyProtection="1">
      <alignment/>
      <protection/>
    </xf>
    <xf numFmtId="0" fontId="5" fillId="0" borderId="19" xfId="23" applyFont="1" applyBorder="1" applyAlignment="1" applyProtection="1">
      <alignment vertical="center" wrapText="1"/>
      <protection/>
    </xf>
    <xf numFmtId="0" fontId="20" fillId="0" borderId="29" xfId="23" applyFont="1" applyFill="1" applyBorder="1" applyAlignment="1" applyProtection="1">
      <alignment horizontal="center"/>
      <protection/>
    </xf>
    <xf numFmtId="0" fontId="20" fillId="6" borderId="29" xfId="23" applyFont="1" applyFill="1" applyBorder="1" applyAlignment="1" applyProtection="1">
      <alignment horizontal="center"/>
      <protection/>
    </xf>
    <xf numFmtId="0" fontId="56" fillId="6" borderId="30" xfId="23" applyFont="1" applyFill="1" applyBorder="1" applyAlignment="1" applyProtection="1">
      <alignment horizontal="center"/>
      <protection/>
    </xf>
    <xf numFmtId="0" fontId="20" fillId="6" borderId="18" xfId="23" applyFont="1" applyFill="1" applyBorder="1" applyAlignment="1" applyProtection="1">
      <alignment horizontal="center" wrapText="1"/>
      <protection/>
    </xf>
    <xf numFmtId="0" fontId="20" fillId="6" borderId="18" xfId="23" applyFont="1" applyFill="1" applyBorder="1" applyAlignment="1" applyProtection="1">
      <alignment horizontal="center" vertical="center" wrapText="1"/>
      <protection/>
    </xf>
    <xf numFmtId="0" fontId="3" fillId="0" borderId="0" xfId="23" applyFont="1" applyFill="1" applyAlignment="1" applyProtection="1">
      <alignment horizontal="center"/>
      <protection/>
    </xf>
    <xf numFmtId="0" fontId="20" fillId="3" borderId="0" xfId="23" applyFont="1" applyFill="1" applyBorder="1" applyProtection="1">
      <alignment/>
      <protection/>
    </xf>
    <xf numFmtId="0" fontId="20" fillId="3" borderId="0" xfId="23" applyFont="1" applyFill="1" applyBorder="1" applyAlignment="1" applyProtection="1">
      <alignment horizontal="center"/>
      <protection/>
    </xf>
    <xf numFmtId="173" fontId="20" fillId="3" borderId="0" xfId="23" applyNumberFormat="1" applyFont="1" applyFill="1" applyBorder="1" applyProtection="1">
      <alignment/>
      <protection/>
    </xf>
    <xf numFmtId="0" fontId="61" fillId="0" borderId="0" xfId="23" applyFont="1" applyAlignment="1" applyProtection="1">
      <alignment horizontal="center"/>
      <protection/>
    </xf>
    <xf numFmtId="0" fontId="62" fillId="4" borderId="0" xfId="23" applyFont="1" applyFill="1" applyProtection="1">
      <alignment/>
      <protection/>
    </xf>
    <xf numFmtId="0" fontId="20" fillId="0" borderId="0" xfId="23" applyFont="1" applyAlignment="1" applyProtection="1">
      <alignment horizontal="center"/>
      <protection/>
    </xf>
    <xf numFmtId="173" fontId="20" fillId="0" borderId="0" xfId="23" applyNumberFormat="1" applyFont="1" applyProtection="1">
      <alignment/>
      <protection/>
    </xf>
    <xf numFmtId="0" fontId="20" fillId="0" borderId="0" xfId="23" applyFont="1" applyFill="1" applyProtection="1">
      <alignment/>
      <protection/>
    </xf>
    <xf numFmtId="0" fontId="64" fillId="0" borderId="0" xfId="23" applyFont="1" applyProtection="1">
      <alignment/>
      <protection/>
    </xf>
    <xf numFmtId="0" fontId="65" fillId="0" borderId="0" xfId="23" applyFont="1" applyAlignment="1" applyProtection="1">
      <alignment horizontal="center"/>
      <protection/>
    </xf>
    <xf numFmtId="0" fontId="20" fillId="0" borderId="0" xfId="23" applyFont="1" applyAlignment="1" applyProtection="1">
      <alignment wrapText="1"/>
      <protection/>
    </xf>
    <xf numFmtId="0" fontId="64" fillId="7" borderId="0" xfId="23" applyFont="1" applyFill="1" applyProtection="1">
      <alignment/>
      <protection/>
    </xf>
    <xf numFmtId="0" fontId="69" fillId="7" borderId="0" xfId="23" applyFont="1" applyFill="1" applyAlignment="1" applyProtection="1">
      <alignment horizontal="center"/>
      <protection/>
    </xf>
    <xf numFmtId="173" fontId="69" fillId="7" borderId="0" xfId="23" applyNumberFormat="1" applyFont="1" applyFill="1" applyProtection="1">
      <alignment/>
      <protection/>
    </xf>
    <xf numFmtId="173" fontId="3" fillId="7" borderId="0" xfId="23" applyNumberFormat="1" applyFont="1" applyFill="1" applyProtection="1">
      <alignment/>
      <protection/>
    </xf>
    <xf numFmtId="0" fontId="64" fillId="0" borderId="0" xfId="23" applyFont="1" applyFill="1" applyProtection="1">
      <alignment/>
      <protection/>
    </xf>
    <xf numFmtId="0" fontId="69" fillId="0" borderId="0" xfId="23" applyFont="1" applyFill="1" applyAlignment="1" applyProtection="1">
      <alignment horizontal="center"/>
      <protection/>
    </xf>
    <xf numFmtId="173" fontId="69" fillId="0" borderId="0" xfId="23" applyNumberFormat="1" applyFont="1" applyFill="1" applyProtection="1">
      <alignment/>
      <protection/>
    </xf>
    <xf numFmtId="173" fontId="3" fillId="0" borderId="0" xfId="23" applyNumberFormat="1" applyFont="1" applyFill="1" applyProtection="1">
      <alignment/>
      <protection/>
    </xf>
    <xf numFmtId="0" fontId="15" fillId="0" borderId="0" xfId="23" applyFont="1" applyProtection="1">
      <alignment/>
      <protection/>
    </xf>
    <xf numFmtId="173" fontId="3" fillId="0" borderId="0" xfId="23" applyNumberFormat="1" applyFont="1" applyProtection="1">
      <alignment/>
      <protection/>
    </xf>
    <xf numFmtId="173" fontId="20" fillId="3" borderId="0" xfId="23" applyNumberFormat="1" applyFont="1" applyFill="1" applyProtection="1">
      <alignment/>
      <protection/>
    </xf>
    <xf numFmtId="0" fontId="64" fillId="7" borderId="31" xfId="23" applyFont="1" applyFill="1" applyBorder="1" applyProtection="1">
      <alignment/>
      <protection/>
    </xf>
    <xf numFmtId="0" fontId="20" fillId="8" borderId="31" xfId="23" applyFont="1" applyFill="1" applyBorder="1" applyProtection="1">
      <alignment/>
      <protection/>
    </xf>
    <xf numFmtId="0" fontId="20" fillId="8" borderId="31" xfId="23" applyFont="1" applyFill="1" applyBorder="1" applyAlignment="1" applyProtection="1">
      <alignment horizontal="center"/>
      <protection/>
    </xf>
    <xf numFmtId="173" fontId="20" fillId="8" borderId="31" xfId="23" applyNumberFormat="1" applyFont="1" applyFill="1" applyBorder="1" applyProtection="1">
      <alignment/>
      <protection/>
    </xf>
    <xf numFmtId="173" fontId="3" fillId="8" borderId="31" xfId="23" applyNumberFormat="1" applyFont="1" applyFill="1" applyBorder="1" applyProtection="1">
      <alignment/>
      <protection/>
    </xf>
    <xf numFmtId="173" fontId="15" fillId="8" borderId="32" xfId="23" applyNumberFormat="1" applyFont="1" applyFill="1" applyBorder="1" applyProtection="1">
      <alignment/>
      <protection/>
    </xf>
    <xf numFmtId="173" fontId="20" fillId="0" borderId="0" xfId="23" applyNumberFormat="1" applyFont="1" applyFill="1" applyBorder="1" applyAlignment="1" applyProtection="1">
      <alignment horizontal="center" wrapText="1"/>
      <protection/>
    </xf>
    <xf numFmtId="0" fontId="70" fillId="0" borderId="0" xfId="23" applyFont="1" applyBorder="1" applyProtection="1">
      <alignment/>
      <protection/>
    </xf>
    <xf numFmtId="0" fontId="20" fillId="0" borderId="0" xfId="23" applyFont="1" applyBorder="1" applyAlignment="1" applyProtection="1">
      <alignment horizontal="center"/>
      <protection/>
    </xf>
    <xf numFmtId="173" fontId="20" fillId="0" borderId="0" xfId="23" applyNumberFormat="1" applyFont="1" applyBorder="1" applyProtection="1">
      <alignment/>
      <protection/>
    </xf>
    <xf numFmtId="0" fontId="81" fillId="9" borderId="0" xfId="23" applyFont="1" applyFill="1" applyProtection="1">
      <alignment/>
      <protection/>
    </xf>
    <xf numFmtId="0" fontId="20" fillId="9" borderId="0" xfId="23" applyFont="1" applyFill="1" applyProtection="1">
      <alignment/>
      <protection/>
    </xf>
    <xf numFmtId="0" fontId="20" fillId="9" borderId="0" xfId="23" applyFont="1" applyFill="1" applyAlignment="1" applyProtection="1">
      <alignment horizontal="center"/>
      <protection/>
    </xf>
    <xf numFmtId="173" fontId="3" fillId="9" borderId="0" xfId="23" applyNumberFormat="1" applyFont="1" applyFill="1" applyProtection="1">
      <alignment/>
      <protection/>
    </xf>
    <xf numFmtId="0" fontId="3" fillId="9" borderId="0" xfId="23" applyFont="1" applyFill="1" applyProtection="1">
      <alignment/>
      <protection/>
    </xf>
    <xf numFmtId="173" fontId="15" fillId="9" borderId="33" xfId="23" applyNumberFormat="1" applyFont="1" applyFill="1" applyBorder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49" fontId="33" fillId="0" borderId="10" xfId="0" applyNumberFormat="1" applyFont="1" applyBorder="1" applyAlignment="1" applyProtection="1">
      <alignment horizontal="left" vertical="center" wrapText="1"/>
      <protection/>
    </xf>
    <xf numFmtId="0" fontId="33" fillId="0" borderId="10" xfId="0" applyFont="1" applyBorder="1" applyAlignment="1" applyProtection="1">
      <alignment horizontal="left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167" fontId="33" fillId="0" borderId="10" xfId="0" applyNumberFormat="1" applyFont="1" applyBorder="1" applyAlignment="1" applyProtection="1">
      <alignment vertical="center"/>
      <protection/>
    </xf>
    <xf numFmtId="4" fontId="33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173" fontId="20" fillId="10" borderId="0" xfId="23" applyNumberFormat="1" applyFont="1" applyFill="1" applyProtection="1">
      <alignment/>
      <protection/>
    </xf>
    <xf numFmtId="0" fontId="52" fillId="0" borderId="0" xfId="23" applyFont="1" applyAlignment="1" applyProtection="1">
      <alignment vertical="center" wrapText="1"/>
      <protection/>
    </xf>
    <xf numFmtId="0" fontId="20" fillId="0" borderId="0" xfId="23" applyFont="1" applyAlignment="1" applyProtection="1">
      <alignment vertical="center" wrapText="1"/>
      <protection/>
    </xf>
    <xf numFmtId="0" fontId="20" fillId="0" borderId="19" xfId="23" applyFont="1" applyBorder="1" applyAlignment="1" applyProtection="1">
      <alignment wrapText="1"/>
      <protection/>
    </xf>
    <xf numFmtId="0" fontId="20" fillId="0" borderId="19" xfId="23" applyFont="1" applyBorder="1" applyAlignment="1" applyProtection="1">
      <alignment horizontal="center"/>
      <protection/>
    </xf>
    <xf numFmtId="173" fontId="20" fillId="0" borderId="19" xfId="23" applyNumberFormat="1" applyFont="1" applyBorder="1" applyProtection="1">
      <alignment/>
      <protection/>
    </xf>
    <xf numFmtId="173" fontId="20" fillId="10" borderId="19" xfId="23" applyNumberFormat="1" applyFont="1" applyFill="1" applyBorder="1" applyProtection="1">
      <alignment/>
      <protection/>
    </xf>
    <xf numFmtId="0" fontId="78" fillId="0" borderId="0" xfId="23" applyFont="1" applyAlignment="1" applyProtection="1">
      <alignment horizontal="center"/>
      <protection/>
    </xf>
    <xf numFmtId="0" fontId="79" fillId="0" borderId="0" xfId="23" applyFont="1" applyProtection="1">
      <alignment/>
      <protection/>
    </xf>
    <xf numFmtId="0" fontId="80" fillId="0" borderId="0" xfId="23" applyFont="1" applyFill="1" applyBorder="1" applyProtection="1">
      <alignment/>
      <protection/>
    </xf>
    <xf numFmtId="0" fontId="70" fillId="0" borderId="19" xfId="23" applyFont="1" applyBorder="1" applyProtection="1">
      <alignment/>
      <protection/>
    </xf>
    <xf numFmtId="0" fontId="20" fillId="0" borderId="19" xfId="23" applyFont="1" applyBorder="1" applyProtection="1">
      <alignment/>
      <protection/>
    </xf>
    <xf numFmtId="0" fontId="0" fillId="0" borderId="0" xfId="0" applyAlignment="1" applyProtection="1">
      <alignment vertical="center"/>
      <protection/>
    </xf>
    <xf numFmtId="0" fontId="20" fillId="4" borderId="0" xfId="23" applyFont="1" applyFill="1" applyProtection="1">
      <alignment/>
      <protection/>
    </xf>
    <xf numFmtId="0" fontId="20" fillId="3" borderId="0" xfId="23" applyFont="1" applyFill="1" applyAlignment="1" applyProtection="1">
      <alignment horizontal="center"/>
      <protection/>
    </xf>
    <xf numFmtId="175" fontId="65" fillId="0" borderId="0" xfId="23" applyNumberFormat="1" applyFont="1" applyFill="1" applyAlignment="1" applyProtection="1">
      <alignment horizontal="center"/>
      <protection/>
    </xf>
    <xf numFmtId="0" fontId="65" fillId="0" borderId="0" xfId="23" applyFont="1" applyFill="1" applyAlignment="1" applyProtection="1">
      <alignment horizontal="center"/>
      <protection/>
    </xf>
    <xf numFmtId="0" fontId="65" fillId="0" borderId="0" xfId="23" applyFont="1" applyAlignment="1" applyProtection="1">
      <alignment wrapText="1"/>
      <protection/>
    </xf>
    <xf numFmtId="0" fontId="20" fillId="0" borderId="0" xfId="23" applyFont="1" applyFill="1" applyBorder="1" applyAlignment="1" applyProtection="1">
      <alignment horizontal="center" wrapText="1"/>
      <protection/>
    </xf>
    <xf numFmtId="0" fontId="64" fillId="8" borderId="31" xfId="23" applyFont="1" applyFill="1" applyBorder="1" applyProtection="1">
      <alignment/>
      <protection/>
    </xf>
    <xf numFmtId="0" fontId="64" fillId="0" borderId="0" xfId="23" applyFont="1" applyFill="1" applyBorder="1" applyProtection="1">
      <alignment/>
      <protection/>
    </xf>
    <xf numFmtId="0" fontId="20" fillId="0" borderId="0" xfId="23" applyFont="1" applyFill="1" applyBorder="1" applyAlignment="1" applyProtection="1">
      <alignment horizontal="center"/>
      <protection/>
    </xf>
    <xf numFmtId="173" fontId="20" fillId="0" borderId="0" xfId="23" applyNumberFormat="1" applyFont="1" applyFill="1" applyBorder="1" applyProtection="1">
      <alignment/>
      <protection/>
    </xf>
    <xf numFmtId="173" fontId="3" fillId="0" borderId="0" xfId="23" applyNumberFormat="1" applyFont="1" applyFill="1" applyBorder="1" applyProtection="1">
      <alignment/>
      <protection/>
    </xf>
    <xf numFmtId="173" fontId="15" fillId="0" borderId="0" xfId="23" applyNumberFormat="1" applyFont="1" applyFill="1" applyBorder="1" applyProtection="1">
      <alignment/>
      <protection/>
    </xf>
    <xf numFmtId="0" fontId="0" fillId="0" borderId="10" xfId="0" applyBorder="1" applyAlignment="1" applyProtection="1">
      <alignment horizontal="left" vertical="center" wrapText="1"/>
      <protection/>
    </xf>
    <xf numFmtId="4" fontId="0" fillId="0" borderId="10" xfId="0" applyNumberFormat="1" applyBorder="1" applyAlignment="1" applyProtection="1">
      <alignment vertical="center"/>
      <protection/>
    </xf>
    <xf numFmtId="0" fontId="21" fillId="0" borderId="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9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34" fillId="0" borderId="1" xfId="0" applyFont="1" applyBorder="1" applyAlignment="1" applyProtection="1">
      <alignment vertical="center"/>
      <protection/>
    </xf>
    <xf numFmtId="0" fontId="33" fillId="0" borderId="8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0" fillId="0" borderId="34" xfId="0" applyBorder="1" applyProtection="1">
      <protection/>
    </xf>
    <xf numFmtId="0" fontId="9" fillId="0" borderId="35" xfId="0" applyFont="1" applyBorder="1" applyAlignment="1" applyProtection="1">
      <alignment/>
      <protection/>
    </xf>
    <xf numFmtId="0" fontId="20" fillId="0" borderId="36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27" xfId="0" applyBorder="1" applyProtection="1">
      <protection/>
    </xf>
    <xf numFmtId="0" fontId="15" fillId="0" borderId="28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11" borderId="0" xfId="0" applyFont="1" applyFill="1" applyAlignment="1" applyProtection="1">
      <alignment vertical="center"/>
      <protection/>
    </xf>
    <xf numFmtId="0" fontId="5" fillId="11" borderId="22" xfId="0" applyFont="1" applyFill="1" applyBorder="1" applyAlignment="1" applyProtection="1">
      <alignment horizontal="left" vertical="center"/>
      <protection/>
    </xf>
    <xf numFmtId="0" fontId="0" fillId="11" borderId="23" xfId="0" applyFont="1" applyFill="1" applyBorder="1" applyAlignment="1" applyProtection="1">
      <alignment vertical="center"/>
      <protection/>
    </xf>
    <xf numFmtId="0" fontId="5" fillId="11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20" fillId="5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8" fillId="0" borderId="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9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2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7" fillId="0" borderId="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7" fillId="0" borderId="11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166" fontId="27" fillId="0" borderId="12" xfId="0" applyNumberFormat="1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0" fillId="5" borderId="23" xfId="0" applyFont="1" applyFill="1" applyBorder="1" applyAlignment="1" applyProtection="1">
      <alignment horizontal="center" vertical="center"/>
      <protection/>
    </xf>
    <xf numFmtId="0" fontId="20" fillId="5" borderId="23" xfId="0" applyFont="1" applyFill="1" applyBorder="1" applyAlignment="1" applyProtection="1">
      <alignment horizontal="left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left" vertical="center"/>
      <protection/>
    </xf>
    <xf numFmtId="0" fontId="19" fillId="0" borderId="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0" fontId="20" fillId="5" borderId="23" xfId="0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5" borderId="24" xfId="0" applyFont="1" applyFill="1" applyBorder="1" applyAlignment="1" applyProtection="1">
      <alignment horizontal="left" vertical="center"/>
      <protection/>
    </xf>
    <xf numFmtId="0" fontId="5" fillId="11" borderId="23" xfId="0" applyFont="1" applyFill="1" applyBorder="1" applyAlignment="1" applyProtection="1">
      <alignment horizontal="left" vertical="center"/>
      <protection/>
    </xf>
    <xf numFmtId="0" fontId="0" fillId="11" borderId="23" xfId="0" applyFont="1" applyFill="1" applyBorder="1" applyAlignment="1" applyProtection="1">
      <alignment vertical="center"/>
      <protection/>
    </xf>
    <xf numFmtId="4" fontId="5" fillId="11" borderId="23" xfId="0" applyNumberFormat="1" applyFont="1" applyFill="1" applyBorder="1" applyAlignment="1" applyProtection="1">
      <alignment vertical="center"/>
      <protection/>
    </xf>
    <xf numFmtId="0" fontId="0" fillId="11" borderId="24" xfId="0" applyFont="1" applyFill="1" applyBorder="1" applyAlignment="1" applyProtection="1">
      <alignment vertical="center"/>
      <protection/>
    </xf>
    <xf numFmtId="0" fontId="20" fillId="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3" fillId="12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79" fillId="0" borderId="0" xfId="0" applyFont="1" applyBorder="1" applyAlignment="1" applyProtection="1">
      <alignment horizontal="left" vertical="center" wrapText="1"/>
      <protection/>
    </xf>
    <xf numFmtId="4" fontId="15" fillId="0" borderId="28" xfId="0" applyNumberFormat="1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13" fillId="1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 applyProtection="1">
      <alignment horizontal="left" vertical="center" wrapText="1"/>
      <protection/>
    </xf>
    <xf numFmtId="0" fontId="20" fillId="0" borderId="0" xfId="23" applyFont="1" applyAlignment="1" applyProtection="1">
      <alignment horizontal="center"/>
      <protection/>
    </xf>
    <xf numFmtId="0" fontId="20" fillId="0" borderId="19" xfId="23" applyFont="1" applyBorder="1" applyAlignment="1" applyProtection="1">
      <alignment horizontal="center"/>
      <protection/>
    </xf>
    <xf numFmtId="0" fontId="14" fillId="0" borderId="0" xfId="22" applyFont="1" applyFill="1" applyAlignment="1" applyProtection="1">
      <alignment horizontal="left" vertical="center" wrapText="1"/>
      <protection/>
    </xf>
    <xf numFmtId="0" fontId="1" fillId="0" borderId="0" xfId="22" applyAlignment="1" applyProtection="1">
      <alignment horizontal="left" vertical="center"/>
      <protection/>
    </xf>
    <xf numFmtId="168" fontId="36" fillId="0" borderId="0" xfId="22" applyNumberFormat="1" applyFont="1" applyFill="1" applyBorder="1" applyAlignment="1" applyProtection="1">
      <alignment horizontal="left" wrapText="1"/>
      <protection/>
    </xf>
    <xf numFmtId="0" fontId="1" fillId="0" borderId="0" xfId="22" applyFill="1" applyAlignment="1">
      <alignment/>
      <protection/>
    </xf>
    <xf numFmtId="0" fontId="14" fillId="0" borderId="0" xfId="21" applyFont="1" applyFill="1" applyAlignment="1" applyProtection="1">
      <alignment horizontal="left" vertical="center" wrapText="1"/>
      <protection/>
    </xf>
    <xf numFmtId="0" fontId="1" fillId="0" borderId="0" xfId="21" applyAlignment="1" applyProtection="1">
      <alignment horizontal="left" vertical="center"/>
      <protection/>
    </xf>
    <xf numFmtId="168" fontId="36" fillId="0" borderId="0" xfId="21" applyNumberFormat="1" applyFont="1" applyFill="1" applyBorder="1" applyAlignment="1" applyProtection="1">
      <alignment horizontal="left" wrapText="1"/>
      <protection/>
    </xf>
    <xf numFmtId="0" fontId="1" fillId="0" borderId="0" xfId="21" applyFill="1" applyAlignment="1">
      <alignment/>
      <protection/>
    </xf>
    <xf numFmtId="0" fontId="1" fillId="0" borderId="0" xfId="21" applyAlignment="1">
      <alignment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 4" xfId="23"/>
    <cellStyle name="normální_SE2001" xfId="24"/>
    <cellStyle name="Měna 2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ykaja1\Documents\ab%20koleje\1.%20etapa%20-%20realizace\doplrozpo&#269;et_14102019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-zak&#225;zky\2005\OS+OSZ%20N&#225;chod\Prov&#225;d&#283;c&#237;%20projekt%202005\Cenovky%20od%20dodavatel&#367;\Reha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ykaja1\Documents\ab%20koleje\1.%20etapa%20-%20realizace\doplrozpo&#269;et_14102019\Archiv-zak&#225;zky\2005\OS+OSZ%20N&#225;chod\Prov&#225;d&#283;c&#237;%20projekt%202005\Cenovky%20od%20dodavatel&#367;\Reha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ykaja1\Documents\ab%20koleje\1.%20etapa%20-%20realizace\doplrozpo&#269;et_14102019\RR%20-%20UHK%20-%20UHK-Palachovy%20koleje%201129-1135,1289-rekonstrukce%20a%20modernizace%20-I.etapa%20-%20fin&#225;ln&#237;%20verze%20-%20neinvestice%20-%2024_04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Nabídka"/>
      <sheetName val="Nabídka (2)"/>
    </sheetNames>
    <sheetDataSet>
      <sheetData sheetId="0">
        <row r="8">
          <cell r="B8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Nabídka"/>
      <sheetName val="Nabídka (2)"/>
    </sheetNames>
    <sheetDataSet>
      <sheetData sheetId="0">
        <row r="8">
          <cell r="B8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UHK 4 - D-Modernizace spo..."/>
    </sheetNames>
    <sheetDataSet>
      <sheetData sheetId="0">
        <row r="6">
          <cell r="K6" t="str">
            <v>UHK-Palachovy koleje 1129-1135,1289-rekonstrukce a modernizace -I.etapa - neinvestiční výdaje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workbookViewId="0" topLeftCell="A1">
      <selection activeCell="AN98" sqref="AN98:AP98"/>
    </sheetView>
  </sheetViews>
  <sheetFormatPr defaultColWidth="9.140625" defaultRowHeight="12"/>
  <cols>
    <col min="1" max="1" width="8.28125" style="18" customWidth="1"/>
    <col min="2" max="2" width="1.7109375" style="18" customWidth="1"/>
    <col min="3" max="3" width="4.140625" style="18" customWidth="1"/>
    <col min="4" max="33" width="2.7109375" style="18" customWidth="1"/>
    <col min="34" max="34" width="3.28125" style="18" customWidth="1"/>
    <col min="35" max="35" width="31.7109375" style="18" customWidth="1"/>
    <col min="36" max="37" width="2.421875" style="18" customWidth="1"/>
    <col min="38" max="38" width="8.28125" style="18" customWidth="1"/>
    <col min="39" max="39" width="3.28125" style="18" customWidth="1"/>
    <col min="40" max="40" width="13.28125" style="18" customWidth="1"/>
    <col min="41" max="41" width="7.421875" style="18" customWidth="1"/>
    <col min="42" max="42" width="4.140625" style="18" customWidth="1"/>
    <col min="43" max="43" width="15.7109375" style="18" hidden="1" customWidth="1"/>
    <col min="44" max="44" width="13.7109375" style="18" customWidth="1"/>
    <col min="45" max="47" width="25.8515625" style="18" hidden="1" customWidth="1"/>
    <col min="48" max="49" width="21.7109375" style="18" hidden="1" customWidth="1"/>
    <col min="50" max="51" width="25.00390625" style="18" hidden="1" customWidth="1"/>
    <col min="52" max="52" width="21.7109375" style="18" hidden="1" customWidth="1"/>
    <col min="53" max="53" width="19.140625" style="18" hidden="1" customWidth="1"/>
    <col min="54" max="54" width="25.00390625" style="18" hidden="1" customWidth="1"/>
    <col min="55" max="55" width="21.7109375" style="18" hidden="1" customWidth="1"/>
    <col min="56" max="56" width="19.140625" style="18" hidden="1" customWidth="1"/>
    <col min="57" max="57" width="66.421875" style="18" customWidth="1"/>
    <col min="58" max="70" width="9.28125" style="18" customWidth="1"/>
    <col min="71" max="91" width="9.28125" style="18" hidden="1" customWidth="1"/>
    <col min="92" max="16384" width="9.28125" style="18" customWidth="1"/>
  </cols>
  <sheetData>
    <row r="1" spans="1:74" ht="12">
      <c r="A1" s="431" t="s">
        <v>0</v>
      </c>
      <c r="AZ1" s="431" t="s">
        <v>1</v>
      </c>
      <c r="BA1" s="431" t="s">
        <v>2</v>
      </c>
      <c r="BB1" s="431" t="s">
        <v>1</v>
      </c>
      <c r="BT1" s="431" t="s">
        <v>3</v>
      </c>
      <c r="BU1" s="431" t="s">
        <v>3</v>
      </c>
      <c r="BV1" s="431" t="s">
        <v>4</v>
      </c>
    </row>
    <row r="2" spans="44:72" ht="36.95" customHeight="1">
      <c r="AR2" s="502" t="s">
        <v>5</v>
      </c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S2" s="215" t="s">
        <v>6</v>
      </c>
      <c r="BT2" s="215" t="s">
        <v>7</v>
      </c>
    </row>
    <row r="3" spans="2:72" ht="6.95" customHeight="1"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9"/>
      <c r="BS3" s="215" t="s">
        <v>6</v>
      </c>
      <c r="BT3" s="215" t="s">
        <v>8</v>
      </c>
    </row>
    <row r="4" spans="2:71" ht="24.95" customHeight="1">
      <c r="B4" s="209"/>
      <c r="D4" s="210" t="s">
        <v>1245</v>
      </c>
      <c r="AR4" s="209"/>
      <c r="AS4" s="211" t="s">
        <v>9</v>
      </c>
      <c r="BS4" s="215" t="s">
        <v>10</v>
      </c>
    </row>
    <row r="5" spans="2:71" ht="12" customHeight="1">
      <c r="B5" s="209"/>
      <c r="D5" s="432" t="s">
        <v>11</v>
      </c>
      <c r="K5" s="508" t="s">
        <v>12</v>
      </c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R5" s="209"/>
      <c r="BS5" s="215" t="s">
        <v>6</v>
      </c>
    </row>
    <row r="6" spans="2:71" ht="36.95" customHeight="1">
      <c r="B6" s="209"/>
      <c r="D6" s="433" t="s">
        <v>13</v>
      </c>
      <c r="K6" s="509" t="s">
        <v>1246</v>
      </c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R6" s="209"/>
      <c r="BS6" s="215" t="s">
        <v>6</v>
      </c>
    </row>
    <row r="7" spans="2:71" ht="12" customHeight="1">
      <c r="B7" s="209"/>
      <c r="D7" s="290" t="s">
        <v>14</v>
      </c>
      <c r="K7" s="291" t="s">
        <v>1</v>
      </c>
      <c r="AK7" s="290" t="s">
        <v>15</v>
      </c>
      <c r="AN7" s="291" t="s">
        <v>1</v>
      </c>
      <c r="AR7" s="209"/>
      <c r="BS7" s="215" t="s">
        <v>6</v>
      </c>
    </row>
    <row r="8" spans="2:71" ht="12" customHeight="1">
      <c r="B8" s="209"/>
      <c r="D8" s="290" t="s">
        <v>16</v>
      </c>
      <c r="K8" s="291" t="s">
        <v>17</v>
      </c>
      <c r="AK8" s="290" t="s">
        <v>18</v>
      </c>
      <c r="AN8" s="313"/>
      <c r="AR8" s="209"/>
      <c r="BS8" s="215" t="s">
        <v>6</v>
      </c>
    </row>
    <row r="9" spans="2:71" ht="14.45" customHeight="1">
      <c r="B9" s="209"/>
      <c r="AR9" s="209"/>
      <c r="BS9" s="215" t="s">
        <v>6</v>
      </c>
    </row>
    <row r="10" spans="2:71" ht="12" customHeight="1">
      <c r="B10" s="209"/>
      <c r="D10" s="290" t="s">
        <v>19</v>
      </c>
      <c r="AK10" s="290" t="s">
        <v>20</v>
      </c>
      <c r="AN10" s="313" t="s">
        <v>1</v>
      </c>
      <c r="AR10" s="209"/>
      <c r="BS10" s="215" t="s">
        <v>6</v>
      </c>
    </row>
    <row r="11" spans="2:71" ht="18.4" customHeight="1">
      <c r="B11" s="209"/>
      <c r="E11" s="291" t="s">
        <v>21</v>
      </c>
      <c r="AK11" s="290" t="s">
        <v>22</v>
      </c>
      <c r="AN11" s="313" t="s">
        <v>1</v>
      </c>
      <c r="AR11" s="209"/>
      <c r="BS11" s="215" t="s">
        <v>6</v>
      </c>
    </row>
    <row r="12" spans="2:71" ht="6.95" customHeight="1">
      <c r="B12" s="209"/>
      <c r="AN12" s="478"/>
      <c r="AR12" s="209"/>
      <c r="BS12" s="215" t="s">
        <v>6</v>
      </c>
    </row>
    <row r="13" spans="2:71" ht="12" customHeight="1">
      <c r="B13" s="209"/>
      <c r="D13" s="290" t="s">
        <v>23</v>
      </c>
      <c r="AK13" s="290" t="s">
        <v>20</v>
      </c>
      <c r="AN13" s="313" t="s">
        <v>1</v>
      </c>
      <c r="AR13" s="209"/>
      <c r="BS13" s="215" t="s">
        <v>6</v>
      </c>
    </row>
    <row r="14" spans="2:71" ht="12.75">
      <c r="B14" s="209"/>
      <c r="E14" s="313"/>
      <c r="AK14" s="290" t="s">
        <v>22</v>
      </c>
      <c r="AN14" s="313" t="s">
        <v>1</v>
      </c>
      <c r="AR14" s="209"/>
      <c r="BS14" s="215" t="s">
        <v>6</v>
      </c>
    </row>
    <row r="15" spans="2:71" ht="6.95" customHeight="1">
      <c r="B15" s="209"/>
      <c r="AN15" s="478"/>
      <c r="AR15" s="209"/>
      <c r="BS15" s="215" t="s">
        <v>3</v>
      </c>
    </row>
    <row r="16" spans="2:71" ht="12" customHeight="1">
      <c r="B16" s="209"/>
      <c r="D16" s="290" t="s">
        <v>25</v>
      </c>
      <c r="AK16" s="290" t="s">
        <v>20</v>
      </c>
      <c r="AN16" s="313" t="s">
        <v>1</v>
      </c>
      <c r="AR16" s="209"/>
      <c r="BS16" s="215" t="s">
        <v>3</v>
      </c>
    </row>
    <row r="17" spans="2:71" ht="18.4" customHeight="1">
      <c r="B17" s="209"/>
      <c r="E17" s="291" t="s">
        <v>26</v>
      </c>
      <c r="AK17" s="290" t="s">
        <v>22</v>
      </c>
      <c r="AN17" s="313" t="s">
        <v>1</v>
      </c>
      <c r="AR17" s="209"/>
      <c r="BS17" s="215" t="s">
        <v>27</v>
      </c>
    </row>
    <row r="18" spans="2:71" ht="6.95" customHeight="1">
      <c r="B18" s="209"/>
      <c r="AN18" s="478"/>
      <c r="AR18" s="209"/>
      <c r="BS18" s="215" t="s">
        <v>6</v>
      </c>
    </row>
    <row r="19" spans="2:71" ht="12" customHeight="1">
      <c r="B19" s="209"/>
      <c r="D19" s="290" t="s">
        <v>28</v>
      </c>
      <c r="AK19" s="290" t="s">
        <v>20</v>
      </c>
      <c r="AN19" s="313" t="s">
        <v>1</v>
      </c>
      <c r="AR19" s="209"/>
      <c r="BS19" s="215" t="s">
        <v>6</v>
      </c>
    </row>
    <row r="20" spans="2:71" ht="18.4" customHeight="1">
      <c r="B20" s="209"/>
      <c r="E20" s="291" t="s">
        <v>29</v>
      </c>
      <c r="AK20" s="290" t="s">
        <v>22</v>
      </c>
      <c r="AN20" s="313" t="s">
        <v>1</v>
      </c>
      <c r="AR20" s="209"/>
      <c r="BS20" s="215" t="s">
        <v>27</v>
      </c>
    </row>
    <row r="21" spans="2:44" ht="6.95" customHeight="1">
      <c r="B21" s="209"/>
      <c r="AR21" s="209"/>
    </row>
    <row r="22" spans="2:44" ht="12" customHeight="1">
      <c r="B22" s="209"/>
      <c r="D22" s="290" t="s">
        <v>30</v>
      </c>
      <c r="AR22" s="209"/>
    </row>
    <row r="23" spans="2:44" ht="16.5" customHeight="1">
      <c r="B23" s="209"/>
      <c r="E23" s="504" t="s">
        <v>1225</v>
      </c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R23" s="209"/>
    </row>
    <row r="24" spans="2:44" ht="6.95" customHeight="1">
      <c r="B24" s="209"/>
      <c r="AR24" s="209"/>
    </row>
    <row r="25" spans="2:44" ht="6.95" customHeight="1">
      <c r="B25" s="209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R25" s="209"/>
    </row>
    <row r="26" spans="2:44" s="213" customFormat="1" ht="25.9" customHeight="1">
      <c r="B26" s="214"/>
      <c r="D26" s="435" t="s">
        <v>31</v>
      </c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505">
        <f>ROUND(AG94,2)</f>
        <v>0</v>
      </c>
      <c r="AL26" s="506"/>
      <c r="AM26" s="506"/>
      <c r="AN26" s="506"/>
      <c r="AO26" s="506"/>
      <c r="AR26" s="214"/>
    </row>
    <row r="27" spans="2:44" s="213" customFormat="1" ht="6.95" customHeight="1">
      <c r="B27" s="214"/>
      <c r="AR27" s="214"/>
    </row>
    <row r="28" spans="2:44" s="213" customFormat="1" ht="12.75">
      <c r="B28" s="214"/>
      <c r="L28" s="507" t="s">
        <v>32</v>
      </c>
      <c r="M28" s="507"/>
      <c r="N28" s="507"/>
      <c r="O28" s="507"/>
      <c r="P28" s="507"/>
      <c r="W28" s="507" t="s">
        <v>33</v>
      </c>
      <c r="X28" s="507"/>
      <c r="Y28" s="507"/>
      <c r="Z28" s="507"/>
      <c r="AA28" s="507"/>
      <c r="AB28" s="507"/>
      <c r="AC28" s="507"/>
      <c r="AD28" s="507"/>
      <c r="AE28" s="507"/>
      <c r="AK28" s="507" t="s">
        <v>34</v>
      </c>
      <c r="AL28" s="507"/>
      <c r="AM28" s="507"/>
      <c r="AN28" s="507"/>
      <c r="AO28" s="507"/>
      <c r="AR28" s="214"/>
    </row>
    <row r="29" spans="2:44" s="437" customFormat="1" ht="14.45" customHeight="1">
      <c r="B29" s="436"/>
      <c r="D29" s="290" t="s">
        <v>35</v>
      </c>
      <c r="F29" s="290" t="s">
        <v>36</v>
      </c>
      <c r="L29" s="512">
        <v>0.21</v>
      </c>
      <c r="M29" s="511"/>
      <c r="N29" s="511"/>
      <c r="O29" s="511"/>
      <c r="P29" s="511"/>
      <c r="W29" s="510">
        <f>AK26</f>
        <v>0</v>
      </c>
      <c r="X29" s="511"/>
      <c r="Y29" s="511"/>
      <c r="Z29" s="511"/>
      <c r="AA29" s="511"/>
      <c r="AB29" s="511"/>
      <c r="AC29" s="511"/>
      <c r="AD29" s="511"/>
      <c r="AE29" s="511"/>
      <c r="AK29" s="510">
        <f>W29*1.21-AK26</f>
        <v>0</v>
      </c>
      <c r="AL29" s="511"/>
      <c r="AM29" s="511"/>
      <c r="AN29" s="511"/>
      <c r="AO29" s="511"/>
      <c r="AR29" s="436"/>
    </row>
    <row r="30" spans="2:44" s="437" customFormat="1" ht="14.45" customHeight="1">
      <c r="B30" s="436"/>
      <c r="F30" s="290" t="s">
        <v>37</v>
      </c>
      <c r="L30" s="512">
        <v>0.15</v>
      </c>
      <c r="M30" s="511"/>
      <c r="N30" s="511"/>
      <c r="O30" s="511"/>
      <c r="P30" s="511"/>
      <c r="W30" s="510">
        <v>0</v>
      </c>
      <c r="X30" s="511"/>
      <c r="Y30" s="511"/>
      <c r="Z30" s="511"/>
      <c r="AA30" s="511"/>
      <c r="AB30" s="511"/>
      <c r="AC30" s="511"/>
      <c r="AD30" s="511"/>
      <c r="AE30" s="511"/>
      <c r="AK30" s="510">
        <v>0</v>
      </c>
      <c r="AL30" s="511"/>
      <c r="AM30" s="511"/>
      <c r="AN30" s="511"/>
      <c r="AO30" s="511"/>
      <c r="AR30" s="436"/>
    </row>
    <row r="31" spans="2:44" s="437" customFormat="1" ht="14.45" customHeight="1" hidden="1">
      <c r="B31" s="436"/>
      <c r="F31" s="290" t="s">
        <v>38</v>
      </c>
      <c r="L31" s="512">
        <v>0.21</v>
      </c>
      <c r="M31" s="511"/>
      <c r="N31" s="511"/>
      <c r="O31" s="511"/>
      <c r="P31" s="511"/>
      <c r="W31" s="510">
        <f>ROUND(BB94,2)</f>
        <v>0</v>
      </c>
      <c r="X31" s="511"/>
      <c r="Y31" s="511"/>
      <c r="Z31" s="511"/>
      <c r="AA31" s="511"/>
      <c r="AB31" s="511"/>
      <c r="AC31" s="511"/>
      <c r="AD31" s="511"/>
      <c r="AE31" s="511"/>
      <c r="AK31" s="510">
        <v>0</v>
      </c>
      <c r="AL31" s="511"/>
      <c r="AM31" s="511"/>
      <c r="AN31" s="511"/>
      <c r="AO31" s="511"/>
      <c r="AR31" s="436"/>
    </row>
    <row r="32" spans="2:44" s="437" customFormat="1" ht="14.45" customHeight="1" hidden="1">
      <c r="B32" s="436"/>
      <c r="F32" s="290" t="s">
        <v>39</v>
      </c>
      <c r="L32" s="512">
        <v>0.15</v>
      </c>
      <c r="M32" s="511"/>
      <c r="N32" s="511"/>
      <c r="O32" s="511"/>
      <c r="P32" s="511"/>
      <c r="W32" s="510">
        <f>ROUND(BC94,2)</f>
        <v>0</v>
      </c>
      <c r="X32" s="511"/>
      <c r="Y32" s="511"/>
      <c r="Z32" s="511"/>
      <c r="AA32" s="511"/>
      <c r="AB32" s="511"/>
      <c r="AC32" s="511"/>
      <c r="AD32" s="511"/>
      <c r="AE32" s="511"/>
      <c r="AK32" s="510">
        <v>0</v>
      </c>
      <c r="AL32" s="511"/>
      <c r="AM32" s="511"/>
      <c r="AN32" s="511"/>
      <c r="AO32" s="511"/>
      <c r="AR32" s="436"/>
    </row>
    <row r="33" spans="2:44" s="437" customFormat="1" ht="14.45" customHeight="1" hidden="1">
      <c r="B33" s="436"/>
      <c r="F33" s="290" t="s">
        <v>40</v>
      </c>
      <c r="L33" s="512">
        <v>0</v>
      </c>
      <c r="M33" s="511"/>
      <c r="N33" s="511"/>
      <c r="O33" s="511"/>
      <c r="P33" s="511"/>
      <c r="W33" s="510">
        <f>ROUND(BD94,2)</f>
        <v>0</v>
      </c>
      <c r="X33" s="511"/>
      <c r="Y33" s="511"/>
      <c r="Z33" s="511"/>
      <c r="AA33" s="511"/>
      <c r="AB33" s="511"/>
      <c r="AC33" s="511"/>
      <c r="AD33" s="511"/>
      <c r="AE33" s="511"/>
      <c r="AK33" s="510">
        <v>0</v>
      </c>
      <c r="AL33" s="511"/>
      <c r="AM33" s="511"/>
      <c r="AN33" s="511"/>
      <c r="AO33" s="511"/>
      <c r="AR33" s="436"/>
    </row>
    <row r="34" spans="2:44" s="213" customFormat="1" ht="6.95" customHeight="1">
      <c r="B34" s="214"/>
      <c r="AR34" s="214"/>
    </row>
    <row r="35" spans="2:44" s="213" customFormat="1" ht="25.9" customHeight="1">
      <c r="B35" s="214"/>
      <c r="C35" s="438"/>
      <c r="D35" s="439" t="s">
        <v>41</v>
      </c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1" t="s">
        <v>42</v>
      </c>
      <c r="U35" s="440"/>
      <c r="V35" s="440"/>
      <c r="W35" s="440"/>
      <c r="X35" s="494" t="s">
        <v>43</v>
      </c>
      <c r="Y35" s="495"/>
      <c r="Z35" s="495"/>
      <c r="AA35" s="495"/>
      <c r="AB35" s="495"/>
      <c r="AC35" s="440"/>
      <c r="AD35" s="440"/>
      <c r="AE35" s="440"/>
      <c r="AF35" s="440"/>
      <c r="AG35" s="440"/>
      <c r="AH35" s="440"/>
      <c r="AI35" s="440"/>
      <c r="AJ35" s="440"/>
      <c r="AK35" s="496">
        <f>SUM(AK26:AK33)</f>
        <v>0</v>
      </c>
      <c r="AL35" s="495"/>
      <c r="AM35" s="495"/>
      <c r="AN35" s="495"/>
      <c r="AO35" s="497"/>
      <c r="AP35" s="438"/>
      <c r="AQ35" s="438"/>
      <c r="AR35" s="214"/>
    </row>
    <row r="36" spans="2:44" s="213" customFormat="1" ht="6.95" customHeight="1">
      <c r="B36" s="214"/>
      <c r="AR36" s="214"/>
    </row>
    <row r="37" spans="2:44" s="213" customFormat="1" ht="14.45" customHeight="1">
      <c r="B37" s="214"/>
      <c r="AR37" s="214"/>
    </row>
    <row r="38" spans="2:44" ht="14.45" customHeight="1">
      <c r="B38" s="209"/>
      <c r="AR38" s="209"/>
    </row>
    <row r="39" spans="2:44" ht="14.45" customHeight="1">
      <c r="B39" s="209"/>
      <c r="AR39" s="209"/>
    </row>
    <row r="40" spans="2:44" ht="14.45" customHeight="1">
      <c r="B40" s="209"/>
      <c r="AR40" s="209"/>
    </row>
    <row r="41" spans="2:44" ht="14.45" customHeight="1">
      <c r="B41" s="209"/>
      <c r="AR41" s="209"/>
    </row>
    <row r="42" spans="2:44" ht="14.45" customHeight="1">
      <c r="B42" s="209"/>
      <c r="AR42" s="209"/>
    </row>
    <row r="43" spans="2:44" ht="14.45" customHeight="1">
      <c r="B43" s="209"/>
      <c r="AR43" s="209"/>
    </row>
    <row r="44" spans="2:44" ht="14.45" customHeight="1">
      <c r="B44" s="209"/>
      <c r="AR44" s="209"/>
    </row>
    <row r="45" spans="2:44" ht="14.45" customHeight="1">
      <c r="B45" s="209"/>
      <c r="AR45" s="209"/>
    </row>
    <row r="46" spans="2:44" ht="14.45" customHeight="1">
      <c r="B46" s="209"/>
      <c r="AR46" s="209"/>
    </row>
    <row r="47" spans="2:44" ht="14.45" customHeight="1">
      <c r="B47" s="209"/>
      <c r="AR47" s="209"/>
    </row>
    <row r="48" spans="2:44" ht="14.45" customHeight="1">
      <c r="B48" s="209"/>
      <c r="AR48" s="209"/>
    </row>
    <row r="49" spans="2:44" s="213" customFormat="1" ht="14.45" customHeight="1">
      <c r="B49" s="214"/>
      <c r="D49" s="296" t="s">
        <v>44</v>
      </c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6" t="s">
        <v>45</v>
      </c>
      <c r="AI49" s="297"/>
      <c r="AJ49" s="297"/>
      <c r="AK49" s="297"/>
      <c r="AL49" s="297"/>
      <c r="AM49" s="297"/>
      <c r="AN49" s="297"/>
      <c r="AO49" s="297"/>
      <c r="AR49" s="214"/>
    </row>
    <row r="50" spans="2:44" ht="12">
      <c r="B50" s="209"/>
      <c r="AR50" s="209"/>
    </row>
    <row r="51" spans="2:44" ht="12">
      <c r="B51" s="209"/>
      <c r="AR51" s="209"/>
    </row>
    <row r="52" spans="2:44" ht="12">
      <c r="B52" s="209"/>
      <c r="AR52" s="209"/>
    </row>
    <row r="53" spans="2:44" ht="12">
      <c r="B53" s="209"/>
      <c r="AR53" s="209"/>
    </row>
    <row r="54" spans="2:44" ht="12">
      <c r="B54" s="209"/>
      <c r="AR54" s="209"/>
    </row>
    <row r="55" spans="2:44" ht="12">
      <c r="B55" s="209"/>
      <c r="AR55" s="209"/>
    </row>
    <row r="56" spans="2:44" ht="12">
      <c r="B56" s="209"/>
      <c r="AR56" s="209"/>
    </row>
    <row r="57" spans="2:44" ht="12">
      <c r="B57" s="209"/>
      <c r="AR57" s="209"/>
    </row>
    <row r="58" spans="2:44" ht="12">
      <c r="B58" s="209"/>
      <c r="AR58" s="209"/>
    </row>
    <row r="59" spans="2:44" ht="12">
      <c r="B59" s="209"/>
      <c r="AR59" s="209"/>
    </row>
    <row r="60" spans="2:44" s="213" customFormat="1" ht="12.75">
      <c r="B60" s="214"/>
      <c r="D60" s="298" t="s">
        <v>46</v>
      </c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8" t="s">
        <v>47</v>
      </c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8" t="s">
        <v>46</v>
      </c>
      <c r="AI60" s="299"/>
      <c r="AJ60" s="299"/>
      <c r="AK60" s="299"/>
      <c r="AL60" s="299"/>
      <c r="AM60" s="298" t="s">
        <v>47</v>
      </c>
      <c r="AN60" s="299"/>
      <c r="AO60" s="299"/>
      <c r="AR60" s="214"/>
    </row>
    <row r="61" spans="2:44" ht="12">
      <c r="B61" s="209"/>
      <c r="AR61" s="209"/>
    </row>
    <row r="62" spans="2:44" ht="12">
      <c r="B62" s="209"/>
      <c r="AR62" s="209"/>
    </row>
    <row r="63" spans="2:44" ht="12">
      <c r="B63" s="209"/>
      <c r="AR63" s="209"/>
    </row>
    <row r="64" spans="2:44" s="213" customFormat="1" ht="12.75">
      <c r="B64" s="214"/>
      <c r="D64" s="296" t="s">
        <v>48</v>
      </c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6" t="s">
        <v>49</v>
      </c>
      <c r="AI64" s="297"/>
      <c r="AJ64" s="297"/>
      <c r="AK64" s="297"/>
      <c r="AL64" s="297"/>
      <c r="AM64" s="297"/>
      <c r="AN64" s="297"/>
      <c r="AO64" s="297"/>
      <c r="AR64" s="214"/>
    </row>
    <row r="65" spans="2:44" ht="12">
      <c r="B65" s="209"/>
      <c r="AR65" s="209"/>
    </row>
    <row r="66" spans="2:44" ht="12">
      <c r="B66" s="209"/>
      <c r="AR66" s="209"/>
    </row>
    <row r="67" spans="2:44" ht="12">
      <c r="B67" s="209"/>
      <c r="AR67" s="209"/>
    </row>
    <row r="68" spans="2:44" ht="12">
      <c r="B68" s="209"/>
      <c r="AR68" s="209"/>
    </row>
    <row r="69" spans="2:44" ht="12">
      <c r="B69" s="209"/>
      <c r="AR69" s="209"/>
    </row>
    <row r="70" spans="2:44" ht="12">
      <c r="B70" s="209"/>
      <c r="AR70" s="209"/>
    </row>
    <row r="71" spans="2:44" ht="12">
      <c r="B71" s="209"/>
      <c r="AR71" s="209"/>
    </row>
    <row r="72" spans="2:44" ht="12">
      <c r="B72" s="209"/>
      <c r="AR72" s="209"/>
    </row>
    <row r="73" spans="2:44" ht="12">
      <c r="B73" s="209"/>
      <c r="AR73" s="209"/>
    </row>
    <row r="74" spans="2:44" ht="12">
      <c r="B74" s="209"/>
      <c r="AR74" s="209"/>
    </row>
    <row r="75" spans="2:44" s="213" customFormat="1" ht="12.75">
      <c r="B75" s="214"/>
      <c r="D75" s="298" t="s">
        <v>46</v>
      </c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8" t="s">
        <v>47</v>
      </c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8" t="s">
        <v>46</v>
      </c>
      <c r="AI75" s="299"/>
      <c r="AJ75" s="299"/>
      <c r="AK75" s="299"/>
      <c r="AL75" s="299"/>
      <c r="AM75" s="298" t="s">
        <v>47</v>
      </c>
      <c r="AN75" s="299"/>
      <c r="AO75" s="299"/>
      <c r="AR75" s="214"/>
    </row>
    <row r="76" spans="2:44" s="213" customFormat="1" ht="12">
      <c r="B76" s="214"/>
      <c r="AR76" s="214"/>
    </row>
    <row r="77" spans="2:44" s="213" customFormat="1" ht="6.95" customHeight="1"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14"/>
    </row>
    <row r="81" spans="2:44" s="213" customFormat="1" ht="6.95" customHeight="1">
      <c r="B81" s="233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14"/>
    </row>
    <row r="82" spans="2:44" s="213" customFormat="1" ht="24.95" customHeight="1">
      <c r="B82" s="214"/>
      <c r="C82" s="210" t="s">
        <v>50</v>
      </c>
      <c r="AR82" s="214"/>
    </row>
    <row r="83" spans="2:44" s="213" customFormat="1" ht="6.95" customHeight="1">
      <c r="B83" s="214"/>
      <c r="AR83" s="214"/>
    </row>
    <row r="84" spans="2:44" s="442" customFormat="1" ht="12" customHeight="1">
      <c r="B84" s="443"/>
      <c r="C84" s="290" t="s">
        <v>11</v>
      </c>
      <c r="L84" s="442" t="str">
        <f>K5</f>
        <v>UHK</v>
      </c>
      <c r="AR84" s="443"/>
    </row>
    <row r="85" spans="2:44" s="444" customFormat="1" ht="36.95" customHeight="1">
      <c r="B85" s="445"/>
      <c r="C85" s="446" t="s">
        <v>13</v>
      </c>
      <c r="L85" s="499" t="str">
        <f>K6</f>
        <v>UHK-Palachovy koleje 1129-1135,1289-rekonstrukce a modernizace -I.etapa</v>
      </c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J85" s="500"/>
      <c r="AK85" s="500"/>
      <c r="AL85" s="500"/>
      <c r="AM85" s="500"/>
      <c r="AN85" s="500"/>
      <c r="AO85" s="500"/>
      <c r="AR85" s="445"/>
    </row>
    <row r="86" spans="2:44" s="213" customFormat="1" ht="6.95" customHeight="1">
      <c r="B86" s="214"/>
      <c r="AR86" s="214"/>
    </row>
    <row r="87" spans="2:44" s="213" customFormat="1" ht="12" customHeight="1">
      <c r="B87" s="214"/>
      <c r="C87" s="290" t="s">
        <v>16</v>
      </c>
      <c r="L87" s="447" t="str">
        <f>IF(K8="","",K8)</f>
        <v xml:space="preserve">HK,Palachovykoleje </v>
      </c>
      <c r="AI87" s="290" t="s">
        <v>18</v>
      </c>
      <c r="AM87" s="501" t="str">
        <f>IF(AN8="","",AN8)</f>
        <v/>
      </c>
      <c r="AN87" s="501"/>
      <c r="AR87" s="214"/>
    </row>
    <row r="88" spans="2:44" s="213" customFormat="1" ht="6.95" customHeight="1">
      <c r="B88" s="214"/>
      <c r="AR88" s="214"/>
    </row>
    <row r="89" spans="2:56" s="213" customFormat="1" ht="15.2" customHeight="1">
      <c r="B89" s="214"/>
      <c r="C89" s="290" t="s">
        <v>19</v>
      </c>
      <c r="L89" s="442" t="str">
        <f>IF(E11="","",E11)</f>
        <v>UHK,Víta Nejedlého 573 Hradec Králové</v>
      </c>
      <c r="AI89" s="290" t="s">
        <v>25</v>
      </c>
      <c r="AM89" s="480" t="str">
        <f>IF(E17="","",E17)</f>
        <v>PRIDOS HK</v>
      </c>
      <c r="AN89" s="481"/>
      <c r="AO89" s="481"/>
      <c r="AP89" s="481"/>
      <c r="AR89" s="214"/>
      <c r="AS89" s="486" t="s">
        <v>51</v>
      </c>
      <c r="AT89" s="487"/>
      <c r="AU89" s="218"/>
      <c r="AV89" s="218"/>
      <c r="AW89" s="218"/>
      <c r="AX89" s="218"/>
      <c r="AY89" s="218"/>
      <c r="AZ89" s="218"/>
      <c r="BA89" s="218"/>
      <c r="BB89" s="218"/>
      <c r="BC89" s="218"/>
      <c r="BD89" s="448"/>
    </row>
    <row r="90" spans="2:56" s="213" customFormat="1" ht="15.2" customHeight="1">
      <c r="B90" s="214"/>
      <c r="C90" s="290" t="s">
        <v>23</v>
      </c>
      <c r="L90" s="442" t="str">
        <f>IF(E14="","",E14)</f>
        <v/>
      </c>
      <c r="AI90" s="290" t="s">
        <v>28</v>
      </c>
      <c r="AM90" s="480" t="str">
        <f>IF(E20="","",E20)</f>
        <v>Ing.PavelMichálek</v>
      </c>
      <c r="AN90" s="481"/>
      <c r="AO90" s="481"/>
      <c r="AP90" s="481"/>
      <c r="AR90" s="214"/>
      <c r="AS90" s="488"/>
      <c r="AT90" s="489"/>
      <c r="AU90" s="449"/>
      <c r="AV90" s="449"/>
      <c r="AW90" s="449"/>
      <c r="AX90" s="449"/>
      <c r="AY90" s="449"/>
      <c r="AZ90" s="449"/>
      <c r="BA90" s="449"/>
      <c r="BB90" s="449"/>
      <c r="BC90" s="449"/>
      <c r="BD90" s="450"/>
    </row>
    <row r="91" spans="2:56" s="213" customFormat="1" ht="10.9" customHeight="1">
      <c r="B91" s="214"/>
      <c r="AR91" s="214"/>
      <c r="AS91" s="488"/>
      <c r="AT91" s="489"/>
      <c r="AU91" s="449"/>
      <c r="AV91" s="449"/>
      <c r="AW91" s="449"/>
      <c r="AX91" s="449"/>
      <c r="AY91" s="449"/>
      <c r="AZ91" s="449"/>
      <c r="BA91" s="449"/>
      <c r="BB91" s="449"/>
      <c r="BC91" s="449"/>
      <c r="BD91" s="450"/>
    </row>
    <row r="92" spans="2:56" s="213" customFormat="1" ht="29.25" customHeight="1">
      <c r="B92" s="214"/>
      <c r="C92" s="498" t="s">
        <v>52</v>
      </c>
      <c r="D92" s="485"/>
      <c r="E92" s="485"/>
      <c r="F92" s="485"/>
      <c r="G92" s="485"/>
      <c r="H92" s="226"/>
      <c r="I92" s="484" t="s">
        <v>53</v>
      </c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91" t="s">
        <v>54</v>
      </c>
      <c r="AH92" s="485"/>
      <c r="AI92" s="485"/>
      <c r="AJ92" s="485"/>
      <c r="AK92" s="485"/>
      <c r="AL92" s="485"/>
      <c r="AM92" s="485"/>
      <c r="AN92" s="484" t="s">
        <v>55</v>
      </c>
      <c r="AO92" s="485"/>
      <c r="AP92" s="493"/>
      <c r="AQ92" s="451" t="s">
        <v>56</v>
      </c>
      <c r="AR92" s="214"/>
      <c r="AS92" s="254" t="s">
        <v>57</v>
      </c>
      <c r="AT92" s="255" t="s">
        <v>58</v>
      </c>
      <c r="AU92" s="255" t="s">
        <v>59</v>
      </c>
      <c r="AV92" s="255" t="s">
        <v>60</v>
      </c>
      <c r="AW92" s="255" t="s">
        <v>61</v>
      </c>
      <c r="AX92" s="255" t="s">
        <v>62</v>
      </c>
      <c r="AY92" s="255" t="s">
        <v>63</v>
      </c>
      <c r="AZ92" s="255" t="s">
        <v>64</v>
      </c>
      <c r="BA92" s="255" t="s">
        <v>65</v>
      </c>
      <c r="BB92" s="255" t="s">
        <v>66</v>
      </c>
      <c r="BC92" s="255" t="s">
        <v>67</v>
      </c>
      <c r="BD92" s="256" t="s">
        <v>68</v>
      </c>
    </row>
    <row r="93" spans="2:56" s="213" customFormat="1" ht="10.9" customHeight="1">
      <c r="B93" s="214"/>
      <c r="AR93" s="214"/>
      <c r="AS93" s="259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448"/>
    </row>
    <row r="94" spans="2:90" s="452" customFormat="1" ht="32.45" customHeight="1">
      <c r="B94" s="453"/>
      <c r="C94" s="257" t="s">
        <v>69</v>
      </c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90">
        <f>ROUND(SUM(AG95:AG102),2)</f>
        <v>0</v>
      </c>
      <c r="AH94" s="490"/>
      <c r="AI94" s="490"/>
      <c r="AJ94" s="490"/>
      <c r="AK94" s="490"/>
      <c r="AL94" s="490"/>
      <c r="AM94" s="490"/>
      <c r="AN94" s="492">
        <f>SUM(AN95:AP102)</f>
        <v>0</v>
      </c>
      <c r="AO94" s="492"/>
      <c r="AP94" s="492"/>
      <c r="AQ94" s="455" t="s">
        <v>1</v>
      </c>
      <c r="AR94" s="453"/>
      <c r="AS94" s="456">
        <f>ROUND(SUM(AS95:AS102),2)</f>
        <v>0</v>
      </c>
      <c r="AT94" s="457">
        <f aca="true" t="shared" si="0" ref="AT94:AT102">ROUND(SUM(AV94:AW94),2)</f>
        <v>0</v>
      </c>
      <c r="AU94" s="458" t="e">
        <f>ROUND(SUM(AU95:AU102),5)</f>
        <v>#REF!</v>
      </c>
      <c r="AV94" s="457">
        <f>ROUND(AZ94*L29,2)</f>
        <v>0</v>
      </c>
      <c r="AW94" s="457">
        <f>ROUND(BA94*L30,2)</f>
        <v>0</v>
      </c>
      <c r="AX94" s="457">
        <f>ROUND(BB94*L29,2)</f>
        <v>0</v>
      </c>
      <c r="AY94" s="457">
        <f>ROUND(BC94*L30,2)</f>
        <v>0</v>
      </c>
      <c r="AZ94" s="457">
        <f>ROUND(SUM(AZ95:AZ102),2)</f>
        <v>0</v>
      </c>
      <c r="BA94" s="457">
        <f>ROUND(SUM(BA95:BA102),2)</f>
        <v>0</v>
      </c>
      <c r="BB94" s="457">
        <f>ROUND(SUM(BB95:BB102),2)</f>
        <v>0</v>
      </c>
      <c r="BC94" s="457">
        <f>ROUND(SUM(BC95:BC102),2)</f>
        <v>0</v>
      </c>
      <c r="BD94" s="459">
        <f>ROUND(SUM(BD95:BD102),2)</f>
        <v>0</v>
      </c>
      <c r="BS94" s="460" t="s">
        <v>70</v>
      </c>
      <c r="BT94" s="460" t="s">
        <v>71</v>
      </c>
      <c r="BU94" s="461" t="s">
        <v>72</v>
      </c>
      <c r="BV94" s="460" t="s">
        <v>73</v>
      </c>
      <c r="BW94" s="460" t="s">
        <v>4</v>
      </c>
      <c r="BX94" s="460" t="s">
        <v>74</v>
      </c>
      <c r="CL94" s="460" t="s">
        <v>1</v>
      </c>
    </row>
    <row r="95" spans="1:91" s="472" customFormat="1" ht="16.5" customHeight="1">
      <c r="A95" s="462" t="s">
        <v>75</v>
      </c>
      <c r="B95" s="463"/>
      <c r="C95" s="464"/>
      <c r="D95" s="479" t="s">
        <v>76</v>
      </c>
      <c r="E95" s="479"/>
      <c r="F95" s="479"/>
      <c r="G95" s="479"/>
      <c r="H95" s="479"/>
      <c r="I95" s="465"/>
      <c r="J95" s="479" t="s">
        <v>77</v>
      </c>
      <c r="K95" s="479"/>
      <c r="L95" s="479"/>
      <c r="M95" s="479"/>
      <c r="N95" s="479"/>
      <c r="O95" s="479"/>
      <c r="P95" s="479"/>
      <c r="Q95" s="479"/>
      <c r="R95" s="479"/>
      <c r="S95" s="479"/>
      <c r="T95" s="479"/>
      <c r="U95" s="479"/>
      <c r="V95" s="479"/>
      <c r="W95" s="479"/>
      <c r="X95" s="479"/>
      <c r="Y95" s="479"/>
      <c r="Z95" s="479"/>
      <c r="AA95" s="479"/>
      <c r="AB95" s="479"/>
      <c r="AC95" s="479"/>
      <c r="AD95" s="479"/>
      <c r="AE95" s="479"/>
      <c r="AF95" s="479"/>
      <c r="AG95" s="482">
        <f>'UHK 1 - A-Rekonstrukce st...'!J30</f>
        <v>0</v>
      </c>
      <c r="AH95" s="483"/>
      <c r="AI95" s="483"/>
      <c r="AJ95" s="483"/>
      <c r="AK95" s="483"/>
      <c r="AL95" s="483"/>
      <c r="AM95" s="483"/>
      <c r="AN95" s="482">
        <f aca="true" t="shared" si="1" ref="AN95:AN102">SUM(AG95,AT95)</f>
        <v>0</v>
      </c>
      <c r="AO95" s="483"/>
      <c r="AP95" s="483"/>
      <c r="AQ95" s="466" t="s">
        <v>78</v>
      </c>
      <c r="AR95" s="463"/>
      <c r="AS95" s="467">
        <v>0</v>
      </c>
      <c r="AT95" s="468">
        <f t="shared" si="0"/>
        <v>0</v>
      </c>
      <c r="AU95" s="469" t="e">
        <f>'UHK 1 - A-Rekonstrukce st...'!P135</f>
        <v>#REF!</v>
      </c>
      <c r="AV95" s="468">
        <f>'UHK 1 - A-Rekonstrukce st...'!J33</f>
        <v>0</v>
      </c>
      <c r="AW95" s="468">
        <f>'UHK 1 - A-Rekonstrukce st...'!J34</f>
        <v>0</v>
      </c>
      <c r="AX95" s="468">
        <f>'UHK 1 - A-Rekonstrukce st...'!J35</f>
        <v>0</v>
      </c>
      <c r="AY95" s="468">
        <f>'UHK 1 - A-Rekonstrukce st...'!J36</f>
        <v>0</v>
      </c>
      <c r="AZ95" s="468">
        <f>'UHK 1 - A-Rekonstrukce st...'!F33</f>
        <v>0</v>
      </c>
      <c r="BA95" s="468">
        <f>'UHK 1 - A-Rekonstrukce st...'!F34</f>
        <v>0</v>
      </c>
      <c r="BB95" s="468">
        <f>'UHK 1 - A-Rekonstrukce st...'!F35</f>
        <v>0</v>
      </c>
      <c r="BC95" s="468">
        <f>'UHK 1 - A-Rekonstrukce st...'!F36</f>
        <v>0</v>
      </c>
      <c r="BD95" s="470">
        <f>'UHK 1 - A-Rekonstrukce st...'!F37</f>
        <v>0</v>
      </c>
      <c r="BE95" s="471"/>
      <c r="BT95" s="473" t="s">
        <v>79</v>
      </c>
      <c r="BV95" s="473" t="s">
        <v>73</v>
      </c>
      <c r="BW95" s="473" t="s">
        <v>80</v>
      </c>
      <c r="BX95" s="473" t="s">
        <v>4</v>
      </c>
      <c r="CL95" s="473" t="s">
        <v>1</v>
      </c>
      <c r="CM95" s="473" t="s">
        <v>79</v>
      </c>
    </row>
    <row r="96" spans="1:91" s="472" customFormat="1" ht="16.5" customHeight="1">
      <c r="A96" s="462" t="s">
        <v>75</v>
      </c>
      <c r="B96" s="463"/>
      <c r="C96" s="464"/>
      <c r="D96" s="479" t="s">
        <v>81</v>
      </c>
      <c r="E96" s="479"/>
      <c r="F96" s="479"/>
      <c r="G96" s="479"/>
      <c r="H96" s="479"/>
      <c r="I96" s="465"/>
      <c r="J96" s="479" t="s">
        <v>82</v>
      </c>
      <c r="K96" s="479"/>
      <c r="L96" s="479"/>
      <c r="M96" s="479"/>
      <c r="N96" s="479"/>
      <c r="O96" s="479"/>
      <c r="P96" s="479"/>
      <c r="Q96" s="479"/>
      <c r="R96" s="479"/>
      <c r="S96" s="479"/>
      <c r="T96" s="479"/>
      <c r="U96" s="479"/>
      <c r="V96" s="479"/>
      <c r="W96" s="479"/>
      <c r="X96" s="479"/>
      <c r="Y96" s="479"/>
      <c r="Z96" s="479"/>
      <c r="AA96" s="479"/>
      <c r="AB96" s="479"/>
      <c r="AC96" s="479"/>
      <c r="AD96" s="479"/>
      <c r="AE96" s="479"/>
      <c r="AF96" s="479"/>
      <c r="AG96" s="482">
        <f>'UHK 2 - B-Rekonstrukce vs...'!J30</f>
        <v>0</v>
      </c>
      <c r="AH96" s="483"/>
      <c r="AI96" s="483"/>
      <c r="AJ96" s="483"/>
      <c r="AK96" s="483"/>
      <c r="AL96" s="483"/>
      <c r="AM96" s="483"/>
      <c r="AN96" s="482">
        <f t="shared" si="1"/>
        <v>0</v>
      </c>
      <c r="AO96" s="483"/>
      <c r="AP96" s="483"/>
      <c r="AQ96" s="466" t="s">
        <v>78</v>
      </c>
      <c r="AR96" s="463"/>
      <c r="AS96" s="467">
        <v>0</v>
      </c>
      <c r="AT96" s="468">
        <f t="shared" si="0"/>
        <v>0</v>
      </c>
      <c r="AU96" s="469">
        <f>'UHK 2 - B-Rekonstrukce vs...'!P133</f>
        <v>848.2565710000001</v>
      </c>
      <c r="AV96" s="468">
        <f>'UHK 2 - B-Rekonstrukce vs...'!J33</f>
        <v>0</v>
      </c>
      <c r="AW96" s="468">
        <f>'UHK 2 - B-Rekonstrukce vs...'!J34</f>
        <v>0</v>
      </c>
      <c r="AX96" s="468">
        <f>'UHK 2 - B-Rekonstrukce vs...'!J35</f>
        <v>0</v>
      </c>
      <c r="AY96" s="468">
        <f>'UHK 2 - B-Rekonstrukce vs...'!J36</f>
        <v>0</v>
      </c>
      <c r="AZ96" s="468">
        <f>'UHK 2 - B-Rekonstrukce vs...'!F33</f>
        <v>0</v>
      </c>
      <c r="BA96" s="468">
        <f>'UHK 2 - B-Rekonstrukce vs...'!F34</f>
        <v>0</v>
      </c>
      <c r="BB96" s="468">
        <f>'UHK 2 - B-Rekonstrukce vs...'!F35</f>
        <v>0</v>
      </c>
      <c r="BC96" s="468">
        <f>'UHK 2 - B-Rekonstrukce vs...'!F36</f>
        <v>0</v>
      </c>
      <c r="BD96" s="470">
        <f>'UHK 2 - B-Rekonstrukce vs...'!F37</f>
        <v>0</v>
      </c>
      <c r="BT96" s="473" t="s">
        <v>79</v>
      </c>
      <c r="BV96" s="473" t="s">
        <v>73</v>
      </c>
      <c r="BW96" s="473" t="s">
        <v>83</v>
      </c>
      <c r="BX96" s="473" t="s">
        <v>4</v>
      </c>
      <c r="CL96" s="473" t="s">
        <v>1</v>
      </c>
      <c r="CM96" s="473" t="s">
        <v>79</v>
      </c>
    </row>
    <row r="97" spans="1:91" s="472" customFormat="1" ht="16.5" customHeight="1">
      <c r="A97" s="462" t="s">
        <v>75</v>
      </c>
      <c r="B97" s="463"/>
      <c r="C97" s="464"/>
      <c r="D97" s="479" t="s">
        <v>84</v>
      </c>
      <c r="E97" s="479"/>
      <c r="F97" s="479"/>
      <c r="G97" s="479"/>
      <c r="H97" s="479"/>
      <c r="I97" s="465"/>
      <c r="J97" s="479" t="s">
        <v>85</v>
      </c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479"/>
      <c r="V97" s="479"/>
      <c r="W97" s="479"/>
      <c r="X97" s="479"/>
      <c r="Y97" s="479"/>
      <c r="Z97" s="479"/>
      <c r="AA97" s="479"/>
      <c r="AB97" s="479"/>
      <c r="AC97" s="479"/>
      <c r="AD97" s="479"/>
      <c r="AE97" s="479"/>
      <c r="AF97" s="479"/>
      <c r="AG97" s="482">
        <f>'UHK 3 - C-Rekonstrukce ba...'!J30</f>
        <v>0</v>
      </c>
      <c r="AH97" s="483"/>
      <c r="AI97" s="483"/>
      <c r="AJ97" s="483"/>
      <c r="AK97" s="483"/>
      <c r="AL97" s="483"/>
      <c r="AM97" s="483"/>
      <c r="AN97" s="482">
        <f t="shared" si="1"/>
        <v>0</v>
      </c>
      <c r="AO97" s="483"/>
      <c r="AP97" s="483"/>
      <c r="AQ97" s="466" t="s">
        <v>78</v>
      </c>
      <c r="AR97" s="463"/>
      <c r="AS97" s="467">
        <v>0</v>
      </c>
      <c r="AT97" s="468">
        <f t="shared" si="0"/>
        <v>0</v>
      </c>
      <c r="AU97" s="469">
        <f>'UHK 3 - C-Rekonstrukce ba...'!P129</f>
        <v>2731.699949</v>
      </c>
      <c r="AV97" s="468">
        <f>'UHK 3 - C-Rekonstrukce ba...'!J33</f>
        <v>0</v>
      </c>
      <c r="AW97" s="468">
        <f>'UHK 3 - C-Rekonstrukce ba...'!J34</f>
        <v>0</v>
      </c>
      <c r="AX97" s="468">
        <f>'UHK 3 - C-Rekonstrukce ba...'!J35</f>
        <v>0</v>
      </c>
      <c r="AY97" s="468">
        <f>'UHK 3 - C-Rekonstrukce ba...'!J36</f>
        <v>0</v>
      </c>
      <c r="AZ97" s="468">
        <f>'UHK 3 - C-Rekonstrukce ba...'!F33</f>
        <v>0</v>
      </c>
      <c r="BA97" s="468">
        <f>'UHK 3 - C-Rekonstrukce ba...'!F34</f>
        <v>0</v>
      </c>
      <c r="BB97" s="468">
        <f>'UHK 3 - C-Rekonstrukce ba...'!F35</f>
        <v>0</v>
      </c>
      <c r="BC97" s="468">
        <f>'UHK 3 - C-Rekonstrukce ba...'!F36</f>
        <v>0</v>
      </c>
      <c r="BD97" s="470">
        <f>'UHK 3 - C-Rekonstrukce ba...'!F37</f>
        <v>0</v>
      </c>
      <c r="BT97" s="473" t="s">
        <v>79</v>
      </c>
      <c r="BV97" s="473" t="s">
        <v>73</v>
      </c>
      <c r="BW97" s="473" t="s">
        <v>86</v>
      </c>
      <c r="BX97" s="473" t="s">
        <v>4</v>
      </c>
      <c r="CL97" s="473" t="s">
        <v>1</v>
      </c>
      <c r="CM97" s="473" t="s">
        <v>79</v>
      </c>
    </row>
    <row r="98" spans="1:91" s="472" customFormat="1" ht="27" customHeight="1">
      <c r="A98" s="462" t="s">
        <v>75</v>
      </c>
      <c r="B98" s="463"/>
      <c r="C98" s="464"/>
      <c r="D98" s="479" t="s">
        <v>87</v>
      </c>
      <c r="E98" s="479"/>
      <c r="F98" s="479"/>
      <c r="G98" s="479"/>
      <c r="H98" s="479"/>
      <c r="I98" s="465"/>
      <c r="J98" s="479" t="s">
        <v>88</v>
      </c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  <c r="Y98" s="479"/>
      <c r="Z98" s="479"/>
      <c r="AA98" s="479"/>
      <c r="AB98" s="479"/>
      <c r="AC98" s="479"/>
      <c r="AD98" s="479"/>
      <c r="AE98" s="479"/>
      <c r="AF98" s="479"/>
      <c r="AG98" s="482">
        <f>'UHK 4 - D-Modernizace spo...'!J30</f>
        <v>0</v>
      </c>
      <c r="AH98" s="483"/>
      <c r="AI98" s="483"/>
      <c r="AJ98" s="483"/>
      <c r="AK98" s="483"/>
      <c r="AL98" s="483"/>
      <c r="AM98" s="483"/>
      <c r="AN98" s="482">
        <f t="shared" si="1"/>
        <v>0</v>
      </c>
      <c r="AO98" s="483"/>
      <c r="AP98" s="483"/>
      <c r="AQ98" s="466" t="s">
        <v>78</v>
      </c>
      <c r="AR98" s="463"/>
      <c r="AS98" s="467">
        <v>0</v>
      </c>
      <c r="AT98" s="468">
        <f t="shared" si="0"/>
        <v>0</v>
      </c>
      <c r="AU98" s="469">
        <f>'UHK 4 - D-Modernizace spo...'!P133</f>
        <v>351.66131599999994</v>
      </c>
      <c r="AV98" s="468">
        <f>'UHK 4 - D-Modernizace spo...'!J33</f>
        <v>0</v>
      </c>
      <c r="AW98" s="468">
        <f>'UHK 4 - D-Modernizace spo...'!J34</f>
        <v>0</v>
      </c>
      <c r="AX98" s="468">
        <f>'UHK 4 - D-Modernizace spo...'!J35</f>
        <v>0</v>
      </c>
      <c r="AY98" s="468">
        <f>'UHK 4 - D-Modernizace spo...'!J36</f>
        <v>0</v>
      </c>
      <c r="AZ98" s="468">
        <f>'UHK 4 - D-Modernizace spo...'!F33</f>
        <v>0</v>
      </c>
      <c r="BA98" s="468">
        <f>'UHK 4 - D-Modernizace spo...'!F34</f>
        <v>0</v>
      </c>
      <c r="BB98" s="468">
        <f>'UHK 4 - D-Modernizace spo...'!F35</f>
        <v>0</v>
      </c>
      <c r="BC98" s="468">
        <f>'UHK 4 - D-Modernizace spo...'!F36</f>
        <v>0</v>
      </c>
      <c r="BD98" s="470">
        <f>'UHK 4 - D-Modernizace spo...'!F37</f>
        <v>0</v>
      </c>
      <c r="BT98" s="473" t="s">
        <v>79</v>
      </c>
      <c r="BV98" s="473" t="s">
        <v>73</v>
      </c>
      <c r="BW98" s="473" t="s">
        <v>89</v>
      </c>
      <c r="BX98" s="473" t="s">
        <v>4</v>
      </c>
      <c r="CL98" s="473" t="s">
        <v>1</v>
      </c>
      <c r="CM98" s="473" t="s">
        <v>79</v>
      </c>
    </row>
    <row r="99" spans="1:91" s="472" customFormat="1" ht="20.25" customHeight="1">
      <c r="A99" s="462"/>
      <c r="B99" s="463"/>
      <c r="C99" s="464"/>
      <c r="D99" s="479" t="s">
        <v>1196</v>
      </c>
      <c r="E99" s="479"/>
      <c r="F99" s="479"/>
      <c r="G99" s="479"/>
      <c r="H99" s="479"/>
      <c r="I99" s="465"/>
      <c r="J99" s="479" t="s">
        <v>1197</v>
      </c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  <c r="AE99" s="479"/>
      <c r="AF99" s="479"/>
      <c r="AG99" s="482">
        <f>'UHK 5 - E-Požární hlásiče'!J30</f>
        <v>0</v>
      </c>
      <c r="AH99" s="483"/>
      <c r="AI99" s="483"/>
      <c r="AJ99" s="483"/>
      <c r="AK99" s="483"/>
      <c r="AL99" s="483"/>
      <c r="AM99" s="483"/>
      <c r="AN99" s="482">
        <f>AG99*1.21</f>
        <v>0</v>
      </c>
      <c r="AO99" s="483"/>
      <c r="AP99" s="483"/>
      <c r="AQ99" s="466"/>
      <c r="AR99" s="463"/>
      <c r="AS99" s="467"/>
      <c r="AT99" s="468"/>
      <c r="AU99" s="469"/>
      <c r="AV99" s="468"/>
      <c r="AW99" s="468"/>
      <c r="AX99" s="468"/>
      <c r="AY99" s="468"/>
      <c r="AZ99" s="468"/>
      <c r="BA99" s="468"/>
      <c r="BB99" s="468"/>
      <c r="BC99" s="468"/>
      <c r="BD99" s="470"/>
      <c r="BT99" s="473"/>
      <c r="BV99" s="473"/>
      <c r="BW99" s="473"/>
      <c r="BX99" s="473"/>
      <c r="CL99" s="473"/>
      <c r="CM99" s="473"/>
    </row>
    <row r="100" spans="1:91" s="472" customFormat="1" ht="16.5" customHeight="1">
      <c r="A100" s="462" t="s">
        <v>75</v>
      </c>
      <c r="B100" s="463"/>
      <c r="C100" s="464"/>
      <c r="D100" s="479" t="s">
        <v>90</v>
      </c>
      <c r="E100" s="479"/>
      <c r="F100" s="479"/>
      <c r="G100" s="479"/>
      <c r="H100" s="479"/>
      <c r="I100" s="465"/>
      <c r="J100" s="479" t="s">
        <v>91</v>
      </c>
      <c r="K100" s="479"/>
      <c r="L100" s="479"/>
      <c r="M100" s="479"/>
      <c r="N100" s="479"/>
      <c r="O100" s="479"/>
      <c r="P100" s="479"/>
      <c r="Q100" s="479"/>
      <c r="R100" s="479"/>
      <c r="S100" s="479"/>
      <c r="T100" s="479"/>
      <c r="U100" s="479"/>
      <c r="V100" s="479"/>
      <c r="W100" s="479"/>
      <c r="X100" s="479"/>
      <c r="Y100" s="479"/>
      <c r="Z100" s="479"/>
      <c r="AA100" s="479"/>
      <c r="AB100" s="479"/>
      <c r="AC100" s="479"/>
      <c r="AD100" s="479"/>
      <c r="AE100" s="479"/>
      <c r="AF100" s="479"/>
      <c r="AG100" s="482">
        <f>'UHK 7.1 - Ústřední vytápění'!J30</f>
        <v>0</v>
      </c>
      <c r="AH100" s="483"/>
      <c r="AI100" s="483"/>
      <c r="AJ100" s="483"/>
      <c r="AK100" s="483"/>
      <c r="AL100" s="483"/>
      <c r="AM100" s="483"/>
      <c r="AN100" s="482">
        <f t="shared" si="1"/>
        <v>0</v>
      </c>
      <c r="AO100" s="483"/>
      <c r="AP100" s="483"/>
      <c r="AQ100" s="466" t="s">
        <v>78</v>
      </c>
      <c r="AR100" s="463"/>
      <c r="AS100" s="467">
        <v>0</v>
      </c>
      <c r="AT100" s="468">
        <f t="shared" si="0"/>
        <v>0</v>
      </c>
      <c r="AU100" s="469">
        <f>'UHK 7.1 - Ústřední vytápění'!P118</f>
        <v>0</v>
      </c>
      <c r="AV100" s="468">
        <f>'UHK 7.1 - Ústřední vytápění'!J33</f>
        <v>0</v>
      </c>
      <c r="AW100" s="468">
        <f>'UHK 7.1 - Ústřední vytápění'!J34</f>
        <v>0</v>
      </c>
      <c r="AX100" s="468">
        <f>'UHK 7.1 - Ústřední vytápění'!J35</f>
        <v>0</v>
      </c>
      <c r="AY100" s="468">
        <f>'UHK 7.1 - Ústřední vytápění'!J36</f>
        <v>0</v>
      </c>
      <c r="AZ100" s="468">
        <f>'UHK 7.1 - Ústřední vytápění'!F33</f>
        <v>0</v>
      </c>
      <c r="BA100" s="468">
        <f>'UHK 7.1 - Ústřední vytápění'!F34</f>
        <v>0</v>
      </c>
      <c r="BB100" s="468">
        <f>'UHK 7.1 - Ústřední vytápění'!F35</f>
        <v>0</v>
      </c>
      <c r="BC100" s="468">
        <f>'UHK 7.1 - Ústřední vytápění'!F36</f>
        <v>0</v>
      </c>
      <c r="BD100" s="470">
        <f>'UHK 7.1 - Ústřední vytápění'!F37</f>
        <v>0</v>
      </c>
      <c r="BT100" s="473" t="s">
        <v>79</v>
      </c>
      <c r="BV100" s="473" t="s">
        <v>73</v>
      </c>
      <c r="BW100" s="473" t="s">
        <v>92</v>
      </c>
      <c r="BX100" s="473" t="s">
        <v>4</v>
      </c>
      <c r="CL100" s="473" t="s">
        <v>1</v>
      </c>
      <c r="CM100" s="473" t="s">
        <v>79</v>
      </c>
    </row>
    <row r="101" spans="1:91" s="472" customFormat="1" ht="16.5" customHeight="1">
      <c r="A101" s="462" t="s">
        <v>75</v>
      </c>
      <c r="B101" s="463"/>
      <c r="C101" s="464"/>
      <c r="D101" s="479" t="s">
        <v>93</v>
      </c>
      <c r="E101" s="479"/>
      <c r="F101" s="479"/>
      <c r="G101" s="479"/>
      <c r="H101" s="479"/>
      <c r="I101" s="465"/>
      <c r="J101" s="479" t="s">
        <v>94</v>
      </c>
      <c r="K101" s="479"/>
      <c r="L101" s="479"/>
      <c r="M101" s="479"/>
      <c r="N101" s="479"/>
      <c r="O101" s="479"/>
      <c r="P101" s="479"/>
      <c r="Q101" s="479"/>
      <c r="R101" s="479"/>
      <c r="S101" s="479"/>
      <c r="T101" s="479"/>
      <c r="U101" s="479"/>
      <c r="V101" s="479"/>
      <c r="W101" s="479"/>
      <c r="X101" s="479"/>
      <c r="Y101" s="479"/>
      <c r="Z101" s="479"/>
      <c r="AA101" s="479"/>
      <c r="AB101" s="479"/>
      <c r="AC101" s="479"/>
      <c r="AD101" s="479"/>
      <c r="AE101" s="479"/>
      <c r="AF101" s="479"/>
      <c r="AG101" s="482">
        <f>'UHK 8.1 - Vzduchotechnika'!J30</f>
        <v>0</v>
      </c>
      <c r="AH101" s="483"/>
      <c r="AI101" s="483"/>
      <c r="AJ101" s="483"/>
      <c r="AK101" s="483"/>
      <c r="AL101" s="483"/>
      <c r="AM101" s="483"/>
      <c r="AN101" s="482">
        <f t="shared" si="1"/>
        <v>0</v>
      </c>
      <c r="AO101" s="483"/>
      <c r="AP101" s="483"/>
      <c r="AQ101" s="466" t="s">
        <v>78</v>
      </c>
      <c r="AR101" s="463"/>
      <c r="AS101" s="467">
        <v>0</v>
      </c>
      <c r="AT101" s="468">
        <f t="shared" si="0"/>
        <v>0</v>
      </c>
      <c r="AU101" s="469">
        <f>'UHK 8.1 - Vzduchotechnika'!P118</f>
        <v>0</v>
      </c>
      <c r="AV101" s="468">
        <f>'UHK 8.1 - Vzduchotechnika'!J33</f>
        <v>0</v>
      </c>
      <c r="AW101" s="468">
        <f>'UHK 8.1 - Vzduchotechnika'!J34</f>
        <v>0</v>
      </c>
      <c r="AX101" s="468">
        <f>'UHK 8.1 - Vzduchotechnika'!J35</f>
        <v>0</v>
      </c>
      <c r="AY101" s="468">
        <f>'UHK 8.1 - Vzduchotechnika'!J36</f>
        <v>0</v>
      </c>
      <c r="AZ101" s="468">
        <f>'UHK 8.1 - Vzduchotechnika'!F33</f>
        <v>0</v>
      </c>
      <c r="BA101" s="468">
        <f>'UHK 8.1 - Vzduchotechnika'!F34</f>
        <v>0</v>
      </c>
      <c r="BB101" s="468">
        <f>'UHK 8.1 - Vzduchotechnika'!F35</f>
        <v>0</v>
      </c>
      <c r="BC101" s="468">
        <f>'UHK 8.1 - Vzduchotechnika'!F36</f>
        <v>0</v>
      </c>
      <c r="BD101" s="470">
        <f>'UHK 8.1 - Vzduchotechnika'!F37</f>
        <v>0</v>
      </c>
      <c r="BT101" s="473" t="s">
        <v>79</v>
      </c>
      <c r="BV101" s="473" t="s">
        <v>73</v>
      </c>
      <c r="BW101" s="473" t="s">
        <v>95</v>
      </c>
      <c r="BX101" s="473" t="s">
        <v>4</v>
      </c>
      <c r="CL101" s="473" t="s">
        <v>1</v>
      </c>
      <c r="CM101" s="473" t="s">
        <v>79</v>
      </c>
    </row>
    <row r="102" spans="1:91" s="472" customFormat="1" ht="16.5" customHeight="1">
      <c r="A102" s="462" t="s">
        <v>75</v>
      </c>
      <c r="B102" s="463"/>
      <c r="C102" s="464"/>
      <c r="D102" s="479" t="s">
        <v>96</v>
      </c>
      <c r="E102" s="479"/>
      <c r="F102" s="479"/>
      <c r="G102" s="479"/>
      <c r="H102" s="479"/>
      <c r="I102" s="465"/>
      <c r="J102" s="479" t="s">
        <v>97</v>
      </c>
      <c r="K102" s="479"/>
      <c r="L102" s="479"/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79"/>
      <c r="X102" s="479"/>
      <c r="Y102" s="479"/>
      <c r="Z102" s="479"/>
      <c r="AA102" s="479"/>
      <c r="AB102" s="479"/>
      <c r="AC102" s="479"/>
      <c r="AD102" s="479"/>
      <c r="AE102" s="479"/>
      <c r="AF102" s="479"/>
      <c r="AG102" s="482">
        <f>'UHK 9.1 - Zdravotní instalace '!J30</f>
        <v>0</v>
      </c>
      <c r="AH102" s="483"/>
      <c r="AI102" s="483"/>
      <c r="AJ102" s="483"/>
      <c r="AK102" s="483"/>
      <c r="AL102" s="483"/>
      <c r="AM102" s="483"/>
      <c r="AN102" s="482">
        <f t="shared" si="1"/>
        <v>0</v>
      </c>
      <c r="AO102" s="483"/>
      <c r="AP102" s="483"/>
      <c r="AQ102" s="466" t="s">
        <v>78</v>
      </c>
      <c r="AR102" s="463"/>
      <c r="AS102" s="474">
        <v>0</v>
      </c>
      <c r="AT102" s="475">
        <f t="shared" si="0"/>
        <v>0</v>
      </c>
      <c r="AU102" s="476">
        <f>'UHK 9.1 - Zdravotní instalace '!P118</f>
        <v>0</v>
      </c>
      <c r="AV102" s="475">
        <f>'UHK 9.1 - Zdravotní instalace '!J33</f>
        <v>0</v>
      </c>
      <c r="AW102" s="475">
        <f>'UHK 9.1 - Zdravotní instalace '!J34</f>
        <v>0</v>
      </c>
      <c r="AX102" s="475">
        <f>'UHK 9.1 - Zdravotní instalace '!J35</f>
        <v>0</v>
      </c>
      <c r="AY102" s="475">
        <f>'UHK 9.1 - Zdravotní instalace '!J36</f>
        <v>0</v>
      </c>
      <c r="AZ102" s="475">
        <f>'UHK 9.1 - Zdravotní instalace '!F33</f>
        <v>0</v>
      </c>
      <c r="BA102" s="475">
        <f>'UHK 9.1 - Zdravotní instalace '!F34</f>
        <v>0</v>
      </c>
      <c r="BB102" s="475">
        <f>'UHK 9.1 - Zdravotní instalace '!F35</f>
        <v>0</v>
      </c>
      <c r="BC102" s="475">
        <f>'UHK 9.1 - Zdravotní instalace '!F36</f>
        <v>0</v>
      </c>
      <c r="BD102" s="477">
        <f>'UHK 9.1 - Zdravotní instalace '!F37</f>
        <v>0</v>
      </c>
      <c r="BT102" s="473" t="s">
        <v>79</v>
      </c>
      <c r="BV102" s="473" t="s">
        <v>73</v>
      </c>
      <c r="BW102" s="473" t="s">
        <v>98</v>
      </c>
      <c r="BX102" s="473" t="s">
        <v>4</v>
      </c>
      <c r="CL102" s="473" t="s">
        <v>1</v>
      </c>
      <c r="CM102" s="473" t="s">
        <v>79</v>
      </c>
    </row>
    <row r="103" spans="2:44" s="213" customFormat="1" ht="30" customHeight="1">
      <c r="B103" s="214"/>
      <c r="AR103" s="214"/>
    </row>
    <row r="104" spans="2:44" s="213" customFormat="1" ht="6.95" customHeight="1">
      <c r="B104" s="231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14"/>
    </row>
  </sheetData>
  <sheetProtection password="DAFF" sheet="1" objects="1" scenarios="1"/>
  <mergeCells count="68">
    <mergeCell ref="AK32:AO32"/>
    <mergeCell ref="L32:P32"/>
    <mergeCell ref="AK33:AO33"/>
    <mergeCell ref="L33:P33"/>
    <mergeCell ref="W29:AE29"/>
    <mergeCell ref="AK29:AO29"/>
    <mergeCell ref="L29:P29"/>
    <mergeCell ref="AK30:AO30"/>
    <mergeCell ref="L30:P30"/>
    <mergeCell ref="AK31:AO31"/>
    <mergeCell ref="L31:P31"/>
    <mergeCell ref="W32:AE32"/>
    <mergeCell ref="W30:AE30"/>
    <mergeCell ref="W31:AE31"/>
    <mergeCell ref="W33:AE33"/>
    <mergeCell ref="AR2:BE2"/>
    <mergeCell ref="E23:AN23"/>
    <mergeCell ref="AK26:AO26"/>
    <mergeCell ref="L28:P28"/>
    <mergeCell ref="W28:AE28"/>
    <mergeCell ref="AK28:AO28"/>
    <mergeCell ref="K5:AO5"/>
    <mergeCell ref="K6:AO6"/>
    <mergeCell ref="X35:AB35"/>
    <mergeCell ref="AK35:AO35"/>
    <mergeCell ref="D100:H100"/>
    <mergeCell ref="C92:G92"/>
    <mergeCell ref="D95:H95"/>
    <mergeCell ref="D96:H96"/>
    <mergeCell ref="D97:H97"/>
    <mergeCell ref="D98:H98"/>
    <mergeCell ref="L85:AO85"/>
    <mergeCell ref="AM87:AN87"/>
    <mergeCell ref="J95:AF95"/>
    <mergeCell ref="J96:AF96"/>
    <mergeCell ref="J97:AF97"/>
    <mergeCell ref="J98:AF98"/>
    <mergeCell ref="AG99:AM99"/>
    <mergeCell ref="AN99:AP99"/>
    <mergeCell ref="J99:AF99"/>
    <mergeCell ref="AS89:AT91"/>
    <mergeCell ref="AM90:AP90"/>
    <mergeCell ref="AG95:AM95"/>
    <mergeCell ref="AG96:AM96"/>
    <mergeCell ref="AG97:AM97"/>
    <mergeCell ref="AG94:AM94"/>
    <mergeCell ref="AG92:AM92"/>
    <mergeCell ref="AN94:AP94"/>
    <mergeCell ref="AN92:AP92"/>
    <mergeCell ref="AN95:AP95"/>
    <mergeCell ref="AN96:AP96"/>
    <mergeCell ref="AN97:AP97"/>
    <mergeCell ref="J101:AF101"/>
    <mergeCell ref="J102:AF102"/>
    <mergeCell ref="D101:H101"/>
    <mergeCell ref="D102:H102"/>
    <mergeCell ref="AM89:AP89"/>
    <mergeCell ref="AG98:AM98"/>
    <mergeCell ref="AG100:AM100"/>
    <mergeCell ref="AG101:AM101"/>
    <mergeCell ref="AG102:AM102"/>
    <mergeCell ref="I92:AF92"/>
    <mergeCell ref="AN101:AP101"/>
    <mergeCell ref="AN102:AP102"/>
    <mergeCell ref="AN100:AP100"/>
    <mergeCell ref="AN98:AP98"/>
    <mergeCell ref="J100:AF100"/>
    <mergeCell ref="D99:H99"/>
  </mergeCells>
  <hyperlinks>
    <hyperlink ref="A95" location="'UHK 1 - A-Rekonstrukce st...'!C2" display="/"/>
    <hyperlink ref="A96" location="'UHK 2 - B-Rekonstrukce vs...'!C2" display="/"/>
    <hyperlink ref="A97" location="'UHK 3 - C-Rekonstrukce ba...'!C2" display="/"/>
    <hyperlink ref="A98" location="'UHK 4 - D-Modernizace spo...'!C2" display="/"/>
    <hyperlink ref="A100" location="'UHK 7 - Ústřední vytápění'!C2" display="/"/>
    <hyperlink ref="A101" location="'UHK 8 - Vzduchotechnika'!C2" display="/"/>
    <hyperlink ref="A102" location="'UHK 9 - Zdravotní instalace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5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8" customWidth="1"/>
    <col min="2" max="2" width="1.7109375" style="18" customWidth="1"/>
    <col min="3" max="3" width="4.140625" style="18" customWidth="1"/>
    <col min="4" max="4" width="4.28125" style="18" customWidth="1"/>
    <col min="5" max="5" width="17.140625" style="18" customWidth="1"/>
    <col min="6" max="6" width="100.8515625" style="18" customWidth="1"/>
    <col min="7" max="7" width="8.7109375" style="18" customWidth="1"/>
    <col min="8" max="8" width="11.140625" style="18" customWidth="1"/>
    <col min="9" max="9" width="14.140625" style="18" customWidth="1"/>
    <col min="10" max="10" width="23.421875" style="18" customWidth="1"/>
    <col min="11" max="11" width="15.421875" style="18" customWidth="1"/>
    <col min="12" max="12" width="9.28125" style="18" customWidth="1"/>
    <col min="13" max="13" width="10.8515625" style="18" hidden="1" customWidth="1"/>
    <col min="14" max="14" width="9.28125" style="18" customWidth="1"/>
    <col min="15" max="20" width="14.140625" style="18" hidden="1" customWidth="1"/>
    <col min="21" max="21" width="16.28125" style="18" hidden="1" customWidth="1"/>
    <col min="22" max="22" width="12.28125" style="18" customWidth="1"/>
    <col min="23" max="23" width="16.28125" style="18" customWidth="1"/>
    <col min="24" max="24" width="12.28125" style="18" customWidth="1"/>
    <col min="25" max="25" width="15.00390625" style="18" customWidth="1"/>
    <col min="26" max="26" width="11.00390625" style="18" customWidth="1"/>
    <col min="27" max="27" width="15.00390625" style="18" customWidth="1"/>
    <col min="28" max="28" width="16.28125" style="18" customWidth="1"/>
    <col min="29" max="29" width="11.00390625" style="18" customWidth="1"/>
    <col min="30" max="30" width="15.00390625" style="18" customWidth="1"/>
    <col min="31" max="31" width="16.28125" style="18" customWidth="1"/>
    <col min="32" max="16384" width="9.28125" style="18" customWidth="1"/>
  </cols>
  <sheetData>
    <row r="1" ht="12"/>
    <row r="2" spans="12:46" ht="36.95" customHeight="1">
      <c r="L2" s="502" t="s">
        <v>5</v>
      </c>
      <c r="M2" s="503"/>
      <c r="N2" s="503"/>
      <c r="O2" s="503"/>
      <c r="P2" s="503"/>
      <c r="Q2" s="503"/>
      <c r="R2" s="503"/>
      <c r="S2" s="503"/>
      <c r="T2" s="503"/>
      <c r="U2" s="503"/>
      <c r="V2" s="503"/>
      <c r="AT2" s="215" t="s">
        <v>1191</v>
      </c>
    </row>
    <row r="3" spans="2:46" ht="6.95" customHeight="1"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9"/>
      <c r="AT3" s="215" t="s">
        <v>79</v>
      </c>
    </row>
    <row r="4" spans="2:46" ht="24.95" customHeight="1">
      <c r="B4" s="209"/>
      <c r="D4" s="210" t="s">
        <v>99</v>
      </c>
      <c r="L4" s="209"/>
      <c r="M4" s="211" t="s">
        <v>9</v>
      </c>
      <c r="AT4" s="215" t="s">
        <v>3</v>
      </c>
    </row>
    <row r="5" spans="2:12" ht="6.95" customHeight="1">
      <c r="B5" s="209"/>
      <c r="L5" s="209"/>
    </row>
    <row r="6" spans="2:12" ht="12" customHeight="1">
      <c r="B6" s="209"/>
      <c r="D6" s="212" t="s">
        <v>13</v>
      </c>
      <c r="L6" s="209"/>
    </row>
    <row r="7" spans="2:12" ht="16.5" customHeight="1">
      <c r="B7" s="209"/>
      <c r="E7" s="517" t="str">
        <f>'[6]Rekapitulace stavby'!K6</f>
        <v>UHK-Palachovy koleje 1129-1135,1289-rekonstrukce a modernizace -I.etapa - neinvestiční výdaje</v>
      </c>
      <c r="F7" s="518"/>
      <c r="G7" s="518"/>
      <c r="H7" s="518"/>
      <c r="L7" s="209"/>
    </row>
    <row r="8" spans="2:12" s="213" customFormat="1" ht="12" customHeight="1">
      <c r="B8" s="214"/>
      <c r="D8" s="212" t="s">
        <v>100</v>
      </c>
      <c r="L8" s="214"/>
    </row>
    <row r="9" spans="2:12" s="213" customFormat="1" ht="36.95" customHeight="1">
      <c r="B9" s="214"/>
      <c r="E9" s="499" t="s">
        <v>1192</v>
      </c>
      <c r="F9" s="515"/>
      <c r="G9" s="515"/>
      <c r="H9" s="515"/>
      <c r="L9" s="214"/>
    </row>
    <row r="10" spans="2:12" s="213" customFormat="1" ht="12">
      <c r="B10" s="214"/>
      <c r="L10" s="214"/>
    </row>
    <row r="11" spans="2:12" s="213" customFormat="1" ht="12" customHeight="1">
      <c r="B11" s="214"/>
      <c r="D11" s="212" t="s">
        <v>14</v>
      </c>
      <c r="F11" s="215" t="s">
        <v>1</v>
      </c>
      <c r="I11" s="212" t="s">
        <v>15</v>
      </c>
      <c r="J11" s="215" t="s">
        <v>1</v>
      </c>
      <c r="L11" s="214"/>
    </row>
    <row r="12" spans="2:12" s="213" customFormat="1" ht="12" customHeight="1">
      <c r="B12" s="214"/>
      <c r="D12" s="212" t="s">
        <v>16</v>
      </c>
      <c r="F12" s="215" t="s">
        <v>495</v>
      </c>
      <c r="I12" s="212" t="s">
        <v>18</v>
      </c>
      <c r="J12" s="277"/>
      <c r="L12" s="214"/>
    </row>
    <row r="13" spans="2:12" s="213" customFormat="1" ht="10.9" customHeight="1">
      <c r="B13" s="214"/>
      <c r="L13" s="214"/>
    </row>
    <row r="14" spans="2:12" s="213" customFormat="1" ht="12" customHeight="1">
      <c r="B14" s="214"/>
      <c r="D14" s="212" t="s">
        <v>19</v>
      </c>
      <c r="I14" s="212" t="s">
        <v>20</v>
      </c>
      <c r="J14" s="215" t="s">
        <v>1</v>
      </c>
      <c r="L14" s="214"/>
    </row>
    <row r="15" spans="2:12" s="213" customFormat="1" ht="18" customHeight="1">
      <c r="B15" s="214"/>
      <c r="E15" s="215" t="s">
        <v>21</v>
      </c>
      <c r="I15" s="212" t="s">
        <v>22</v>
      </c>
      <c r="J15" s="215" t="s">
        <v>1</v>
      </c>
      <c r="L15" s="214"/>
    </row>
    <row r="16" spans="2:12" s="213" customFormat="1" ht="6.95" customHeight="1">
      <c r="B16" s="214"/>
      <c r="L16" s="214"/>
    </row>
    <row r="17" spans="2:12" s="213" customFormat="1" ht="12" customHeight="1">
      <c r="B17" s="214"/>
      <c r="D17" s="212" t="s">
        <v>975</v>
      </c>
      <c r="I17" s="212" t="s">
        <v>20</v>
      </c>
      <c r="J17" s="215" t="s">
        <v>1</v>
      </c>
      <c r="L17" s="214"/>
    </row>
    <row r="18" spans="2:12" s="213" customFormat="1" ht="18" customHeight="1">
      <c r="B18" s="214"/>
      <c r="E18" s="278" t="s">
        <v>24</v>
      </c>
      <c r="I18" s="212" t="s">
        <v>22</v>
      </c>
      <c r="J18" s="215" t="s">
        <v>1</v>
      </c>
      <c r="L18" s="214"/>
    </row>
    <row r="19" spans="2:12" s="213" customFormat="1" ht="6.95" customHeight="1">
      <c r="B19" s="214"/>
      <c r="L19" s="214"/>
    </row>
    <row r="20" spans="2:12" s="213" customFormat="1" ht="12" customHeight="1">
      <c r="B20" s="214"/>
      <c r="D20" s="212" t="s">
        <v>25</v>
      </c>
      <c r="I20" s="212" t="s">
        <v>20</v>
      </c>
      <c r="J20" s="215" t="s">
        <v>1</v>
      </c>
      <c r="L20" s="214"/>
    </row>
    <row r="21" spans="2:12" s="213" customFormat="1" ht="18" customHeight="1">
      <c r="B21" s="214"/>
      <c r="E21" s="215" t="s">
        <v>26</v>
      </c>
      <c r="I21" s="212" t="s">
        <v>22</v>
      </c>
      <c r="J21" s="215" t="s">
        <v>1</v>
      </c>
      <c r="L21" s="214"/>
    </row>
    <row r="22" spans="2:12" s="213" customFormat="1" ht="6.95" customHeight="1">
      <c r="B22" s="214"/>
      <c r="L22" s="214"/>
    </row>
    <row r="23" spans="2:12" s="213" customFormat="1" ht="12" customHeight="1">
      <c r="B23" s="214"/>
      <c r="D23" s="212" t="s">
        <v>28</v>
      </c>
      <c r="I23" s="212" t="s">
        <v>20</v>
      </c>
      <c r="J23" s="215" t="s">
        <v>1</v>
      </c>
      <c r="L23" s="214"/>
    </row>
    <row r="24" spans="2:12" s="213" customFormat="1" ht="18" customHeight="1">
      <c r="B24" s="214"/>
      <c r="E24" s="215" t="s">
        <v>29</v>
      </c>
      <c r="I24" s="212" t="s">
        <v>22</v>
      </c>
      <c r="J24" s="215" t="s">
        <v>1</v>
      </c>
      <c r="L24" s="214"/>
    </row>
    <row r="25" spans="2:12" s="213" customFormat="1" ht="6.95" customHeight="1">
      <c r="B25" s="214"/>
      <c r="L25" s="214"/>
    </row>
    <row r="26" spans="2:12" s="213" customFormat="1" ht="12" customHeight="1">
      <c r="B26" s="214"/>
      <c r="D26" s="212" t="s">
        <v>30</v>
      </c>
      <c r="L26" s="214"/>
    </row>
    <row r="27" spans="2:12" s="216" customFormat="1" ht="16.5" customHeight="1">
      <c r="B27" s="217"/>
      <c r="E27" s="521" t="s">
        <v>1</v>
      </c>
      <c r="F27" s="521"/>
      <c r="G27" s="521"/>
      <c r="H27" s="521"/>
      <c r="L27" s="217"/>
    </row>
    <row r="28" spans="2:12" s="213" customFormat="1" ht="6.95" customHeight="1">
      <c r="B28" s="214"/>
      <c r="L28" s="214"/>
    </row>
    <row r="29" spans="2:12" s="213" customFormat="1" ht="6.95" customHeight="1">
      <c r="B29" s="214"/>
      <c r="D29" s="218"/>
      <c r="E29" s="218"/>
      <c r="F29" s="218"/>
      <c r="G29" s="218"/>
      <c r="H29" s="218"/>
      <c r="I29" s="218"/>
      <c r="J29" s="218"/>
      <c r="K29" s="218"/>
      <c r="L29" s="214"/>
    </row>
    <row r="30" spans="2:12" s="213" customFormat="1" ht="25.35" customHeight="1">
      <c r="B30" s="214"/>
      <c r="D30" s="219" t="s">
        <v>31</v>
      </c>
      <c r="J30" s="220">
        <f>ROUND(J81,2)</f>
        <v>0</v>
      </c>
      <c r="L30" s="214"/>
    </row>
    <row r="31" spans="2:12" s="213" customFormat="1" ht="6.95" customHeight="1">
      <c r="B31" s="214"/>
      <c r="D31" s="218"/>
      <c r="E31" s="218"/>
      <c r="F31" s="218"/>
      <c r="G31" s="218"/>
      <c r="H31" s="218"/>
      <c r="I31" s="218"/>
      <c r="J31" s="218"/>
      <c r="K31" s="218"/>
      <c r="L31" s="214"/>
    </row>
    <row r="32" spans="2:12" s="213" customFormat="1" ht="14.45" customHeight="1">
      <c r="B32" s="214"/>
      <c r="F32" s="221" t="s">
        <v>33</v>
      </c>
      <c r="I32" s="221" t="s">
        <v>32</v>
      </c>
      <c r="J32" s="221" t="s">
        <v>34</v>
      </c>
      <c r="L32" s="214"/>
    </row>
    <row r="33" spans="2:12" s="213" customFormat="1" ht="14.45" customHeight="1">
      <c r="B33" s="214"/>
      <c r="D33" s="212" t="s">
        <v>35</v>
      </c>
      <c r="E33" s="212" t="s">
        <v>36</v>
      </c>
      <c r="F33" s="222">
        <f>J30</f>
        <v>0</v>
      </c>
      <c r="I33" s="223">
        <v>0.21</v>
      </c>
      <c r="J33" s="222">
        <f>F33*1.21-J30</f>
        <v>0</v>
      </c>
      <c r="L33" s="214"/>
    </row>
    <row r="34" spans="2:12" s="213" customFormat="1" ht="14.45" customHeight="1">
      <c r="B34" s="214"/>
      <c r="E34" s="212" t="s">
        <v>37</v>
      </c>
      <c r="F34" s="222">
        <v>0</v>
      </c>
      <c r="I34" s="223">
        <v>0.15</v>
      </c>
      <c r="J34" s="222">
        <v>0</v>
      </c>
      <c r="L34" s="214"/>
    </row>
    <row r="35" spans="2:12" s="213" customFormat="1" ht="14.45" customHeight="1" hidden="1">
      <c r="B35" s="214"/>
      <c r="E35" s="212" t="s">
        <v>38</v>
      </c>
      <c r="F35" s="222">
        <f>ROUND((SUM(BG81:BG84)),2)</f>
        <v>0</v>
      </c>
      <c r="I35" s="223">
        <v>0.21</v>
      </c>
      <c r="J35" s="222">
        <f>0</f>
        <v>0</v>
      </c>
      <c r="L35" s="214"/>
    </row>
    <row r="36" spans="2:12" s="213" customFormat="1" ht="14.45" customHeight="1" hidden="1">
      <c r="B36" s="214"/>
      <c r="E36" s="212" t="s">
        <v>39</v>
      </c>
      <c r="F36" s="222">
        <f>ROUND((SUM(BH81:BH84)),2)</f>
        <v>0</v>
      </c>
      <c r="I36" s="223">
        <v>0.15</v>
      </c>
      <c r="J36" s="222">
        <f>0</f>
        <v>0</v>
      </c>
      <c r="L36" s="214"/>
    </row>
    <row r="37" spans="2:12" s="213" customFormat="1" ht="14.45" customHeight="1" hidden="1">
      <c r="B37" s="214"/>
      <c r="E37" s="212" t="s">
        <v>40</v>
      </c>
      <c r="F37" s="222">
        <f>ROUND((SUM(BI81:BI84)),2)</f>
        <v>0</v>
      </c>
      <c r="I37" s="223">
        <v>0</v>
      </c>
      <c r="J37" s="222">
        <f>0</f>
        <v>0</v>
      </c>
      <c r="L37" s="214"/>
    </row>
    <row r="38" spans="2:12" s="213" customFormat="1" ht="6.95" customHeight="1">
      <c r="B38" s="214"/>
      <c r="L38" s="214"/>
    </row>
    <row r="39" spans="2:12" s="213" customFormat="1" ht="25.35" customHeight="1">
      <c r="B39" s="214"/>
      <c r="C39" s="224"/>
      <c r="D39" s="225" t="s">
        <v>41</v>
      </c>
      <c r="E39" s="226"/>
      <c r="F39" s="226"/>
      <c r="G39" s="227" t="s">
        <v>42</v>
      </c>
      <c r="H39" s="228" t="s">
        <v>43</v>
      </c>
      <c r="I39" s="226"/>
      <c r="J39" s="229">
        <f>SUM(J30:J37)</f>
        <v>0</v>
      </c>
      <c r="K39" s="230"/>
      <c r="L39" s="214"/>
    </row>
    <row r="40" spans="2:12" s="213" customFormat="1" ht="14.45" customHeight="1"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214"/>
    </row>
    <row r="44" spans="2:12" s="213" customFormat="1" ht="6.95" customHeight="1">
      <c r="B44" s="233"/>
      <c r="C44" s="234"/>
      <c r="D44" s="234"/>
      <c r="E44" s="234"/>
      <c r="F44" s="234"/>
      <c r="G44" s="234"/>
      <c r="H44" s="234"/>
      <c r="I44" s="234"/>
      <c r="J44" s="234"/>
      <c r="K44" s="234"/>
      <c r="L44" s="214"/>
    </row>
    <row r="45" spans="2:12" s="213" customFormat="1" ht="24.95" customHeight="1">
      <c r="B45" s="214"/>
      <c r="C45" s="210" t="s">
        <v>102</v>
      </c>
      <c r="L45" s="214"/>
    </row>
    <row r="46" spans="2:12" s="213" customFormat="1" ht="6.95" customHeight="1">
      <c r="B46" s="214"/>
      <c r="L46" s="214"/>
    </row>
    <row r="47" spans="2:12" s="213" customFormat="1" ht="12" customHeight="1">
      <c r="B47" s="214"/>
      <c r="C47" s="212" t="s">
        <v>13</v>
      </c>
      <c r="L47" s="214"/>
    </row>
    <row r="48" spans="2:12" s="213" customFormat="1" ht="16.5" customHeight="1">
      <c r="B48" s="214"/>
      <c r="E48" s="517" t="str">
        <f>E7</f>
        <v>UHK-Palachovy koleje 1129-1135,1289-rekonstrukce a modernizace -I.etapa - neinvestiční výdaje</v>
      </c>
      <c r="F48" s="518"/>
      <c r="G48" s="518"/>
      <c r="H48" s="518"/>
      <c r="L48" s="214"/>
    </row>
    <row r="49" spans="2:12" s="213" customFormat="1" ht="12" customHeight="1">
      <c r="B49" s="214"/>
      <c r="C49" s="212" t="s">
        <v>100</v>
      </c>
      <c r="L49" s="214"/>
    </row>
    <row r="50" spans="2:12" s="213" customFormat="1" ht="16.5" customHeight="1">
      <c r="B50" s="214"/>
      <c r="E50" s="499" t="str">
        <f>E9</f>
        <v>UHK 5 - E-Požární hlásiče</v>
      </c>
      <c r="F50" s="515"/>
      <c r="G50" s="515"/>
      <c r="H50" s="515"/>
      <c r="L50" s="214"/>
    </row>
    <row r="51" spans="2:12" s="213" customFormat="1" ht="6.95" customHeight="1">
      <c r="B51" s="214"/>
      <c r="L51" s="214"/>
    </row>
    <row r="52" spans="2:12" s="213" customFormat="1" ht="12" customHeight="1">
      <c r="B52" s="214"/>
      <c r="C52" s="212" t="s">
        <v>16</v>
      </c>
      <c r="F52" s="215" t="str">
        <f>F12</f>
        <v xml:space="preserve">HK,Palachovy koleje </v>
      </c>
      <c r="I52" s="212" t="s">
        <v>18</v>
      </c>
      <c r="J52" s="277"/>
      <c r="L52" s="214"/>
    </row>
    <row r="53" spans="2:12" s="213" customFormat="1" ht="6.95" customHeight="1">
      <c r="B53" s="214"/>
      <c r="L53" s="214"/>
    </row>
    <row r="54" spans="2:12" s="213" customFormat="1" ht="13.7" customHeight="1">
      <c r="B54" s="214"/>
      <c r="C54" s="212" t="s">
        <v>19</v>
      </c>
      <c r="F54" s="215" t="str">
        <f>E15</f>
        <v>UHK,Víta Nejedlého 573 Hradec Králové</v>
      </c>
      <c r="I54" s="212" t="s">
        <v>25</v>
      </c>
      <c r="J54" s="235" t="str">
        <f>E21</f>
        <v>PRIDOS HK</v>
      </c>
      <c r="L54" s="214"/>
    </row>
    <row r="55" spans="2:12" s="213" customFormat="1" ht="13.7" customHeight="1">
      <c r="B55" s="214"/>
      <c r="C55" s="212" t="s">
        <v>975</v>
      </c>
      <c r="F55" s="278" t="str">
        <f>IF(E18="","",E18)</f>
        <v>bude určen ve výběrovém řízení</v>
      </c>
      <c r="I55" s="212" t="s">
        <v>28</v>
      </c>
      <c r="J55" s="235" t="str">
        <f>E24</f>
        <v>Ing.PavelMichálek</v>
      </c>
      <c r="L55" s="214"/>
    </row>
    <row r="56" spans="2:12" s="213" customFormat="1" ht="10.35" customHeight="1">
      <c r="B56" s="214"/>
      <c r="L56" s="214"/>
    </row>
    <row r="57" spans="2:12" s="213" customFormat="1" ht="29.25" customHeight="1">
      <c r="B57" s="214"/>
      <c r="C57" s="236" t="s">
        <v>103</v>
      </c>
      <c r="D57" s="224"/>
      <c r="E57" s="224"/>
      <c r="F57" s="224"/>
      <c r="G57" s="224"/>
      <c r="H57" s="224"/>
      <c r="I57" s="224"/>
      <c r="J57" s="237" t="s">
        <v>104</v>
      </c>
      <c r="K57" s="224"/>
      <c r="L57" s="214"/>
    </row>
    <row r="58" spans="2:12" s="213" customFormat="1" ht="10.35" customHeight="1">
      <c r="B58" s="214"/>
      <c r="L58" s="214"/>
    </row>
    <row r="59" spans="2:47" s="213" customFormat="1" ht="22.9" customHeight="1">
      <c r="B59" s="214"/>
      <c r="C59" s="238" t="s">
        <v>105</v>
      </c>
      <c r="J59" s="220">
        <f>J81</f>
        <v>0</v>
      </c>
      <c r="L59" s="214"/>
      <c r="AU59" s="215" t="s">
        <v>106</v>
      </c>
    </row>
    <row r="60" spans="2:12" s="239" customFormat="1" ht="24.95" customHeight="1">
      <c r="B60" s="240"/>
      <c r="D60" s="241" t="s">
        <v>107</v>
      </c>
      <c r="E60" s="242"/>
      <c r="F60" s="242"/>
      <c r="G60" s="242"/>
      <c r="H60" s="242"/>
      <c r="I60" s="242"/>
      <c r="J60" s="243">
        <f>J82</f>
        <v>0</v>
      </c>
      <c r="L60" s="240"/>
    </row>
    <row r="61" spans="2:12" s="244" customFormat="1" ht="19.9" customHeight="1">
      <c r="B61" s="245"/>
      <c r="D61" s="246" t="s">
        <v>110</v>
      </c>
      <c r="E61" s="247"/>
      <c r="F61" s="247"/>
      <c r="G61" s="247"/>
      <c r="H61" s="247"/>
      <c r="I61" s="247"/>
      <c r="J61" s="248">
        <f>J83</f>
        <v>0</v>
      </c>
      <c r="L61" s="245"/>
    </row>
    <row r="62" spans="2:12" s="213" customFormat="1" ht="21.75" customHeight="1">
      <c r="B62" s="214"/>
      <c r="L62" s="214"/>
    </row>
    <row r="63" spans="2:12" s="213" customFormat="1" ht="6.95" customHeight="1">
      <c r="B63" s="231"/>
      <c r="C63" s="232"/>
      <c r="D63" s="232"/>
      <c r="E63" s="232"/>
      <c r="F63" s="232"/>
      <c r="G63" s="232"/>
      <c r="H63" s="232"/>
      <c r="I63" s="232"/>
      <c r="J63" s="232"/>
      <c r="K63" s="232"/>
      <c r="L63" s="214"/>
    </row>
    <row r="67" spans="2:12" s="213" customFormat="1" ht="6.95" customHeight="1">
      <c r="B67" s="233"/>
      <c r="C67" s="234"/>
      <c r="D67" s="234"/>
      <c r="E67" s="234"/>
      <c r="F67" s="234"/>
      <c r="G67" s="234"/>
      <c r="H67" s="234"/>
      <c r="I67" s="234"/>
      <c r="J67" s="234"/>
      <c r="K67" s="234"/>
      <c r="L67" s="214"/>
    </row>
    <row r="68" spans="2:12" s="213" customFormat="1" ht="24.95" customHeight="1">
      <c r="B68" s="214"/>
      <c r="C68" s="210" t="s">
        <v>125</v>
      </c>
      <c r="L68" s="214"/>
    </row>
    <row r="69" spans="2:12" s="213" customFormat="1" ht="6.95" customHeight="1">
      <c r="B69" s="214"/>
      <c r="L69" s="214"/>
    </row>
    <row r="70" spans="2:12" s="213" customFormat="1" ht="12" customHeight="1">
      <c r="B70" s="214"/>
      <c r="C70" s="212" t="s">
        <v>13</v>
      </c>
      <c r="L70" s="214"/>
    </row>
    <row r="71" spans="2:12" s="213" customFormat="1" ht="16.5" customHeight="1">
      <c r="B71" s="214"/>
      <c r="E71" s="517" t="str">
        <f>E7</f>
        <v>UHK-Palachovy koleje 1129-1135,1289-rekonstrukce a modernizace -I.etapa - neinvestiční výdaje</v>
      </c>
      <c r="F71" s="518"/>
      <c r="G71" s="518"/>
      <c r="H71" s="518"/>
      <c r="L71" s="214"/>
    </row>
    <row r="72" spans="2:12" s="213" customFormat="1" ht="12" customHeight="1">
      <c r="B72" s="214"/>
      <c r="C72" s="212" t="s">
        <v>100</v>
      </c>
      <c r="L72" s="214"/>
    </row>
    <row r="73" spans="2:12" s="213" customFormat="1" ht="16.5" customHeight="1">
      <c r="B73" s="214"/>
      <c r="E73" s="499" t="str">
        <f>E9</f>
        <v>UHK 5 - E-Požární hlásiče</v>
      </c>
      <c r="F73" s="515"/>
      <c r="G73" s="515"/>
      <c r="H73" s="515"/>
      <c r="L73" s="214"/>
    </row>
    <row r="74" spans="2:12" s="213" customFormat="1" ht="6.95" customHeight="1">
      <c r="B74" s="214"/>
      <c r="L74" s="214"/>
    </row>
    <row r="75" spans="2:12" s="213" customFormat="1" ht="12" customHeight="1">
      <c r="B75" s="214"/>
      <c r="C75" s="212" t="s">
        <v>16</v>
      </c>
      <c r="F75" s="215" t="str">
        <f>F12</f>
        <v xml:space="preserve">HK,Palachovy koleje </v>
      </c>
      <c r="I75" s="212" t="s">
        <v>18</v>
      </c>
      <c r="J75" s="277"/>
      <c r="L75" s="214"/>
    </row>
    <row r="76" spans="2:12" s="213" customFormat="1" ht="6.95" customHeight="1">
      <c r="B76" s="214"/>
      <c r="L76" s="214"/>
    </row>
    <row r="77" spans="2:12" s="213" customFormat="1" ht="13.7" customHeight="1">
      <c r="B77" s="214"/>
      <c r="C77" s="212" t="s">
        <v>19</v>
      </c>
      <c r="F77" s="215" t="str">
        <f>E15</f>
        <v>UHK,Víta Nejedlého 573 Hradec Králové</v>
      </c>
      <c r="I77" s="212" t="s">
        <v>25</v>
      </c>
      <c r="J77" s="235" t="str">
        <f>E21</f>
        <v>PRIDOS HK</v>
      </c>
      <c r="L77" s="214"/>
    </row>
    <row r="78" spans="2:12" s="213" customFormat="1" ht="13.7" customHeight="1">
      <c r="B78" s="214"/>
      <c r="C78" s="212" t="s">
        <v>975</v>
      </c>
      <c r="F78" s="278" t="str">
        <f>IF(E18="","",E18)</f>
        <v>bude určen ve výběrovém řízení</v>
      </c>
      <c r="I78" s="212" t="s">
        <v>28</v>
      </c>
      <c r="J78" s="235" t="str">
        <f>E24</f>
        <v>Ing.PavelMichálek</v>
      </c>
      <c r="L78" s="214"/>
    </row>
    <row r="79" spans="2:12" s="213" customFormat="1" ht="10.35" customHeight="1">
      <c r="B79" s="214"/>
      <c r="L79" s="214"/>
    </row>
    <row r="80" spans="2:20" s="249" customFormat="1" ht="29.25" customHeight="1">
      <c r="B80" s="250"/>
      <c r="C80" s="251" t="s">
        <v>126</v>
      </c>
      <c r="D80" s="252" t="s">
        <v>56</v>
      </c>
      <c r="E80" s="252" t="s">
        <v>52</v>
      </c>
      <c r="F80" s="252" t="s">
        <v>53</v>
      </c>
      <c r="G80" s="252" t="s">
        <v>127</v>
      </c>
      <c r="H80" s="252" t="s">
        <v>128</v>
      </c>
      <c r="I80" s="252" t="s">
        <v>129</v>
      </c>
      <c r="J80" s="252" t="s">
        <v>104</v>
      </c>
      <c r="K80" s="253" t="s">
        <v>130</v>
      </c>
      <c r="L80" s="250"/>
      <c r="M80" s="254" t="s">
        <v>1</v>
      </c>
      <c r="N80" s="255" t="s">
        <v>35</v>
      </c>
      <c r="O80" s="255" t="s">
        <v>131</v>
      </c>
      <c r="P80" s="255" t="s">
        <v>132</v>
      </c>
      <c r="Q80" s="255" t="s">
        <v>133</v>
      </c>
      <c r="R80" s="255" t="s">
        <v>134</v>
      </c>
      <c r="S80" s="255" t="s">
        <v>135</v>
      </c>
      <c r="T80" s="256" t="s">
        <v>136</v>
      </c>
    </row>
    <row r="81" spans="2:63" s="213" customFormat="1" ht="22.9" customHeight="1">
      <c r="B81" s="214"/>
      <c r="C81" s="257" t="s">
        <v>137</v>
      </c>
      <c r="J81" s="258">
        <f>J82</f>
        <v>0</v>
      </c>
      <c r="L81" s="214"/>
      <c r="M81" s="259"/>
      <c r="N81" s="218"/>
      <c r="O81" s="218"/>
      <c r="P81" s="260" t="e">
        <f>P82+#REF!</f>
        <v>#REF!</v>
      </c>
      <c r="Q81" s="218"/>
      <c r="R81" s="260" t="e">
        <f>R82+#REF!</f>
        <v>#REF!</v>
      </c>
      <c r="S81" s="218"/>
      <c r="T81" s="261" t="e">
        <f>T82+#REF!</f>
        <v>#REF!</v>
      </c>
      <c r="AT81" s="215" t="s">
        <v>70</v>
      </c>
      <c r="AU81" s="215" t="s">
        <v>106</v>
      </c>
      <c r="BK81" s="279" t="e">
        <f>BK82+#REF!</f>
        <v>#REF!</v>
      </c>
    </row>
    <row r="82" spans="2:63" s="262" customFormat="1" ht="25.9" customHeight="1">
      <c r="B82" s="263"/>
      <c r="D82" s="264" t="s">
        <v>70</v>
      </c>
      <c r="E82" s="265" t="s">
        <v>138</v>
      </c>
      <c r="F82" s="265" t="s">
        <v>139</v>
      </c>
      <c r="J82" s="266">
        <f>BK82</f>
        <v>0</v>
      </c>
      <c r="L82" s="263"/>
      <c r="M82" s="267"/>
      <c r="N82" s="268"/>
      <c r="O82" s="268"/>
      <c r="P82" s="269">
        <f>P83</f>
        <v>0</v>
      </c>
      <c r="Q82" s="268"/>
      <c r="R82" s="269">
        <f>R83</f>
        <v>0</v>
      </c>
      <c r="S82" s="268"/>
      <c r="T82" s="270">
        <f>T83</f>
        <v>0</v>
      </c>
      <c r="AR82" s="264" t="s">
        <v>79</v>
      </c>
      <c r="AT82" s="280" t="s">
        <v>70</v>
      </c>
      <c r="AU82" s="280" t="s">
        <v>71</v>
      </c>
      <c r="AY82" s="264" t="s">
        <v>140</v>
      </c>
      <c r="BK82" s="281">
        <f>BK83</f>
        <v>0</v>
      </c>
    </row>
    <row r="83" spans="2:63" s="262" customFormat="1" ht="22.9" customHeight="1">
      <c r="B83" s="263"/>
      <c r="D83" s="264" t="s">
        <v>70</v>
      </c>
      <c r="E83" s="271" t="s">
        <v>172</v>
      </c>
      <c r="F83" s="271" t="s">
        <v>173</v>
      </c>
      <c r="J83" s="272">
        <f>BK83</f>
        <v>0</v>
      </c>
      <c r="L83" s="263"/>
      <c r="M83" s="267"/>
      <c r="N83" s="268"/>
      <c r="O83" s="268"/>
      <c r="P83" s="269">
        <f>P84</f>
        <v>0</v>
      </c>
      <c r="Q83" s="268"/>
      <c r="R83" s="269">
        <f>R84</f>
        <v>0</v>
      </c>
      <c r="S83" s="268"/>
      <c r="T83" s="270">
        <f>T84</f>
        <v>0</v>
      </c>
      <c r="AR83" s="264" t="s">
        <v>79</v>
      </c>
      <c r="AT83" s="280" t="s">
        <v>70</v>
      </c>
      <c r="AU83" s="280" t="s">
        <v>79</v>
      </c>
      <c r="AY83" s="264" t="s">
        <v>140</v>
      </c>
      <c r="BK83" s="281">
        <f>BK84</f>
        <v>0</v>
      </c>
    </row>
    <row r="84" spans="2:65" s="213" customFormat="1" ht="16.5" customHeight="1">
      <c r="B84" s="214"/>
      <c r="C84" s="282" t="s">
        <v>79</v>
      </c>
      <c r="D84" s="282" t="s">
        <v>143</v>
      </c>
      <c r="E84" s="283" t="s">
        <v>1193</v>
      </c>
      <c r="F84" s="284" t="s">
        <v>1194</v>
      </c>
      <c r="G84" s="285" t="s">
        <v>407</v>
      </c>
      <c r="H84" s="286">
        <v>168</v>
      </c>
      <c r="I84" s="178"/>
      <c r="J84" s="178">
        <f>ROUND(I84*H84,2)</f>
        <v>0</v>
      </c>
      <c r="K84" s="284" t="s">
        <v>1</v>
      </c>
      <c r="L84" s="214"/>
      <c r="M84" s="273" t="s">
        <v>1</v>
      </c>
      <c r="N84" s="274" t="s">
        <v>37</v>
      </c>
      <c r="O84" s="275">
        <v>0</v>
      </c>
      <c r="P84" s="275">
        <f>O84*H84</f>
        <v>0</v>
      </c>
      <c r="Q84" s="275">
        <v>0</v>
      </c>
      <c r="R84" s="275">
        <f>Q84*H84</f>
        <v>0</v>
      </c>
      <c r="S84" s="275">
        <v>0</v>
      </c>
      <c r="T84" s="276">
        <f>S84*H84</f>
        <v>0</v>
      </c>
      <c r="AR84" s="215" t="s">
        <v>148</v>
      </c>
      <c r="AT84" s="215" t="s">
        <v>143</v>
      </c>
      <c r="AU84" s="215" t="s">
        <v>149</v>
      </c>
      <c r="AY84" s="215" t="s">
        <v>140</v>
      </c>
      <c r="BE84" s="288">
        <f>IF(N84="základní",J84,0)</f>
        <v>0</v>
      </c>
      <c r="BF84" s="288">
        <f>IF(N84="snížená",J84,0)</f>
        <v>0</v>
      </c>
      <c r="BG84" s="288">
        <f>IF(N84="zákl. přenesená",J84,0)</f>
        <v>0</v>
      </c>
      <c r="BH84" s="288">
        <f>IF(N84="sníž. přenesená",J84,0)</f>
        <v>0</v>
      </c>
      <c r="BI84" s="288">
        <f>IF(N84="nulová",J84,0)</f>
        <v>0</v>
      </c>
      <c r="BJ84" s="215" t="s">
        <v>149</v>
      </c>
      <c r="BK84" s="288">
        <f>ROUND(I84*H84,2)</f>
        <v>0</v>
      </c>
      <c r="BL84" s="215" t="s">
        <v>148</v>
      </c>
      <c r="BM84" s="215" t="s">
        <v>1195</v>
      </c>
    </row>
    <row r="85" spans="2:12" s="213" customFormat="1" ht="6.95" customHeight="1">
      <c r="B85" s="231"/>
      <c r="C85" s="232"/>
      <c r="D85" s="232"/>
      <c r="E85" s="232"/>
      <c r="F85" s="232"/>
      <c r="G85" s="232"/>
      <c r="H85" s="232"/>
      <c r="I85" s="232"/>
      <c r="J85" s="232"/>
      <c r="K85" s="232"/>
      <c r="L85" s="214"/>
    </row>
  </sheetData>
  <sheetProtection password="DAFF" sheet="1" objects="1" scenarios="1"/>
  <autoFilter ref="C80:K84"/>
  <mergeCells count="8">
    <mergeCell ref="E71:H71"/>
    <mergeCell ref="E73:H73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 topLeftCell="A1">
      <selection activeCell="J13" sqref="J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22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46" ht="36.9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02" t="s">
        <v>5</v>
      </c>
      <c r="M2" s="503"/>
      <c r="N2" s="503"/>
      <c r="O2" s="503"/>
      <c r="P2" s="503"/>
      <c r="Q2" s="503"/>
      <c r="R2" s="503"/>
      <c r="S2" s="503"/>
      <c r="T2" s="503"/>
      <c r="U2" s="503"/>
      <c r="V2" s="503"/>
      <c r="AT2" s="9" t="s">
        <v>92</v>
      </c>
    </row>
    <row r="3" spans="1:46" ht="6.95" customHeight="1">
      <c r="A3" s="18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8"/>
      <c r="N3" s="18"/>
      <c r="O3" s="18"/>
      <c r="P3" s="18"/>
      <c r="Q3" s="18"/>
      <c r="R3" s="18"/>
      <c r="S3" s="18"/>
      <c r="T3" s="18"/>
      <c r="U3" s="18"/>
      <c r="V3" s="18"/>
      <c r="AT3" s="9" t="s">
        <v>79</v>
      </c>
    </row>
    <row r="4" spans="1:46" ht="24.95" customHeight="1">
      <c r="A4" s="18"/>
      <c r="B4" s="209"/>
      <c r="C4" s="18"/>
      <c r="D4" s="210" t="s">
        <v>99</v>
      </c>
      <c r="E4" s="18"/>
      <c r="F4" s="18"/>
      <c r="G4" s="18"/>
      <c r="H4" s="18"/>
      <c r="I4" s="18"/>
      <c r="J4" s="18"/>
      <c r="K4" s="18"/>
      <c r="L4" s="209"/>
      <c r="M4" s="289" t="s">
        <v>9</v>
      </c>
      <c r="N4" s="18"/>
      <c r="O4" s="18"/>
      <c r="P4" s="18"/>
      <c r="Q4" s="18"/>
      <c r="R4" s="18"/>
      <c r="S4" s="18"/>
      <c r="T4" s="18"/>
      <c r="U4" s="18"/>
      <c r="V4" s="18"/>
      <c r="AT4" s="9" t="s">
        <v>3</v>
      </c>
    </row>
    <row r="5" spans="1:22" ht="6.95" customHeight="1">
      <c r="A5" s="18"/>
      <c r="B5" s="209"/>
      <c r="C5" s="18"/>
      <c r="D5" s="18"/>
      <c r="E5" s="18"/>
      <c r="F5" s="18"/>
      <c r="G5" s="18"/>
      <c r="H5" s="18"/>
      <c r="I5" s="18"/>
      <c r="J5" s="18"/>
      <c r="K5" s="18"/>
      <c r="L5" s="209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2" customHeight="1">
      <c r="A6" s="18"/>
      <c r="B6" s="209"/>
      <c r="C6" s="18"/>
      <c r="D6" s="290" t="s">
        <v>13</v>
      </c>
      <c r="E6" s="18"/>
      <c r="F6" s="18"/>
      <c r="G6" s="18"/>
      <c r="H6" s="18"/>
      <c r="I6" s="18"/>
      <c r="J6" s="18"/>
      <c r="K6" s="18"/>
      <c r="L6" s="209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6.5" customHeight="1">
      <c r="A7" s="18"/>
      <c r="B7" s="209"/>
      <c r="C7" s="18"/>
      <c r="D7" s="18"/>
      <c r="E7" s="513" t="str">
        <f>'Rekapitulace stavby'!K6</f>
        <v>UHK-Palachovy koleje 1129-1135,1289-rekonstrukce a modernizace -I.etapa</v>
      </c>
      <c r="F7" s="514"/>
      <c r="G7" s="514"/>
      <c r="H7" s="514"/>
      <c r="I7" s="18"/>
      <c r="J7" s="18"/>
      <c r="K7" s="18"/>
      <c r="L7" s="209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" customFormat="1" ht="12" customHeight="1">
      <c r="A8" s="213"/>
      <c r="B8" s="214"/>
      <c r="C8" s="213"/>
      <c r="D8" s="290" t="s">
        <v>100</v>
      </c>
      <c r="E8" s="213"/>
      <c r="F8" s="213"/>
      <c r="G8" s="213"/>
      <c r="H8" s="213"/>
      <c r="I8" s="213"/>
      <c r="J8" s="213"/>
      <c r="K8" s="213"/>
      <c r="L8" s="214"/>
      <c r="M8" s="213"/>
      <c r="N8" s="213"/>
      <c r="O8" s="213"/>
      <c r="P8" s="213"/>
      <c r="Q8" s="213"/>
      <c r="R8" s="213"/>
      <c r="S8" s="213"/>
      <c r="T8" s="213"/>
      <c r="U8" s="213"/>
      <c r="V8" s="213"/>
    </row>
    <row r="9" spans="1:22" s="1" customFormat="1" ht="36.95" customHeight="1">
      <c r="A9" s="213"/>
      <c r="B9" s="214"/>
      <c r="C9" s="213"/>
      <c r="D9" s="213"/>
      <c r="E9" s="499" t="s">
        <v>956</v>
      </c>
      <c r="F9" s="515"/>
      <c r="G9" s="515"/>
      <c r="H9" s="515"/>
      <c r="I9" s="213"/>
      <c r="J9" s="213"/>
      <c r="K9" s="213"/>
      <c r="L9" s="214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spans="1:22" s="1" customFormat="1" ht="12">
      <c r="A10" s="213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13"/>
      <c r="N10" s="213"/>
      <c r="O10" s="213"/>
      <c r="P10" s="213"/>
      <c r="Q10" s="213"/>
      <c r="R10" s="213"/>
      <c r="S10" s="213"/>
      <c r="T10" s="213"/>
      <c r="U10" s="213"/>
      <c r="V10" s="213"/>
    </row>
    <row r="11" spans="1:22" s="1" customFormat="1" ht="12" customHeight="1">
      <c r="A11" s="213"/>
      <c r="B11" s="214"/>
      <c r="C11" s="213"/>
      <c r="D11" s="290" t="s">
        <v>14</v>
      </c>
      <c r="E11" s="213"/>
      <c r="F11" s="291" t="s">
        <v>1</v>
      </c>
      <c r="G11" s="213"/>
      <c r="H11" s="213"/>
      <c r="I11" s="290" t="s">
        <v>15</v>
      </c>
      <c r="J11" s="291" t="s">
        <v>1</v>
      </c>
      <c r="K11" s="213"/>
      <c r="L11" s="214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1:22" s="1" customFormat="1" ht="12" customHeight="1">
      <c r="A12" s="213"/>
      <c r="B12" s="214"/>
      <c r="C12" s="213"/>
      <c r="D12" s="290" t="s">
        <v>16</v>
      </c>
      <c r="E12" s="213"/>
      <c r="F12" s="291" t="s">
        <v>495</v>
      </c>
      <c r="G12" s="213"/>
      <c r="H12" s="213"/>
      <c r="I12" s="290" t="s">
        <v>18</v>
      </c>
      <c r="J12" s="314"/>
      <c r="K12" s="213"/>
      <c r="L12" s="214"/>
      <c r="M12" s="213"/>
      <c r="N12" s="213"/>
      <c r="O12" s="213"/>
      <c r="P12" s="213"/>
      <c r="Q12" s="213"/>
      <c r="R12" s="213"/>
      <c r="S12" s="213"/>
      <c r="T12" s="213"/>
      <c r="U12" s="213"/>
      <c r="V12" s="213"/>
    </row>
    <row r="13" spans="1:22" s="1" customFormat="1" ht="10.9" customHeight="1">
      <c r="A13" s="213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4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s="1" customFormat="1" ht="12" customHeight="1">
      <c r="A14" s="213"/>
      <c r="B14" s="214"/>
      <c r="C14" s="213"/>
      <c r="D14" s="290" t="s">
        <v>19</v>
      </c>
      <c r="E14" s="213"/>
      <c r="F14" s="213"/>
      <c r="G14" s="213"/>
      <c r="H14" s="213"/>
      <c r="I14" s="290" t="s">
        <v>20</v>
      </c>
      <c r="J14" s="291" t="s">
        <v>1</v>
      </c>
      <c r="K14" s="213"/>
      <c r="L14" s="214"/>
      <c r="M14" s="213"/>
      <c r="N14" s="213"/>
      <c r="O14" s="213"/>
      <c r="P14" s="213"/>
      <c r="Q14" s="213"/>
      <c r="R14" s="213"/>
      <c r="S14" s="213"/>
      <c r="T14" s="213"/>
      <c r="U14" s="213"/>
      <c r="V14" s="213"/>
    </row>
    <row r="15" spans="1:22" s="1" customFormat="1" ht="18" customHeight="1">
      <c r="A15" s="213"/>
      <c r="B15" s="214"/>
      <c r="C15" s="213"/>
      <c r="D15" s="213"/>
      <c r="E15" s="291" t="s">
        <v>21</v>
      </c>
      <c r="F15" s="213"/>
      <c r="G15" s="213"/>
      <c r="H15" s="213"/>
      <c r="I15" s="290" t="s">
        <v>22</v>
      </c>
      <c r="J15" s="291" t="s">
        <v>1</v>
      </c>
      <c r="K15" s="213"/>
      <c r="L15" s="214"/>
      <c r="M15" s="213"/>
      <c r="N15" s="213"/>
      <c r="O15" s="213"/>
      <c r="P15" s="213"/>
      <c r="Q15" s="213"/>
      <c r="R15" s="213"/>
      <c r="S15" s="213"/>
      <c r="T15" s="213"/>
      <c r="U15" s="213"/>
      <c r="V15" s="213"/>
    </row>
    <row r="16" spans="1:22" s="1" customFormat="1" ht="6.95" customHeight="1">
      <c r="A16" s="213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4"/>
      <c r="M16" s="213"/>
      <c r="N16" s="213"/>
      <c r="O16" s="213"/>
      <c r="P16" s="213"/>
      <c r="Q16" s="213"/>
      <c r="R16" s="213"/>
      <c r="S16" s="213"/>
      <c r="T16" s="213"/>
      <c r="U16" s="213"/>
      <c r="V16" s="213"/>
    </row>
    <row r="17" spans="1:22" s="1" customFormat="1" ht="12" customHeight="1">
      <c r="A17" s="213"/>
      <c r="B17" s="214"/>
      <c r="C17" s="213"/>
      <c r="D17" s="290" t="s">
        <v>23</v>
      </c>
      <c r="E17" s="213"/>
      <c r="F17" s="213"/>
      <c r="G17" s="213"/>
      <c r="H17" s="213"/>
      <c r="I17" s="290" t="s">
        <v>20</v>
      </c>
      <c r="J17" s="291" t="s">
        <v>1</v>
      </c>
      <c r="K17" s="213"/>
      <c r="L17" s="214"/>
      <c r="M17" s="213"/>
      <c r="N17" s="213"/>
      <c r="O17" s="213"/>
      <c r="P17" s="213"/>
      <c r="Q17" s="213"/>
      <c r="R17" s="213"/>
      <c r="S17" s="213"/>
      <c r="T17" s="213"/>
      <c r="U17" s="213"/>
      <c r="V17" s="213"/>
    </row>
    <row r="18" spans="1:22" s="1" customFormat="1" ht="18" customHeight="1">
      <c r="A18" s="213"/>
      <c r="B18" s="214"/>
      <c r="C18" s="213"/>
      <c r="D18" s="213"/>
      <c r="E18" s="313" t="s">
        <v>24</v>
      </c>
      <c r="F18" s="213"/>
      <c r="G18" s="213"/>
      <c r="H18" s="213"/>
      <c r="I18" s="290" t="s">
        <v>22</v>
      </c>
      <c r="J18" s="291" t="s">
        <v>1</v>
      </c>
      <c r="K18" s="213"/>
      <c r="L18" s="214"/>
      <c r="M18" s="213"/>
      <c r="N18" s="213"/>
      <c r="O18" s="213"/>
      <c r="P18" s="213"/>
      <c r="Q18" s="213"/>
      <c r="R18" s="213"/>
      <c r="S18" s="213"/>
      <c r="T18" s="213"/>
      <c r="U18" s="213"/>
      <c r="V18" s="213"/>
    </row>
    <row r="19" spans="1:22" s="1" customFormat="1" ht="6.95" customHeight="1">
      <c r="A19" s="213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4"/>
      <c r="M19" s="213"/>
      <c r="N19" s="213"/>
      <c r="O19" s="213"/>
      <c r="P19" s="213"/>
      <c r="Q19" s="213"/>
      <c r="R19" s="213"/>
      <c r="S19" s="213"/>
      <c r="T19" s="213"/>
      <c r="U19" s="213"/>
      <c r="V19" s="213"/>
    </row>
    <row r="20" spans="1:22" s="1" customFormat="1" ht="12" customHeight="1">
      <c r="A20" s="213"/>
      <c r="B20" s="214"/>
      <c r="C20" s="213"/>
      <c r="D20" s="290" t="s">
        <v>25</v>
      </c>
      <c r="E20" s="213"/>
      <c r="F20" s="213"/>
      <c r="G20" s="213"/>
      <c r="H20" s="213"/>
      <c r="I20" s="290" t="s">
        <v>20</v>
      </c>
      <c r="J20" s="291" t="s">
        <v>1</v>
      </c>
      <c r="K20" s="213"/>
      <c r="L20" s="214"/>
      <c r="M20" s="213"/>
      <c r="N20" s="213"/>
      <c r="O20" s="213"/>
      <c r="P20" s="213"/>
      <c r="Q20" s="213"/>
      <c r="R20" s="213"/>
      <c r="S20" s="213"/>
      <c r="T20" s="213"/>
      <c r="U20" s="213"/>
      <c r="V20" s="213"/>
    </row>
    <row r="21" spans="1:22" s="1" customFormat="1" ht="18" customHeight="1">
      <c r="A21" s="213"/>
      <c r="B21" s="214"/>
      <c r="C21" s="213"/>
      <c r="D21" s="213"/>
      <c r="E21" s="291" t="s">
        <v>26</v>
      </c>
      <c r="F21" s="213"/>
      <c r="G21" s="213"/>
      <c r="H21" s="213"/>
      <c r="I21" s="290" t="s">
        <v>22</v>
      </c>
      <c r="J21" s="291" t="s">
        <v>1</v>
      </c>
      <c r="K21" s="213"/>
      <c r="L21" s="214"/>
      <c r="M21" s="213"/>
      <c r="N21" s="213"/>
      <c r="O21" s="213"/>
      <c r="P21" s="213"/>
      <c r="Q21" s="213"/>
      <c r="R21" s="213"/>
      <c r="S21" s="213"/>
      <c r="T21" s="213"/>
      <c r="U21" s="213"/>
      <c r="V21" s="213"/>
    </row>
    <row r="22" spans="1:22" s="1" customFormat="1" ht="6.95" customHeight="1">
      <c r="A22" s="213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4"/>
      <c r="M22" s="213"/>
      <c r="N22" s="213"/>
      <c r="O22" s="213"/>
      <c r="P22" s="213"/>
      <c r="Q22" s="213"/>
      <c r="R22" s="213"/>
      <c r="S22" s="213"/>
      <c r="T22" s="213"/>
      <c r="U22" s="213"/>
      <c r="V22" s="213"/>
    </row>
    <row r="23" spans="1:22" s="1" customFormat="1" ht="12" customHeight="1">
      <c r="A23" s="213"/>
      <c r="B23" s="214"/>
      <c r="C23" s="213"/>
      <c r="D23" s="290" t="s">
        <v>28</v>
      </c>
      <c r="E23" s="213"/>
      <c r="F23" s="213"/>
      <c r="G23" s="213"/>
      <c r="H23" s="213"/>
      <c r="I23" s="290" t="s">
        <v>20</v>
      </c>
      <c r="J23" s="291" t="s">
        <v>1</v>
      </c>
      <c r="K23" s="213"/>
      <c r="L23" s="214"/>
      <c r="M23" s="213"/>
      <c r="N23" s="213"/>
      <c r="O23" s="213"/>
      <c r="P23" s="213"/>
      <c r="Q23" s="213"/>
      <c r="R23" s="213"/>
      <c r="S23" s="213"/>
      <c r="T23" s="213"/>
      <c r="U23" s="213"/>
      <c r="V23" s="213"/>
    </row>
    <row r="24" spans="1:22" s="1" customFormat="1" ht="18" customHeight="1">
      <c r="A24" s="213"/>
      <c r="B24" s="214"/>
      <c r="C24" s="213"/>
      <c r="D24" s="213"/>
      <c r="E24" s="291" t="s">
        <v>29</v>
      </c>
      <c r="F24" s="213"/>
      <c r="G24" s="213"/>
      <c r="H24" s="213"/>
      <c r="I24" s="290" t="s">
        <v>22</v>
      </c>
      <c r="J24" s="291" t="s">
        <v>1</v>
      </c>
      <c r="K24" s="213"/>
      <c r="L24" s="214"/>
      <c r="M24" s="213"/>
      <c r="N24" s="213"/>
      <c r="O24" s="213"/>
      <c r="P24" s="213"/>
      <c r="Q24" s="213"/>
      <c r="R24" s="213"/>
      <c r="S24" s="213"/>
      <c r="T24" s="213"/>
      <c r="U24" s="213"/>
      <c r="V24" s="213"/>
    </row>
    <row r="25" spans="1:22" s="1" customFormat="1" ht="6.95" customHeight="1">
      <c r="A25" s="213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213"/>
      <c r="N25" s="213"/>
      <c r="O25" s="213"/>
      <c r="P25" s="213"/>
      <c r="Q25" s="213"/>
      <c r="R25" s="213"/>
      <c r="S25" s="213"/>
      <c r="T25" s="213"/>
      <c r="U25" s="213"/>
      <c r="V25" s="213"/>
    </row>
    <row r="26" spans="1:22" s="1" customFormat="1" ht="12" customHeight="1">
      <c r="A26" s="213"/>
      <c r="B26" s="214"/>
      <c r="C26" s="213"/>
      <c r="D26" s="290" t="s">
        <v>30</v>
      </c>
      <c r="E26" s="213"/>
      <c r="F26" s="213"/>
      <c r="G26" s="213"/>
      <c r="H26" s="213"/>
      <c r="I26" s="213"/>
      <c r="J26" s="213"/>
      <c r="K26" s="213"/>
      <c r="L26" s="214"/>
      <c r="M26" s="213"/>
      <c r="N26" s="213"/>
      <c r="O26" s="213"/>
      <c r="P26" s="213"/>
      <c r="Q26" s="213"/>
      <c r="R26" s="213"/>
      <c r="S26" s="213"/>
      <c r="T26" s="213"/>
      <c r="U26" s="213"/>
      <c r="V26" s="213"/>
    </row>
    <row r="27" spans="1:22" s="2" customFormat="1" ht="16.5" customHeight="1">
      <c r="A27" s="216"/>
      <c r="B27" s="217"/>
      <c r="C27" s="216"/>
      <c r="D27" s="216"/>
      <c r="E27" s="516" t="s">
        <v>1</v>
      </c>
      <c r="F27" s="516"/>
      <c r="G27" s="516"/>
      <c r="H27" s="516"/>
      <c r="I27" s="216"/>
      <c r="J27" s="216"/>
      <c r="K27" s="216"/>
      <c r="L27" s="217"/>
      <c r="M27" s="216"/>
      <c r="N27" s="216"/>
      <c r="O27" s="216"/>
      <c r="P27" s="216"/>
      <c r="Q27" s="216"/>
      <c r="R27" s="216"/>
      <c r="S27" s="216"/>
      <c r="T27" s="216"/>
      <c r="U27" s="216"/>
      <c r="V27" s="216"/>
    </row>
    <row r="28" spans="1:22" s="1" customFormat="1" ht="6.95" customHeight="1">
      <c r="A28" s="213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4"/>
      <c r="M28" s="213"/>
      <c r="N28" s="213"/>
      <c r="O28" s="213"/>
      <c r="P28" s="213"/>
      <c r="Q28" s="213"/>
      <c r="R28" s="213"/>
      <c r="S28" s="213"/>
      <c r="T28" s="213"/>
      <c r="U28" s="213"/>
      <c r="V28" s="213"/>
    </row>
    <row r="29" spans="1:22" s="1" customFormat="1" ht="6.95" customHeight="1">
      <c r="A29" s="213"/>
      <c r="B29" s="214"/>
      <c r="C29" s="213"/>
      <c r="D29" s="218"/>
      <c r="E29" s="218"/>
      <c r="F29" s="218"/>
      <c r="G29" s="218"/>
      <c r="H29" s="218"/>
      <c r="I29" s="218"/>
      <c r="J29" s="218"/>
      <c r="K29" s="218"/>
      <c r="L29" s="214"/>
      <c r="M29" s="213"/>
      <c r="N29" s="213"/>
      <c r="O29" s="213"/>
      <c r="P29" s="213"/>
      <c r="Q29" s="213"/>
      <c r="R29" s="213"/>
      <c r="S29" s="213"/>
      <c r="T29" s="213"/>
      <c r="U29" s="213"/>
      <c r="V29" s="213"/>
    </row>
    <row r="30" spans="1:22" s="1" customFormat="1" ht="25.35" customHeight="1">
      <c r="A30" s="213"/>
      <c r="B30" s="214"/>
      <c r="C30" s="213"/>
      <c r="D30" s="219" t="s">
        <v>31</v>
      </c>
      <c r="E30" s="213"/>
      <c r="F30" s="213"/>
      <c r="G30" s="213"/>
      <c r="H30" s="213"/>
      <c r="I30" s="213"/>
      <c r="J30" s="220">
        <f>ROUND(J118,2)</f>
        <v>0</v>
      </c>
      <c r="K30" s="213"/>
      <c r="L30" s="214"/>
      <c r="M30" s="213"/>
      <c r="N30" s="213"/>
      <c r="O30" s="213"/>
      <c r="P30" s="213"/>
      <c r="Q30" s="213"/>
      <c r="R30" s="213"/>
      <c r="S30" s="213"/>
      <c r="T30" s="213"/>
      <c r="U30" s="213"/>
      <c r="V30" s="213"/>
    </row>
    <row r="31" spans="1:22" s="1" customFormat="1" ht="6.95" customHeight="1">
      <c r="A31" s="213"/>
      <c r="B31" s="214"/>
      <c r="C31" s="213"/>
      <c r="D31" s="218"/>
      <c r="E31" s="218"/>
      <c r="F31" s="218"/>
      <c r="G31" s="218"/>
      <c r="H31" s="218"/>
      <c r="I31" s="218"/>
      <c r="J31" s="218"/>
      <c r="K31" s="218"/>
      <c r="L31" s="214"/>
      <c r="M31" s="213"/>
      <c r="N31" s="213"/>
      <c r="O31" s="213"/>
      <c r="P31" s="213"/>
      <c r="Q31" s="213"/>
      <c r="R31" s="213"/>
      <c r="S31" s="213"/>
      <c r="T31" s="213"/>
      <c r="U31" s="213"/>
      <c r="V31" s="213"/>
    </row>
    <row r="32" spans="1:22" s="1" customFormat="1" ht="14.45" customHeight="1">
      <c r="A32" s="213"/>
      <c r="B32" s="214"/>
      <c r="C32" s="213"/>
      <c r="D32" s="213"/>
      <c r="E32" s="213"/>
      <c r="F32" s="293" t="s">
        <v>33</v>
      </c>
      <c r="G32" s="213"/>
      <c r="H32" s="213"/>
      <c r="I32" s="293" t="s">
        <v>32</v>
      </c>
      <c r="J32" s="293" t="s">
        <v>34</v>
      </c>
      <c r="K32" s="213"/>
      <c r="L32" s="214"/>
      <c r="M32" s="213"/>
      <c r="N32" s="213"/>
      <c r="O32" s="213"/>
      <c r="P32" s="213"/>
      <c r="Q32" s="213"/>
      <c r="R32" s="213"/>
      <c r="S32" s="213"/>
      <c r="T32" s="213"/>
      <c r="U32" s="213"/>
      <c r="V32" s="213"/>
    </row>
    <row r="33" spans="1:22" s="1" customFormat="1" ht="14.45" customHeight="1">
      <c r="A33" s="213"/>
      <c r="B33" s="214"/>
      <c r="C33" s="213"/>
      <c r="D33" s="212" t="s">
        <v>35</v>
      </c>
      <c r="E33" s="290" t="s">
        <v>36</v>
      </c>
      <c r="F33" s="294">
        <f>J30</f>
        <v>0</v>
      </c>
      <c r="G33" s="213"/>
      <c r="H33" s="213"/>
      <c r="I33" s="295">
        <v>0.21</v>
      </c>
      <c r="J33" s="294">
        <f>F33*1.21-J30</f>
        <v>0</v>
      </c>
      <c r="K33" s="213"/>
      <c r="L33" s="214"/>
      <c r="M33" s="213"/>
      <c r="N33" s="213"/>
      <c r="O33" s="213"/>
      <c r="P33" s="213"/>
      <c r="Q33" s="213"/>
      <c r="R33" s="213"/>
      <c r="S33" s="213"/>
      <c r="T33" s="213"/>
      <c r="U33" s="213"/>
      <c r="V33" s="213"/>
    </row>
    <row r="34" spans="1:22" s="1" customFormat="1" ht="14.45" customHeight="1">
      <c r="A34" s="213"/>
      <c r="B34" s="214"/>
      <c r="C34" s="213"/>
      <c r="D34" s="213"/>
      <c r="E34" s="290" t="s">
        <v>37</v>
      </c>
      <c r="F34" s="294">
        <v>0</v>
      </c>
      <c r="G34" s="213"/>
      <c r="H34" s="213"/>
      <c r="I34" s="295">
        <v>0.15</v>
      </c>
      <c r="J34" s="294">
        <v>0</v>
      </c>
      <c r="K34" s="213"/>
      <c r="L34" s="214"/>
      <c r="M34" s="213"/>
      <c r="N34" s="213"/>
      <c r="O34" s="213"/>
      <c r="P34" s="213"/>
      <c r="Q34" s="213"/>
      <c r="R34" s="213"/>
      <c r="S34" s="213"/>
      <c r="T34" s="213"/>
      <c r="U34" s="213"/>
      <c r="V34" s="213"/>
    </row>
    <row r="35" spans="1:22" s="1" customFormat="1" ht="14.45" customHeight="1" hidden="1">
      <c r="A35" s="213"/>
      <c r="B35" s="214"/>
      <c r="C35" s="213"/>
      <c r="D35" s="213"/>
      <c r="E35" s="290" t="s">
        <v>38</v>
      </c>
      <c r="F35" s="294">
        <f>ROUND((SUM(BG118:BG121)),2)</f>
        <v>0</v>
      </c>
      <c r="G35" s="213"/>
      <c r="H35" s="213"/>
      <c r="I35" s="295">
        <v>0.21</v>
      </c>
      <c r="J35" s="294">
        <f>0</f>
        <v>0</v>
      </c>
      <c r="K35" s="213"/>
      <c r="L35" s="214"/>
      <c r="M35" s="213"/>
      <c r="N35" s="213"/>
      <c r="O35" s="213"/>
      <c r="P35" s="213"/>
      <c r="Q35" s="213"/>
      <c r="R35" s="213"/>
      <c r="S35" s="213"/>
      <c r="T35" s="213"/>
      <c r="U35" s="213"/>
      <c r="V35" s="213"/>
    </row>
    <row r="36" spans="1:22" s="1" customFormat="1" ht="14.45" customHeight="1" hidden="1">
      <c r="A36" s="213"/>
      <c r="B36" s="214"/>
      <c r="C36" s="213"/>
      <c r="D36" s="213"/>
      <c r="E36" s="290" t="s">
        <v>39</v>
      </c>
      <c r="F36" s="294">
        <f>ROUND((SUM(BH118:BH121)),2)</f>
        <v>0</v>
      </c>
      <c r="G36" s="213"/>
      <c r="H36" s="213"/>
      <c r="I36" s="295">
        <v>0.15</v>
      </c>
      <c r="J36" s="294">
        <f>0</f>
        <v>0</v>
      </c>
      <c r="K36" s="213"/>
      <c r="L36" s="214"/>
      <c r="M36" s="213"/>
      <c r="N36" s="213"/>
      <c r="O36" s="213"/>
      <c r="P36" s="213"/>
      <c r="Q36" s="213"/>
      <c r="R36" s="213"/>
      <c r="S36" s="213"/>
      <c r="T36" s="213"/>
      <c r="U36" s="213"/>
      <c r="V36" s="213"/>
    </row>
    <row r="37" spans="1:22" s="1" customFormat="1" ht="14.45" customHeight="1" hidden="1">
      <c r="A37" s="213"/>
      <c r="B37" s="214"/>
      <c r="C37" s="213"/>
      <c r="D37" s="213"/>
      <c r="E37" s="290" t="s">
        <v>40</v>
      </c>
      <c r="F37" s="294">
        <f>ROUND((SUM(BI118:BI121)),2)</f>
        <v>0</v>
      </c>
      <c r="G37" s="213"/>
      <c r="H37" s="213"/>
      <c r="I37" s="295">
        <v>0</v>
      </c>
      <c r="J37" s="294">
        <f>0</f>
        <v>0</v>
      </c>
      <c r="K37" s="213"/>
      <c r="L37" s="214"/>
      <c r="M37" s="213"/>
      <c r="N37" s="213"/>
      <c r="O37" s="213"/>
      <c r="P37" s="213"/>
      <c r="Q37" s="213"/>
      <c r="R37" s="213"/>
      <c r="S37" s="213"/>
      <c r="T37" s="213"/>
      <c r="U37" s="213"/>
      <c r="V37" s="213"/>
    </row>
    <row r="38" spans="1:22" s="1" customFormat="1" ht="6.95" customHeight="1">
      <c r="A38" s="213"/>
      <c r="B38" s="214"/>
      <c r="C38" s="213"/>
      <c r="D38" s="213"/>
      <c r="E38" s="213"/>
      <c r="F38" s="213"/>
      <c r="G38" s="213"/>
      <c r="H38" s="213"/>
      <c r="I38" s="213"/>
      <c r="J38" s="213"/>
      <c r="K38" s="213"/>
      <c r="L38" s="214"/>
      <c r="M38" s="213"/>
      <c r="N38" s="213"/>
      <c r="O38" s="213"/>
      <c r="P38" s="213"/>
      <c r="Q38" s="213"/>
      <c r="R38" s="213"/>
      <c r="S38" s="213"/>
      <c r="T38" s="213"/>
      <c r="U38" s="213"/>
      <c r="V38" s="213"/>
    </row>
    <row r="39" spans="1:22" s="1" customFormat="1" ht="25.35" customHeight="1">
      <c r="A39" s="213"/>
      <c r="B39" s="214"/>
      <c r="C39" s="224"/>
      <c r="D39" s="225" t="s">
        <v>41</v>
      </c>
      <c r="E39" s="226"/>
      <c r="F39" s="226"/>
      <c r="G39" s="227" t="s">
        <v>42</v>
      </c>
      <c r="H39" s="228" t="s">
        <v>43</v>
      </c>
      <c r="I39" s="226"/>
      <c r="J39" s="229">
        <f>SUM(J30:J37)</f>
        <v>0</v>
      </c>
      <c r="K39" s="230"/>
      <c r="L39" s="214"/>
      <c r="M39" s="213"/>
      <c r="N39" s="213"/>
      <c r="O39" s="213"/>
      <c r="P39" s="213"/>
      <c r="Q39" s="213"/>
      <c r="R39" s="213"/>
      <c r="S39" s="213"/>
      <c r="T39" s="213"/>
      <c r="U39" s="213"/>
      <c r="V39" s="213"/>
    </row>
    <row r="40" spans="1:22" s="1" customFormat="1" ht="14.45" customHeight="1">
      <c r="A40" s="213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4"/>
      <c r="M40" s="213"/>
      <c r="N40" s="213"/>
      <c r="O40" s="213"/>
      <c r="P40" s="213"/>
      <c r="Q40" s="213"/>
      <c r="R40" s="213"/>
      <c r="S40" s="213"/>
      <c r="T40" s="213"/>
      <c r="U40" s="213"/>
      <c r="V40" s="213"/>
    </row>
    <row r="41" spans="1:22" ht="14.45" customHeight="1">
      <c r="A41" s="18"/>
      <c r="B41" s="209"/>
      <c r="C41" s="18"/>
      <c r="D41" s="18"/>
      <c r="E41" s="18"/>
      <c r="F41" s="18"/>
      <c r="G41" s="18"/>
      <c r="H41" s="18"/>
      <c r="I41" s="18"/>
      <c r="J41" s="18"/>
      <c r="K41" s="18"/>
      <c r="L41" s="209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4.45" customHeight="1">
      <c r="A42" s="18"/>
      <c r="B42" s="209"/>
      <c r="C42" s="18"/>
      <c r="D42" s="18"/>
      <c r="E42" s="18"/>
      <c r="F42" s="18"/>
      <c r="G42" s="18"/>
      <c r="H42" s="18"/>
      <c r="I42" s="18"/>
      <c r="J42" s="18"/>
      <c r="K42" s="18"/>
      <c r="L42" s="209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4.45" customHeight="1">
      <c r="A43" s="18"/>
      <c r="B43" s="209"/>
      <c r="C43" s="18"/>
      <c r="D43" s="18"/>
      <c r="E43" s="18"/>
      <c r="F43" s="18"/>
      <c r="G43" s="18"/>
      <c r="H43" s="18"/>
      <c r="I43" s="18"/>
      <c r="J43" s="18"/>
      <c r="K43" s="18"/>
      <c r="L43" s="209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4.45" customHeight="1">
      <c r="A44" s="18"/>
      <c r="B44" s="209"/>
      <c r="C44" s="18"/>
      <c r="D44" s="18"/>
      <c r="E44" s="18"/>
      <c r="F44" s="18"/>
      <c r="G44" s="18"/>
      <c r="H44" s="18"/>
      <c r="I44" s="18"/>
      <c r="J44" s="18"/>
      <c r="K44" s="18"/>
      <c r="L44" s="209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4.45" customHeight="1">
      <c r="A45" s="18"/>
      <c r="B45" s="209"/>
      <c r="C45" s="18"/>
      <c r="D45" s="18"/>
      <c r="E45" s="18"/>
      <c r="F45" s="18"/>
      <c r="G45" s="18"/>
      <c r="H45" s="18"/>
      <c r="I45" s="18"/>
      <c r="J45" s="18"/>
      <c r="K45" s="18"/>
      <c r="L45" s="209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4.45" customHeight="1">
      <c r="A46" s="18"/>
      <c r="B46" s="209"/>
      <c r="C46" s="18"/>
      <c r="D46" s="18"/>
      <c r="E46" s="18"/>
      <c r="F46" s="18"/>
      <c r="G46" s="18"/>
      <c r="H46" s="18"/>
      <c r="I46" s="18"/>
      <c r="J46" s="18"/>
      <c r="K46" s="18"/>
      <c r="L46" s="209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4.45" customHeight="1">
      <c r="A47" s="18"/>
      <c r="B47" s="209"/>
      <c r="C47" s="18"/>
      <c r="D47" s="18"/>
      <c r="E47" s="18"/>
      <c r="F47" s="18"/>
      <c r="G47" s="18"/>
      <c r="H47" s="18"/>
      <c r="I47" s="18"/>
      <c r="J47" s="18"/>
      <c r="K47" s="18"/>
      <c r="L47" s="209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4.45" customHeight="1">
      <c r="A48" s="18"/>
      <c r="B48" s="209"/>
      <c r="C48" s="18"/>
      <c r="D48" s="18"/>
      <c r="E48" s="18"/>
      <c r="F48" s="18"/>
      <c r="G48" s="18"/>
      <c r="H48" s="18"/>
      <c r="I48" s="18"/>
      <c r="J48" s="18"/>
      <c r="K48" s="18"/>
      <c r="L48" s="209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4.45" customHeight="1">
      <c r="A49" s="18"/>
      <c r="B49" s="209"/>
      <c r="C49" s="18"/>
      <c r="D49" s="18"/>
      <c r="E49" s="18"/>
      <c r="F49" s="18"/>
      <c r="G49" s="18"/>
      <c r="H49" s="18"/>
      <c r="I49" s="18"/>
      <c r="J49" s="18"/>
      <c r="K49" s="18"/>
      <c r="L49" s="209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" customFormat="1" ht="14.45" customHeight="1">
      <c r="A50" s="213"/>
      <c r="B50" s="214"/>
      <c r="C50" s="213"/>
      <c r="D50" s="296" t="s">
        <v>44</v>
      </c>
      <c r="E50" s="297"/>
      <c r="F50" s="297"/>
      <c r="G50" s="296" t="s">
        <v>45</v>
      </c>
      <c r="H50" s="297"/>
      <c r="I50" s="297"/>
      <c r="J50" s="297"/>
      <c r="K50" s="297"/>
      <c r="L50" s="214"/>
      <c r="M50" s="213"/>
      <c r="N50" s="213"/>
      <c r="O50" s="213"/>
      <c r="P50" s="213"/>
      <c r="Q50" s="213"/>
      <c r="R50" s="213"/>
      <c r="S50" s="213"/>
      <c r="T50" s="213"/>
      <c r="U50" s="213"/>
      <c r="V50" s="213"/>
    </row>
    <row r="51" spans="1:22" ht="12">
      <c r="A51" s="18"/>
      <c r="B51" s="209"/>
      <c r="C51" s="18"/>
      <c r="D51" s="18"/>
      <c r="E51" s="18"/>
      <c r="F51" s="18"/>
      <c r="G51" s="18"/>
      <c r="H51" s="18"/>
      <c r="I51" s="18"/>
      <c r="J51" s="18"/>
      <c r="K51" s="18"/>
      <c r="L51" s="209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2">
      <c r="A52" s="18"/>
      <c r="B52" s="209"/>
      <c r="C52" s="18"/>
      <c r="D52" s="18"/>
      <c r="E52" s="18"/>
      <c r="F52" s="18"/>
      <c r="G52" s="18"/>
      <c r="H52" s="18"/>
      <c r="I52" s="18"/>
      <c r="J52" s="18"/>
      <c r="K52" s="18"/>
      <c r="L52" s="209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2">
      <c r="A53" s="18"/>
      <c r="B53" s="209"/>
      <c r="C53" s="18"/>
      <c r="D53" s="18"/>
      <c r="E53" s="18"/>
      <c r="F53" s="18"/>
      <c r="G53" s="18"/>
      <c r="H53" s="18"/>
      <c r="I53" s="18"/>
      <c r="J53" s="18"/>
      <c r="K53" s="18"/>
      <c r="L53" s="209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2">
      <c r="A54" s="18"/>
      <c r="B54" s="209"/>
      <c r="C54" s="18"/>
      <c r="D54" s="18"/>
      <c r="E54" s="18"/>
      <c r="F54" s="18"/>
      <c r="G54" s="18"/>
      <c r="H54" s="18"/>
      <c r="I54" s="18"/>
      <c r="J54" s="18"/>
      <c r="K54" s="18"/>
      <c r="L54" s="209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2">
      <c r="A55" s="18"/>
      <c r="B55" s="209"/>
      <c r="C55" s="18"/>
      <c r="D55" s="18"/>
      <c r="E55" s="18"/>
      <c r="F55" s="18"/>
      <c r="G55" s="18"/>
      <c r="H55" s="18"/>
      <c r="I55" s="18"/>
      <c r="J55" s="18"/>
      <c r="K55" s="18"/>
      <c r="L55" s="209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2">
      <c r="A56" s="18"/>
      <c r="B56" s="209"/>
      <c r="C56" s="18"/>
      <c r="D56" s="18"/>
      <c r="E56" s="18"/>
      <c r="F56" s="18"/>
      <c r="G56" s="18"/>
      <c r="H56" s="18"/>
      <c r="I56" s="18"/>
      <c r="J56" s="18"/>
      <c r="K56" s="18"/>
      <c r="L56" s="209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2">
      <c r="A57" s="18"/>
      <c r="B57" s="209"/>
      <c r="C57" s="18"/>
      <c r="D57" s="18"/>
      <c r="E57" s="18"/>
      <c r="F57" s="18"/>
      <c r="G57" s="18"/>
      <c r="H57" s="18"/>
      <c r="I57" s="18"/>
      <c r="J57" s="18"/>
      <c r="K57" s="18"/>
      <c r="L57" s="209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2">
      <c r="A58" s="18"/>
      <c r="B58" s="209"/>
      <c r="C58" s="18"/>
      <c r="D58" s="18"/>
      <c r="E58" s="18"/>
      <c r="F58" s="18"/>
      <c r="G58" s="18"/>
      <c r="H58" s="18"/>
      <c r="I58" s="18"/>
      <c r="J58" s="18"/>
      <c r="K58" s="18"/>
      <c r="L58" s="209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2">
      <c r="A59" s="18"/>
      <c r="B59" s="209"/>
      <c r="C59" s="18"/>
      <c r="D59" s="18"/>
      <c r="E59" s="18"/>
      <c r="F59" s="18"/>
      <c r="G59" s="18"/>
      <c r="H59" s="18"/>
      <c r="I59" s="18"/>
      <c r="J59" s="18"/>
      <c r="K59" s="18"/>
      <c r="L59" s="209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2">
      <c r="A60" s="18"/>
      <c r="B60" s="209"/>
      <c r="C60" s="18"/>
      <c r="D60" s="18"/>
      <c r="E60" s="18"/>
      <c r="F60" s="18"/>
      <c r="G60" s="18"/>
      <c r="H60" s="18"/>
      <c r="I60" s="18"/>
      <c r="J60" s="18"/>
      <c r="K60" s="18"/>
      <c r="L60" s="209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" customFormat="1" ht="12.75">
      <c r="A61" s="213"/>
      <c r="B61" s="214"/>
      <c r="C61" s="213"/>
      <c r="D61" s="298" t="s">
        <v>46</v>
      </c>
      <c r="E61" s="299"/>
      <c r="F61" s="300" t="s">
        <v>47</v>
      </c>
      <c r="G61" s="298" t="s">
        <v>46</v>
      </c>
      <c r="H61" s="299"/>
      <c r="I61" s="299"/>
      <c r="J61" s="301" t="s">
        <v>47</v>
      </c>
      <c r="K61" s="299"/>
      <c r="L61" s="214"/>
      <c r="M61" s="213"/>
      <c r="N61" s="213"/>
      <c r="O61" s="213"/>
      <c r="P61" s="213"/>
      <c r="Q61" s="213"/>
      <c r="R61" s="213"/>
      <c r="S61" s="213"/>
      <c r="T61" s="213"/>
      <c r="U61" s="213"/>
      <c r="V61" s="213"/>
    </row>
    <row r="62" spans="1:22" ht="12">
      <c r="A62" s="18"/>
      <c r="B62" s="209"/>
      <c r="C62" s="18"/>
      <c r="D62" s="18"/>
      <c r="E62" s="18"/>
      <c r="F62" s="18"/>
      <c r="G62" s="18"/>
      <c r="H62" s="18"/>
      <c r="I62" s="18"/>
      <c r="J62" s="18"/>
      <c r="K62" s="18"/>
      <c r="L62" s="209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2">
      <c r="A63" s="18"/>
      <c r="B63" s="209"/>
      <c r="C63" s="18"/>
      <c r="D63" s="18"/>
      <c r="E63" s="18"/>
      <c r="F63" s="18"/>
      <c r="G63" s="18"/>
      <c r="H63" s="18"/>
      <c r="I63" s="18"/>
      <c r="J63" s="18"/>
      <c r="K63" s="18"/>
      <c r="L63" s="209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2">
      <c r="A64" s="18"/>
      <c r="B64" s="209"/>
      <c r="C64" s="18"/>
      <c r="D64" s="18"/>
      <c r="E64" s="18"/>
      <c r="F64" s="18"/>
      <c r="G64" s="18"/>
      <c r="H64" s="18"/>
      <c r="I64" s="18"/>
      <c r="J64" s="18"/>
      <c r="K64" s="18"/>
      <c r="L64" s="209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1" customFormat="1" ht="12.75">
      <c r="A65" s="213"/>
      <c r="B65" s="214"/>
      <c r="C65" s="213"/>
      <c r="D65" s="296" t="s">
        <v>48</v>
      </c>
      <c r="E65" s="297"/>
      <c r="F65" s="297"/>
      <c r="G65" s="296" t="s">
        <v>49</v>
      </c>
      <c r="H65" s="297"/>
      <c r="I65" s="297"/>
      <c r="J65" s="297"/>
      <c r="K65" s="297"/>
      <c r="L65" s="214"/>
      <c r="M65" s="213"/>
      <c r="N65" s="213"/>
      <c r="O65" s="213"/>
      <c r="P65" s="213"/>
      <c r="Q65" s="213"/>
      <c r="R65" s="213"/>
      <c r="S65" s="213"/>
      <c r="T65" s="213"/>
      <c r="U65" s="213"/>
      <c r="V65" s="213"/>
    </row>
    <row r="66" spans="1:22" ht="12">
      <c r="A66" s="18"/>
      <c r="B66" s="209"/>
      <c r="C66" s="18"/>
      <c r="D66" s="18"/>
      <c r="E66" s="18"/>
      <c r="F66" s="18"/>
      <c r="G66" s="18"/>
      <c r="H66" s="18"/>
      <c r="I66" s="18"/>
      <c r="J66" s="18"/>
      <c r="K66" s="18"/>
      <c r="L66" s="209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2">
      <c r="A67" s="18"/>
      <c r="B67" s="209"/>
      <c r="C67" s="18"/>
      <c r="D67" s="18"/>
      <c r="E67" s="18"/>
      <c r="F67" s="18"/>
      <c r="G67" s="18"/>
      <c r="H67" s="18"/>
      <c r="I67" s="18"/>
      <c r="J67" s="18"/>
      <c r="K67" s="18"/>
      <c r="L67" s="209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2">
      <c r="A68" s="18"/>
      <c r="B68" s="209"/>
      <c r="C68" s="18"/>
      <c r="D68" s="18"/>
      <c r="E68" s="18"/>
      <c r="F68" s="18"/>
      <c r="G68" s="18"/>
      <c r="H68" s="18"/>
      <c r="I68" s="18"/>
      <c r="J68" s="18"/>
      <c r="K68" s="18"/>
      <c r="L68" s="209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2">
      <c r="A69" s="18"/>
      <c r="B69" s="209"/>
      <c r="C69" s="18"/>
      <c r="D69" s="18"/>
      <c r="E69" s="18"/>
      <c r="F69" s="18"/>
      <c r="G69" s="18"/>
      <c r="H69" s="18"/>
      <c r="I69" s="18"/>
      <c r="J69" s="18"/>
      <c r="K69" s="18"/>
      <c r="L69" s="209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2">
      <c r="A70" s="18"/>
      <c r="B70" s="209"/>
      <c r="C70" s="18"/>
      <c r="D70" s="18"/>
      <c r="E70" s="18"/>
      <c r="F70" s="18"/>
      <c r="G70" s="18"/>
      <c r="H70" s="18"/>
      <c r="I70" s="18"/>
      <c r="J70" s="18"/>
      <c r="K70" s="18"/>
      <c r="L70" s="209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2">
      <c r="A71" s="18"/>
      <c r="B71" s="209"/>
      <c r="C71" s="18"/>
      <c r="D71" s="18"/>
      <c r="E71" s="18"/>
      <c r="F71" s="18"/>
      <c r="G71" s="18"/>
      <c r="H71" s="18"/>
      <c r="I71" s="18"/>
      <c r="J71" s="18"/>
      <c r="K71" s="18"/>
      <c r="L71" s="209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2">
      <c r="A72" s="18"/>
      <c r="B72" s="209"/>
      <c r="C72" s="18"/>
      <c r="D72" s="18"/>
      <c r="E72" s="18"/>
      <c r="F72" s="18"/>
      <c r="G72" s="18"/>
      <c r="H72" s="18"/>
      <c r="I72" s="18"/>
      <c r="J72" s="18"/>
      <c r="K72" s="18"/>
      <c r="L72" s="209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2">
      <c r="A73" s="18"/>
      <c r="B73" s="209"/>
      <c r="C73" s="18"/>
      <c r="D73" s="18"/>
      <c r="E73" s="18"/>
      <c r="F73" s="18"/>
      <c r="G73" s="18"/>
      <c r="H73" s="18"/>
      <c r="I73" s="18"/>
      <c r="J73" s="18"/>
      <c r="K73" s="18"/>
      <c r="L73" s="209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2">
      <c r="A74" s="18"/>
      <c r="B74" s="209"/>
      <c r="C74" s="18"/>
      <c r="D74" s="18"/>
      <c r="E74" s="18"/>
      <c r="F74" s="18"/>
      <c r="G74" s="18"/>
      <c r="H74" s="18"/>
      <c r="I74" s="18"/>
      <c r="J74" s="18"/>
      <c r="K74" s="18"/>
      <c r="L74" s="209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2">
      <c r="A75" s="18"/>
      <c r="B75" s="209"/>
      <c r="C75" s="18"/>
      <c r="D75" s="18"/>
      <c r="E75" s="18"/>
      <c r="F75" s="18"/>
      <c r="G75" s="18"/>
      <c r="H75" s="18"/>
      <c r="I75" s="18"/>
      <c r="J75" s="18"/>
      <c r="K75" s="18"/>
      <c r="L75" s="209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" customFormat="1" ht="12.75">
      <c r="A76" s="213"/>
      <c r="B76" s="214"/>
      <c r="C76" s="213"/>
      <c r="D76" s="298" t="s">
        <v>46</v>
      </c>
      <c r="E76" s="299"/>
      <c r="F76" s="300" t="s">
        <v>47</v>
      </c>
      <c r="G76" s="298" t="s">
        <v>46</v>
      </c>
      <c r="H76" s="299"/>
      <c r="I76" s="299"/>
      <c r="J76" s="301" t="s">
        <v>47</v>
      </c>
      <c r="K76" s="299"/>
      <c r="L76" s="214"/>
      <c r="M76" s="213"/>
      <c r="N76" s="213"/>
      <c r="O76" s="213"/>
      <c r="P76" s="213"/>
      <c r="Q76" s="213"/>
      <c r="R76" s="213"/>
      <c r="S76" s="213"/>
      <c r="T76" s="213"/>
      <c r="U76" s="213"/>
      <c r="V76" s="213"/>
    </row>
    <row r="77" spans="1:22" s="1" customFormat="1" ht="14.45" customHeight="1">
      <c r="A77" s="213"/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14"/>
      <c r="M77" s="213"/>
      <c r="N77" s="213"/>
      <c r="O77" s="213"/>
      <c r="P77" s="213"/>
      <c r="Q77" s="213"/>
      <c r="R77" s="213"/>
      <c r="S77" s="213"/>
      <c r="T77" s="213"/>
      <c r="U77" s="213"/>
      <c r="V77" s="213"/>
    </row>
    <row r="78" spans="1:22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" customFormat="1" ht="6.95" customHeight="1">
      <c r="A81" s="213"/>
      <c r="B81" s="233"/>
      <c r="C81" s="234"/>
      <c r="D81" s="234"/>
      <c r="E81" s="234"/>
      <c r="F81" s="234"/>
      <c r="G81" s="234"/>
      <c r="H81" s="234"/>
      <c r="I81" s="234"/>
      <c r="J81" s="234"/>
      <c r="K81" s="234"/>
      <c r="L81" s="214"/>
      <c r="M81" s="213"/>
      <c r="N81" s="213"/>
      <c r="O81" s="213"/>
      <c r="P81" s="213"/>
      <c r="Q81" s="213"/>
      <c r="R81" s="213"/>
      <c r="S81" s="213"/>
      <c r="T81" s="213"/>
      <c r="U81" s="213"/>
      <c r="V81" s="213"/>
    </row>
    <row r="82" spans="1:22" s="1" customFormat="1" ht="24.95" customHeight="1">
      <c r="A82" s="213"/>
      <c r="B82" s="214"/>
      <c r="C82" s="210" t="s">
        <v>102</v>
      </c>
      <c r="D82" s="213"/>
      <c r="E82" s="213"/>
      <c r="F82" s="213"/>
      <c r="G82" s="213"/>
      <c r="H82" s="213"/>
      <c r="I82" s="213"/>
      <c r="J82" s="213"/>
      <c r="K82" s="213"/>
      <c r="L82" s="214"/>
      <c r="M82" s="213"/>
      <c r="N82" s="213"/>
      <c r="O82" s="213"/>
      <c r="P82" s="213"/>
      <c r="Q82" s="213"/>
      <c r="R82" s="213"/>
      <c r="S82" s="213"/>
      <c r="T82" s="213"/>
      <c r="U82" s="213"/>
      <c r="V82" s="213"/>
    </row>
    <row r="83" spans="1:22" s="1" customFormat="1" ht="6.95" customHeight="1">
      <c r="A83" s="213"/>
      <c r="B83" s="214"/>
      <c r="C83" s="213"/>
      <c r="D83" s="213"/>
      <c r="E83" s="213"/>
      <c r="F83" s="213"/>
      <c r="G83" s="213"/>
      <c r="H83" s="213"/>
      <c r="I83" s="213"/>
      <c r="J83" s="213"/>
      <c r="K83" s="213"/>
      <c r="L83" s="214"/>
      <c r="M83" s="213"/>
      <c r="N83" s="213"/>
      <c r="O83" s="213"/>
      <c r="P83" s="213"/>
      <c r="Q83" s="213"/>
      <c r="R83" s="213"/>
      <c r="S83" s="213"/>
      <c r="T83" s="213"/>
      <c r="U83" s="213"/>
      <c r="V83" s="213"/>
    </row>
    <row r="84" spans="1:22" s="1" customFormat="1" ht="12" customHeight="1">
      <c r="A84" s="213"/>
      <c r="B84" s="214"/>
      <c r="C84" s="290" t="s">
        <v>13</v>
      </c>
      <c r="D84" s="213"/>
      <c r="E84" s="213"/>
      <c r="F84" s="213"/>
      <c r="G84" s="213"/>
      <c r="H84" s="213"/>
      <c r="I84" s="213"/>
      <c r="J84" s="213"/>
      <c r="K84" s="213"/>
      <c r="L84" s="214"/>
      <c r="M84" s="213"/>
      <c r="N84" s="213"/>
      <c r="O84" s="213"/>
      <c r="P84" s="213"/>
      <c r="Q84" s="213"/>
      <c r="R84" s="213"/>
      <c r="S84" s="213"/>
      <c r="T84" s="213"/>
      <c r="U84" s="213"/>
      <c r="V84" s="213"/>
    </row>
    <row r="85" spans="1:22" s="1" customFormat="1" ht="16.5" customHeight="1">
      <c r="A85" s="213"/>
      <c r="B85" s="214"/>
      <c r="C85" s="213"/>
      <c r="D85" s="213"/>
      <c r="E85" s="513" t="str">
        <f>E7</f>
        <v>UHK-Palachovy koleje 1129-1135,1289-rekonstrukce a modernizace -I.etapa</v>
      </c>
      <c r="F85" s="514"/>
      <c r="G85" s="514"/>
      <c r="H85" s="514"/>
      <c r="I85" s="213"/>
      <c r="J85" s="213"/>
      <c r="K85" s="213"/>
      <c r="L85" s="214"/>
      <c r="M85" s="213"/>
      <c r="N85" s="213"/>
      <c r="O85" s="213"/>
      <c r="P85" s="213"/>
      <c r="Q85" s="213"/>
      <c r="R85" s="213"/>
      <c r="S85" s="213"/>
      <c r="T85" s="213"/>
      <c r="U85" s="213"/>
      <c r="V85" s="213"/>
    </row>
    <row r="86" spans="1:22" s="1" customFormat="1" ht="12" customHeight="1">
      <c r="A86" s="213"/>
      <c r="B86" s="214"/>
      <c r="C86" s="290" t="s">
        <v>100</v>
      </c>
      <c r="D86" s="213"/>
      <c r="E86" s="213"/>
      <c r="F86" s="213"/>
      <c r="G86" s="213"/>
      <c r="H86" s="213"/>
      <c r="I86" s="213"/>
      <c r="J86" s="213"/>
      <c r="K86" s="213"/>
      <c r="L86" s="214"/>
      <c r="M86" s="213"/>
      <c r="N86" s="213"/>
      <c r="O86" s="213"/>
      <c r="P86" s="213"/>
      <c r="Q86" s="213"/>
      <c r="R86" s="213"/>
      <c r="S86" s="213"/>
      <c r="T86" s="213"/>
      <c r="U86" s="213"/>
      <c r="V86" s="213"/>
    </row>
    <row r="87" spans="1:22" s="1" customFormat="1" ht="16.5" customHeight="1">
      <c r="A87" s="213"/>
      <c r="B87" s="214"/>
      <c r="C87" s="213"/>
      <c r="D87" s="213"/>
      <c r="E87" s="499" t="str">
        <f>E9</f>
        <v>UHK 7 - Ústřední vytápění</v>
      </c>
      <c r="F87" s="515"/>
      <c r="G87" s="515"/>
      <c r="H87" s="515"/>
      <c r="I87" s="213"/>
      <c r="J87" s="213"/>
      <c r="K87" s="213"/>
      <c r="L87" s="214"/>
      <c r="M87" s="213"/>
      <c r="N87" s="213"/>
      <c r="O87" s="213"/>
      <c r="P87" s="213"/>
      <c r="Q87" s="213"/>
      <c r="R87" s="213"/>
      <c r="S87" s="213"/>
      <c r="T87" s="213"/>
      <c r="U87" s="213"/>
      <c r="V87" s="213"/>
    </row>
    <row r="88" spans="1:22" s="1" customFormat="1" ht="6.95" customHeight="1">
      <c r="A88" s="213"/>
      <c r="B88" s="214"/>
      <c r="C88" s="213"/>
      <c r="D88" s="213"/>
      <c r="E88" s="213"/>
      <c r="F88" s="213"/>
      <c r="G88" s="213"/>
      <c r="H88" s="213"/>
      <c r="I88" s="213"/>
      <c r="J88" s="213"/>
      <c r="K88" s="213"/>
      <c r="L88" s="214"/>
      <c r="M88" s="213"/>
      <c r="N88" s="213"/>
      <c r="O88" s="213"/>
      <c r="P88" s="213"/>
      <c r="Q88" s="213"/>
      <c r="R88" s="213"/>
      <c r="S88" s="213"/>
      <c r="T88" s="213"/>
      <c r="U88" s="213"/>
      <c r="V88" s="213"/>
    </row>
    <row r="89" spans="1:22" s="1" customFormat="1" ht="12" customHeight="1">
      <c r="A89" s="213"/>
      <c r="B89" s="214"/>
      <c r="C89" s="290" t="s">
        <v>16</v>
      </c>
      <c r="D89" s="213"/>
      <c r="E89" s="213"/>
      <c r="F89" s="291" t="str">
        <f>F12</f>
        <v xml:space="preserve">HK,Palachovy koleje </v>
      </c>
      <c r="G89" s="213"/>
      <c r="H89" s="213"/>
      <c r="I89" s="290" t="s">
        <v>18</v>
      </c>
      <c r="J89" s="292" t="str">
        <f>IF(J12="","",J12)</f>
        <v/>
      </c>
      <c r="K89" s="213"/>
      <c r="L89" s="214"/>
      <c r="M89" s="213"/>
      <c r="N89" s="213"/>
      <c r="O89" s="213"/>
      <c r="P89" s="213"/>
      <c r="Q89" s="213"/>
      <c r="R89" s="213"/>
      <c r="S89" s="213"/>
      <c r="T89" s="213"/>
      <c r="U89" s="213"/>
      <c r="V89" s="213"/>
    </row>
    <row r="90" spans="1:22" s="1" customFormat="1" ht="6.95" customHeight="1">
      <c r="A90" s="213"/>
      <c r="B90" s="214"/>
      <c r="C90" s="213"/>
      <c r="D90" s="213"/>
      <c r="E90" s="213"/>
      <c r="F90" s="213"/>
      <c r="G90" s="213"/>
      <c r="H90" s="213"/>
      <c r="I90" s="213"/>
      <c r="J90" s="213"/>
      <c r="K90" s="213"/>
      <c r="L90" s="214"/>
      <c r="M90" s="213"/>
      <c r="N90" s="213"/>
      <c r="O90" s="213"/>
      <c r="P90" s="213"/>
      <c r="Q90" s="213"/>
      <c r="R90" s="213"/>
      <c r="S90" s="213"/>
      <c r="T90" s="213"/>
      <c r="U90" s="213"/>
      <c r="V90" s="213"/>
    </row>
    <row r="91" spans="1:22" s="1" customFormat="1" ht="15.2" customHeight="1">
      <c r="A91" s="213"/>
      <c r="B91" s="214"/>
      <c r="C91" s="290" t="s">
        <v>19</v>
      </c>
      <c r="D91" s="213"/>
      <c r="E91" s="213"/>
      <c r="F91" s="291" t="str">
        <f>E15</f>
        <v>UHK,Víta Nejedlého 573 Hradec Králové</v>
      </c>
      <c r="G91" s="213"/>
      <c r="H91" s="213"/>
      <c r="I91" s="290" t="s">
        <v>25</v>
      </c>
      <c r="J91" s="302" t="str">
        <f>E21</f>
        <v>PRIDOS HK</v>
      </c>
      <c r="K91" s="213"/>
      <c r="L91" s="214"/>
      <c r="M91" s="213"/>
      <c r="N91" s="213"/>
      <c r="O91" s="213"/>
      <c r="P91" s="213"/>
      <c r="Q91" s="213"/>
      <c r="R91" s="213"/>
      <c r="S91" s="213"/>
      <c r="T91" s="213"/>
      <c r="U91" s="213"/>
      <c r="V91" s="213"/>
    </row>
    <row r="92" spans="1:22" s="1" customFormat="1" ht="15.2" customHeight="1">
      <c r="A92" s="213"/>
      <c r="B92" s="214"/>
      <c r="C92" s="290" t="s">
        <v>23</v>
      </c>
      <c r="D92" s="213"/>
      <c r="E92" s="213"/>
      <c r="F92" s="291" t="str">
        <f>IF(E18="","",E18)</f>
        <v>bude určen ve výběrovém řízení</v>
      </c>
      <c r="G92" s="213"/>
      <c r="H92" s="213"/>
      <c r="I92" s="290" t="s">
        <v>28</v>
      </c>
      <c r="J92" s="302" t="str">
        <f>E24</f>
        <v>Ing.PavelMichálek</v>
      </c>
      <c r="K92" s="213"/>
      <c r="L92" s="214"/>
      <c r="M92" s="213"/>
      <c r="N92" s="213"/>
      <c r="O92" s="213"/>
      <c r="P92" s="213"/>
      <c r="Q92" s="213"/>
      <c r="R92" s="213"/>
      <c r="S92" s="213"/>
      <c r="T92" s="213"/>
      <c r="U92" s="213"/>
      <c r="V92" s="213"/>
    </row>
    <row r="93" spans="1:22" s="1" customFormat="1" ht="10.35" customHeight="1">
      <c r="A93" s="213"/>
      <c r="B93" s="214"/>
      <c r="C93" s="213"/>
      <c r="D93" s="213"/>
      <c r="E93" s="213"/>
      <c r="F93" s="213"/>
      <c r="G93" s="213"/>
      <c r="H93" s="213"/>
      <c r="I93" s="213"/>
      <c r="J93" s="213"/>
      <c r="K93" s="213"/>
      <c r="L93" s="214"/>
      <c r="M93" s="213"/>
      <c r="N93" s="213"/>
      <c r="O93" s="213"/>
      <c r="P93" s="213"/>
      <c r="Q93" s="213"/>
      <c r="R93" s="213"/>
      <c r="S93" s="213"/>
      <c r="T93" s="213"/>
      <c r="U93" s="213"/>
      <c r="V93" s="213"/>
    </row>
    <row r="94" spans="1:22" s="1" customFormat="1" ht="29.25" customHeight="1">
      <c r="A94" s="213"/>
      <c r="B94" s="214"/>
      <c r="C94" s="236" t="s">
        <v>103</v>
      </c>
      <c r="D94" s="224"/>
      <c r="E94" s="224"/>
      <c r="F94" s="224"/>
      <c r="G94" s="224"/>
      <c r="H94" s="224"/>
      <c r="I94" s="224"/>
      <c r="J94" s="237" t="s">
        <v>104</v>
      </c>
      <c r="K94" s="224"/>
      <c r="L94" s="214"/>
      <c r="M94" s="213"/>
      <c r="N94" s="213"/>
      <c r="O94" s="213"/>
      <c r="P94" s="213"/>
      <c r="Q94" s="213"/>
      <c r="R94" s="213"/>
      <c r="S94" s="213"/>
      <c r="T94" s="213"/>
      <c r="U94" s="213"/>
      <c r="V94" s="213"/>
    </row>
    <row r="95" spans="1:22" s="1" customFormat="1" ht="10.35" customHeight="1">
      <c r="A95" s="213"/>
      <c r="B95" s="214"/>
      <c r="C95" s="213"/>
      <c r="D95" s="213"/>
      <c r="E95" s="213"/>
      <c r="F95" s="213"/>
      <c r="G95" s="213"/>
      <c r="H95" s="213"/>
      <c r="I95" s="213"/>
      <c r="J95" s="213"/>
      <c r="K95" s="213"/>
      <c r="L95" s="214"/>
      <c r="M95" s="213"/>
      <c r="N95" s="213"/>
      <c r="O95" s="213"/>
      <c r="P95" s="213"/>
      <c r="Q95" s="213"/>
      <c r="R95" s="213"/>
      <c r="S95" s="213"/>
      <c r="T95" s="213"/>
      <c r="U95" s="213"/>
      <c r="V95" s="213"/>
    </row>
    <row r="96" spans="1:47" s="1" customFormat="1" ht="22.9" customHeight="1">
      <c r="A96" s="213"/>
      <c r="B96" s="214"/>
      <c r="C96" s="238" t="s">
        <v>105</v>
      </c>
      <c r="D96" s="213"/>
      <c r="E96" s="213"/>
      <c r="F96" s="213"/>
      <c r="G96" s="213"/>
      <c r="H96" s="213"/>
      <c r="I96" s="213"/>
      <c r="J96" s="220">
        <f>J118</f>
        <v>0</v>
      </c>
      <c r="K96" s="213"/>
      <c r="L96" s="214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AU96" s="9" t="s">
        <v>106</v>
      </c>
    </row>
    <row r="97" spans="1:22" s="3" customFormat="1" ht="24.95" customHeight="1">
      <c r="A97" s="239"/>
      <c r="B97" s="240"/>
      <c r="C97" s="239"/>
      <c r="D97" s="241" t="s">
        <v>113</v>
      </c>
      <c r="E97" s="242"/>
      <c r="F97" s="242"/>
      <c r="G97" s="242"/>
      <c r="H97" s="242"/>
      <c r="I97" s="242"/>
      <c r="J97" s="243">
        <f>J119</f>
        <v>0</v>
      </c>
      <c r="K97" s="239"/>
      <c r="L97" s="240"/>
      <c r="M97" s="239"/>
      <c r="N97" s="239"/>
      <c r="O97" s="239"/>
      <c r="P97" s="239"/>
      <c r="Q97" s="239"/>
      <c r="R97" s="239"/>
      <c r="S97" s="239"/>
      <c r="T97" s="239"/>
      <c r="U97" s="239"/>
      <c r="V97" s="239"/>
    </row>
    <row r="98" spans="1:22" s="4" customFormat="1" ht="19.9" customHeight="1">
      <c r="A98" s="244"/>
      <c r="B98" s="245"/>
      <c r="C98" s="244"/>
      <c r="D98" s="246" t="s">
        <v>957</v>
      </c>
      <c r="E98" s="247"/>
      <c r="F98" s="247"/>
      <c r="G98" s="247"/>
      <c r="H98" s="247"/>
      <c r="I98" s="247"/>
      <c r="J98" s="248">
        <f>J120</f>
        <v>0</v>
      </c>
      <c r="K98" s="244"/>
      <c r="L98" s="245"/>
      <c r="M98" s="244"/>
      <c r="N98" s="244"/>
      <c r="O98" s="244"/>
      <c r="P98" s="244"/>
      <c r="Q98" s="244"/>
      <c r="R98" s="244"/>
      <c r="S98" s="244"/>
      <c r="T98" s="244"/>
      <c r="U98" s="244"/>
      <c r="V98" s="244"/>
    </row>
    <row r="99" spans="1:22" s="1" customFormat="1" ht="21.75" customHeight="1">
      <c r="A99" s="213"/>
      <c r="B99" s="214"/>
      <c r="C99" s="213"/>
      <c r="D99" s="213"/>
      <c r="E99" s="213"/>
      <c r="F99" s="213"/>
      <c r="G99" s="213"/>
      <c r="H99" s="213"/>
      <c r="I99" s="213"/>
      <c r="J99" s="213"/>
      <c r="K99" s="213"/>
      <c r="L99" s="214"/>
      <c r="M99" s="213"/>
      <c r="N99" s="213"/>
      <c r="O99" s="213"/>
      <c r="P99" s="213"/>
      <c r="Q99" s="213"/>
      <c r="R99" s="213"/>
      <c r="S99" s="213"/>
      <c r="T99" s="213"/>
      <c r="U99" s="213"/>
      <c r="V99" s="213"/>
    </row>
    <row r="100" spans="1:22" s="1" customFormat="1" ht="6.95" customHeight="1">
      <c r="A100" s="213"/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14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</row>
    <row r="101" spans="1:22" ht="1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" customFormat="1" ht="6.95" customHeight="1">
      <c r="A104" s="213"/>
      <c r="B104" s="233"/>
      <c r="C104" s="234"/>
      <c r="D104" s="234"/>
      <c r="E104" s="234"/>
      <c r="F104" s="234"/>
      <c r="G104" s="234"/>
      <c r="H104" s="234"/>
      <c r="I104" s="234"/>
      <c r="J104" s="234"/>
      <c r="K104" s="234"/>
      <c r="L104" s="214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</row>
    <row r="105" spans="1:22" s="1" customFormat="1" ht="24.95" customHeight="1">
      <c r="A105" s="213"/>
      <c r="B105" s="214"/>
      <c r="C105" s="210" t="s">
        <v>125</v>
      </c>
      <c r="D105" s="213"/>
      <c r="E105" s="213"/>
      <c r="F105" s="213"/>
      <c r="G105" s="213"/>
      <c r="H105" s="213"/>
      <c r="I105" s="213"/>
      <c r="J105" s="213"/>
      <c r="K105" s="213"/>
      <c r="L105" s="214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</row>
    <row r="106" spans="1:22" s="1" customFormat="1" ht="6.95" customHeight="1">
      <c r="A106" s="213"/>
      <c r="B106" s="214"/>
      <c r="C106" s="213"/>
      <c r="D106" s="213"/>
      <c r="E106" s="213"/>
      <c r="F106" s="213"/>
      <c r="G106" s="213"/>
      <c r="H106" s="213"/>
      <c r="I106" s="213"/>
      <c r="J106" s="213"/>
      <c r="K106" s="213"/>
      <c r="L106" s="214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</row>
    <row r="107" spans="1:22" s="1" customFormat="1" ht="12" customHeight="1">
      <c r="A107" s="213"/>
      <c r="B107" s="214"/>
      <c r="C107" s="290" t="s">
        <v>13</v>
      </c>
      <c r="D107" s="213"/>
      <c r="E107" s="213"/>
      <c r="F107" s="213"/>
      <c r="G107" s="213"/>
      <c r="H107" s="213"/>
      <c r="I107" s="213"/>
      <c r="J107" s="213"/>
      <c r="K107" s="213"/>
      <c r="L107" s="214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</row>
    <row r="108" spans="1:22" s="1" customFormat="1" ht="16.5" customHeight="1">
      <c r="A108" s="213"/>
      <c r="B108" s="214"/>
      <c r="C108" s="213"/>
      <c r="D108" s="213"/>
      <c r="E108" s="513" t="str">
        <f>E7</f>
        <v>UHK-Palachovy koleje 1129-1135,1289-rekonstrukce a modernizace -I.etapa</v>
      </c>
      <c r="F108" s="514"/>
      <c r="G108" s="514"/>
      <c r="H108" s="514"/>
      <c r="I108" s="213"/>
      <c r="J108" s="213"/>
      <c r="K108" s="213"/>
      <c r="L108" s="214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</row>
    <row r="109" spans="1:22" s="1" customFormat="1" ht="12" customHeight="1">
      <c r="A109" s="213"/>
      <c r="B109" s="214"/>
      <c r="C109" s="290" t="s">
        <v>100</v>
      </c>
      <c r="D109" s="213"/>
      <c r="E109" s="213"/>
      <c r="F109" s="213"/>
      <c r="G109" s="213"/>
      <c r="H109" s="213"/>
      <c r="I109" s="213"/>
      <c r="J109" s="213"/>
      <c r="K109" s="213"/>
      <c r="L109" s="214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</row>
    <row r="110" spans="1:22" s="1" customFormat="1" ht="16.5" customHeight="1">
      <c r="A110" s="213"/>
      <c r="B110" s="214"/>
      <c r="C110" s="213"/>
      <c r="D110" s="213"/>
      <c r="E110" s="499" t="str">
        <f>E9</f>
        <v>UHK 7 - Ústřední vytápění</v>
      </c>
      <c r="F110" s="515"/>
      <c r="G110" s="515"/>
      <c r="H110" s="515"/>
      <c r="I110" s="213"/>
      <c r="J110" s="213"/>
      <c r="K110" s="213"/>
      <c r="L110" s="214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</row>
    <row r="111" spans="1:22" s="1" customFormat="1" ht="6.95" customHeight="1">
      <c r="A111" s="213"/>
      <c r="B111" s="214"/>
      <c r="C111" s="213"/>
      <c r="D111" s="213"/>
      <c r="E111" s="213"/>
      <c r="F111" s="213"/>
      <c r="G111" s="213"/>
      <c r="H111" s="213"/>
      <c r="I111" s="213"/>
      <c r="J111" s="213"/>
      <c r="K111" s="213"/>
      <c r="L111" s="214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</row>
    <row r="112" spans="1:22" s="1" customFormat="1" ht="12" customHeight="1">
      <c r="A112" s="213"/>
      <c r="B112" s="214"/>
      <c r="C112" s="290" t="s">
        <v>16</v>
      </c>
      <c r="D112" s="213"/>
      <c r="E112" s="213"/>
      <c r="F112" s="291" t="str">
        <f>F12</f>
        <v xml:space="preserve">HK,Palachovy koleje </v>
      </c>
      <c r="G112" s="213"/>
      <c r="H112" s="213"/>
      <c r="I112" s="290" t="s">
        <v>18</v>
      </c>
      <c r="J112" s="292" t="str">
        <f>IF(J12="","",J12)</f>
        <v/>
      </c>
      <c r="K112" s="213"/>
      <c r="L112" s="214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</row>
    <row r="113" spans="1:22" s="1" customFormat="1" ht="6.95" customHeight="1">
      <c r="A113" s="213"/>
      <c r="B113" s="214"/>
      <c r="C113" s="213"/>
      <c r="D113" s="213"/>
      <c r="E113" s="213"/>
      <c r="F113" s="213"/>
      <c r="G113" s="213"/>
      <c r="H113" s="213"/>
      <c r="I113" s="213"/>
      <c r="J113" s="213"/>
      <c r="K113" s="213"/>
      <c r="L113" s="214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</row>
    <row r="114" spans="1:22" s="1" customFormat="1" ht="15.2" customHeight="1">
      <c r="A114" s="213"/>
      <c r="B114" s="214"/>
      <c r="C114" s="290" t="s">
        <v>19</v>
      </c>
      <c r="D114" s="213"/>
      <c r="E114" s="213"/>
      <c r="F114" s="291" t="str">
        <f>E15</f>
        <v>UHK,Víta Nejedlého 573 Hradec Králové</v>
      </c>
      <c r="G114" s="213"/>
      <c r="H114" s="213"/>
      <c r="I114" s="290" t="s">
        <v>25</v>
      </c>
      <c r="J114" s="302" t="str">
        <f>E21</f>
        <v>PRIDOS HK</v>
      </c>
      <c r="K114" s="213"/>
      <c r="L114" s="214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</row>
    <row r="115" spans="1:22" s="1" customFormat="1" ht="15.2" customHeight="1">
      <c r="A115" s="213"/>
      <c r="B115" s="214"/>
      <c r="C115" s="290" t="s">
        <v>23</v>
      </c>
      <c r="D115" s="213"/>
      <c r="E115" s="213"/>
      <c r="F115" s="291" t="str">
        <f>IF(E18="","",E18)</f>
        <v>bude určen ve výběrovém řízení</v>
      </c>
      <c r="G115" s="213"/>
      <c r="H115" s="213"/>
      <c r="I115" s="290" t="s">
        <v>28</v>
      </c>
      <c r="J115" s="302" t="str">
        <f>E24</f>
        <v>Ing.PavelMichálek</v>
      </c>
      <c r="K115" s="213"/>
      <c r="L115" s="214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</row>
    <row r="116" spans="1:22" s="1" customFormat="1" ht="10.35" customHeight="1">
      <c r="A116" s="213"/>
      <c r="B116" s="214"/>
      <c r="C116" s="213"/>
      <c r="D116" s="213"/>
      <c r="E116" s="213"/>
      <c r="F116" s="213"/>
      <c r="G116" s="213"/>
      <c r="H116" s="213"/>
      <c r="I116" s="213"/>
      <c r="J116" s="213"/>
      <c r="K116" s="213"/>
      <c r="L116" s="214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</row>
    <row r="117" spans="1:22" s="5" customFormat="1" ht="29.25" customHeight="1">
      <c r="A117" s="249"/>
      <c r="B117" s="250"/>
      <c r="C117" s="251" t="s">
        <v>126</v>
      </c>
      <c r="D117" s="252" t="s">
        <v>56</v>
      </c>
      <c r="E117" s="252" t="s">
        <v>52</v>
      </c>
      <c r="F117" s="252" t="s">
        <v>53</v>
      </c>
      <c r="G117" s="252" t="s">
        <v>127</v>
      </c>
      <c r="H117" s="252" t="s">
        <v>128</v>
      </c>
      <c r="I117" s="252" t="s">
        <v>129</v>
      </c>
      <c r="J117" s="252" t="s">
        <v>104</v>
      </c>
      <c r="K117" s="253" t="s">
        <v>130</v>
      </c>
      <c r="L117" s="250"/>
      <c r="M117" s="254" t="s">
        <v>1</v>
      </c>
      <c r="N117" s="255" t="s">
        <v>35</v>
      </c>
      <c r="O117" s="255" t="s">
        <v>131</v>
      </c>
      <c r="P117" s="255" t="s">
        <v>132</v>
      </c>
      <c r="Q117" s="255" t="s">
        <v>133</v>
      </c>
      <c r="R117" s="255" t="s">
        <v>134</v>
      </c>
      <c r="S117" s="255" t="s">
        <v>135</v>
      </c>
      <c r="T117" s="256" t="s">
        <v>136</v>
      </c>
      <c r="U117" s="249"/>
      <c r="V117" s="249"/>
    </row>
    <row r="118" spans="1:63" s="1" customFormat="1" ht="22.9" customHeight="1">
      <c r="A118" s="213"/>
      <c r="B118" s="214"/>
      <c r="C118" s="257" t="s">
        <v>137</v>
      </c>
      <c r="D118" s="213"/>
      <c r="E118" s="213"/>
      <c r="F118" s="213"/>
      <c r="G118" s="213"/>
      <c r="H118" s="213"/>
      <c r="I118" s="213"/>
      <c r="J118" s="258">
        <f>BK118</f>
        <v>0</v>
      </c>
      <c r="K118" s="213"/>
      <c r="L118" s="214"/>
      <c r="M118" s="259"/>
      <c r="N118" s="218"/>
      <c r="O118" s="218"/>
      <c r="P118" s="260">
        <f>P119</f>
        <v>0</v>
      </c>
      <c r="Q118" s="218"/>
      <c r="R118" s="260">
        <f>R119</f>
        <v>0</v>
      </c>
      <c r="S118" s="218"/>
      <c r="T118" s="261">
        <f>T119</f>
        <v>0</v>
      </c>
      <c r="U118" s="213"/>
      <c r="V118" s="213"/>
      <c r="AT118" s="9" t="s">
        <v>70</v>
      </c>
      <c r="AU118" s="9" t="s">
        <v>106</v>
      </c>
      <c r="BK118" s="26">
        <f>BK119</f>
        <v>0</v>
      </c>
    </row>
    <row r="119" spans="1:63" s="6" customFormat="1" ht="25.9" customHeight="1">
      <c r="A119" s="262"/>
      <c r="B119" s="263"/>
      <c r="C119" s="262"/>
      <c r="D119" s="264" t="s">
        <v>70</v>
      </c>
      <c r="E119" s="265" t="s">
        <v>209</v>
      </c>
      <c r="F119" s="265" t="s">
        <v>210</v>
      </c>
      <c r="G119" s="262"/>
      <c r="H119" s="262"/>
      <c r="I119" s="262"/>
      <c r="J119" s="266">
        <f>BK119</f>
        <v>0</v>
      </c>
      <c r="K119" s="262"/>
      <c r="L119" s="263"/>
      <c r="M119" s="267"/>
      <c r="N119" s="268"/>
      <c r="O119" s="268"/>
      <c r="P119" s="269">
        <f>P120</f>
        <v>0</v>
      </c>
      <c r="Q119" s="268"/>
      <c r="R119" s="269">
        <f>R120</f>
        <v>0</v>
      </c>
      <c r="S119" s="268"/>
      <c r="T119" s="270">
        <f>T120</f>
        <v>0</v>
      </c>
      <c r="U119" s="262"/>
      <c r="V119" s="262"/>
      <c r="AR119" s="28" t="s">
        <v>149</v>
      </c>
      <c r="AT119" s="33" t="s">
        <v>70</v>
      </c>
      <c r="AU119" s="33" t="s">
        <v>71</v>
      </c>
      <c r="AY119" s="28" t="s">
        <v>140</v>
      </c>
      <c r="BK119" s="34">
        <f>BK120</f>
        <v>0</v>
      </c>
    </row>
    <row r="120" spans="1:63" s="6" customFormat="1" ht="22.9" customHeight="1">
      <c r="A120" s="262"/>
      <c r="B120" s="263"/>
      <c r="C120" s="262"/>
      <c r="D120" s="264" t="s">
        <v>70</v>
      </c>
      <c r="E120" s="271" t="s">
        <v>958</v>
      </c>
      <c r="F120" s="271" t="s">
        <v>959</v>
      </c>
      <c r="G120" s="262"/>
      <c r="H120" s="262"/>
      <c r="I120" s="262"/>
      <c r="J120" s="272">
        <f>BK120</f>
        <v>0</v>
      </c>
      <c r="K120" s="262"/>
      <c r="L120" s="263"/>
      <c r="M120" s="267"/>
      <c r="N120" s="268"/>
      <c r="O120" s="268"/>
      <c r="P120" s="269">
        <f>P121</f>
        <v>0</v>
      </c>
      <c r="Q120" s="268"/>
      <c r="R120" s="269">
        <f>R121</f>
        <v>0</v>
      </c>
      <c r="S120" s="268"/>
      <c r="T120" s="270">
        <f>T121</f>
        <v>0</v>
      </c>
      <c r="U120" s="262"/>
      <c r="V120" s="262"/>
      <c r="AR120" s="28" t="s">
        <v>149</v>
      </c>
      <c r="AT120" s="33" t="s">
        <v>70</v>
      </c>
      <c r="AU120" s="33" t="s">
        <v>79</v>
      </c>
      <c r="AY120" s="28" t="s">
        <v>140</v>
      </c>
      <c r="BK120" s="34">
        <f>BK121</f>
        <v>0</v>
      </c>
    </row>
    <row r="121" spans="1:65" s="1" customFormat="1" ht="16.5" customHeight="1">
      <c r="A121" s="213"/>
      <c r="B121" s="214"/>
      <c r="C121" s="303" t="s">
        <v>79</v>
      </c>
      <c r="D121" s="303" t="s">
        <v>143</v>
      </c>
      <c r="E121" s="304" t="s">
        <v>960</v>
      </c>
      <c r="F121" s="305" t="s">
        <v>961</v>
      </c>
      <c r="G121" s="306" t="s">
        <v>604</v>
      </c>
      <c r="H121" s="307">
        <v>1</v>
      </c>
      <c r="I121" s="308">
        <f>'UHK 7.2 - Ústřední vytápění'!F37</f>
        <v>0</v>
      </c>
      <c r="J121" s="308">
        <f>ROUND(I121*H121,2)</f>
        <v>0</v>
      </c>
      <c r="K121" s="305" t="s">
        <v>1</v>
      </c>
      <c r="L121" s="214"/>
      <c r="M121" s="309" t="s">
        <v>1</v>
      </c>
      <c r="N121" s="310" t="s">
        <v>37</v>
      </c>
      <c r="O121" s="311">
        <v>0</v>
      </c>
      <c r="P121" s="311">
        <f>O121*H121</f>
        <v>0</v>
      </c>
      <c r="Q121" s="311">
        <v>0</v>
      </c>
      <c r="R121" s="311">
        <f>Q121*H121</f>
        <v>0</v>
      </c>
      <c r="S121" s="311">
        <v>0</v>
      </c>
      <c r="T121" s="312">
        <f>S121*H121</f>
        <v>0</v>
      </c>
      <c r="U121" s="213"/>
      <c r="V121" s="213"/>
      <c r="AR121" s="40" t="s">
        <v>216</v>
      </c>
      <c r="AT121" s="40" t="s">
        <v>143</v>
      </c>
      <c r="AU121" s="40" t="s">
        <v>149</v>
      </c>
      <c r="AY121" s="9" t="s">
        <v>140</v>
      </c>
      <c r="BE121" s="41">
        <f>IF(N121="základní",J121,0)</f>
        <v>0</v>
      </c>
      <c r="BF121" s="41">
        <f>IF(N121="snížená",J121,0)</f>
        <v>0</v>
      </c>
      <c r="BG121" s="41">
        <f>IF(N121="zákl. přenesená",J121,0)</f>
        <v>0</v>
      </c>
      <c r="BH121" s="41">
        <f>IF(N121="sníž. přenesená",J121,0)</f>
        <v>0</v>
      </c>
      <c r="BI121" s="41">
        <f>IF(N121="nulová",J121,0)</f>
        <v>0</v>
      </c>
      <c r="BJ121" s="9" t="s">
        <v>149</v>
      </c>
      <c r="BK121" s="41">
        <f>ROUND(I121*H121,2)</f>
        <v>0</v>
      </c>
      <c r="BL121" s="9" t="s">
        <v>216</v>
      </c>
      <c r="BM121" s="40" t="s">
        <v>962</v>
      </c>
    </row>
    <row r="122" spans="1:22" s="1" customFormat="1" ht="6.95" customHeight="1">
      <c r="A122" s="213"/>
      <c r="B122" s="231"/>
      <c r="C122" s="232"/>
      <c r="D122" s="232"/>
      <c r="E122" s="232"/>
      <c r="F122" s="232"/>
      <c r="G122" s="232"/>
      <c r="H122" s="232"/>
      <c r="I122" s="232"/>
      <c r="J122" s="232"/>
      <c r="K122" s="232"/>
      <c r="L122" s="214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</row>
    <row r="123" spans="1:22" ht="1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</sheetData>
  <sheetProtection password="DAFF" sheet="1" objects="1" scenarios="1"/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1">
      <selection activeCell="E9" sqref="E9:E34"/>
    </sheetView>
  </sheetViews>
  <sheetFormatPr defaultColWidth="9.140625" defaultRowHeight="12"/>
  <cols>
    <col min="1" max="1" width="5.00390625" style="104" customWidth="1"/>
    <col min="2" max="2" width="61.00390625" style="104" customWidth="1"/>
    <col min="3" max="3" width="5.421875" style="104" customWidth="1"/>
    <col min="4" max="4" width="8.140625" style="104" customWidth="1"/>
    <col min="5" max="5" width="9.7109375" style="104" customWidth="1"/>
    <col min="6" max="6" width="13.140625" style="104" customWidth="1"/>
    <col min="7" max="256" width="9.28125" style="104" customWidth="1"/>
    <col min="257" max="257" width="5.00390625" style="104" customWidth="1"/>
    <col min="258" max="258" width="61.00390625" style="104" customWidth="1"/>
    <col min="259" max="259" width="5.421875" style="104" customWidth="1"/>
    <col min="260" max="260" width="8.140625" style="104" customWidth="1"/>
    <col min="261" max="261" width="9.7109375" style="104" customWidth="1"/>
    <col min="262" max="262" width="13.140625" style="104" customWidth="1"/>
    <col min="263" max="512" width="9.28125" style="104" customWidth="1"/>
    <col min="513" max="513" width="5.00390625" style="104" customWidth="1"/>
    <col min="514" max="514" width="61.00390625" style="104" customWidth="1"/>
    <col min="515" max="515" width="5.421875" style="104" customWidth="1"/>
    <col min="516" max="516" width="8.140625" style="104" customWidth="1"/>
    <col min="517" max="517" width="9.7109375" style="104" customWidth="1"/>
    <col min="518" max="518" width="13.140625" style="104" customWidth="1"/>
    <col min="519" max="768" width="9.28125" style="104" customWidth="1"/>
    <col min="769" max="769" width="5.00390625" style="104" customWidth="1"/>
    <col min="770" max="770" width="61.00390625" style="104" customWidth="1"/>
    <col min="771" max="771" width="5.421875" style="104" customWidth="1"/>
    <col min="772" max="772" width="8.140625" style="104" customWidth="1"/>
    <col min="773" max="773" width="9.7109375" style="104" customWidth="1"/>
    <col min="774" max="774" width="13.140625" style="104" customWidth="1"/>
    <col min="775" max="1024" width="9.28125" style="104" customWidth="1"/>
    <col min="1025" max="1025" width="5.00390625" style="104" customWidth="1"/>
    <col min="1026" max="1026" width="61.00390625" style="104" customWidth="1"/>
    <col min="1027" max="1027" width="5.421875" style="104" customWidth="1"/>
    <col min="1028" max="1028" width="8.140625" style="104" customWidth="1"/>
    <col min="1029" max="1029" width="9.7109375" style="104" customWidth="1"/>
    <col min="1030" max="1030" width="13.140625" style="104" customWidth="1"/>
    <col min="1031" max="1280" width="9.28125" style="104" customWidth="1"/>
    <col min="1281" max="1281" width="5.00390625" style="104" customWidth="1"/>
    <col min="1282" max="1282" width="61.00390625" style="104" customWidth="1"/>
    <col min="1283" max="1283" width="5.421875" style="104" customWidth="1"/>
    <col min="1284" max="1284" width="8.140625" style="104" customWidth="1"/>
    <col min="1285" max="1285" width="9.7109375" style="104" customWidth="1"/>
    <col min="1286" max="1286" width="13.140625" style="104" customWidth="1"/>
    <col min="1287" max="1536" width="9.28125" style="104" customWidth="1"/>
    <col min="1537" max="1537" width="5.00390625" style="104" customWidth="1"/>
    <col min="1538" max="1538" width="61.00390625" style="104" customWidth="1"/>
    <col min="1539" max="1539" width="5.421875" style="104" customWidth="1"/>
    <col min="1540" max="1540" width="8.140625" style="104" customWidth="1"/>
    <col min="1541" max="1541" width="9.7109375" style="104" customWidth="1"/>
    <col min="1542" max="1542" width="13.140625" style="104" customWidth="1"/>
    <col min="1543" max="1792" width="9.28125" style="104" customWidth="1"/>
    <col min="1793" max="1793" width="5.00390625" style="104" customWidth="1"/>
    <col min="1794" max="1794" width="61.00390625" style="104" customWidth="1"/>
    <col min="1795" max="1795" width="5.421875" style="104" customWidth="1"/>
    <col min="1796" max="1796" width="8.140625" style="104" customWidth="1"/>
    <col min="1797" max="1797" width="9.7109375" style="104" customWidth="1"/>
    <col min="1798" max="1798" width="13.140625" style="104" customWidth="1"/>
    <col min="1799" max="2048" width="9.28125" style="104" customWidth="1"/>
    <col min="2049" max="2049" width="5.00390625" style="104" customWidth="1"/>
    <col min="2050" max="2050" width="61.00390625" style="104" customWidth="1"/>
    <col min="2051" max="2051" width="5.421875" style="104" customWidth="1"/>
    <col min="2052" max="2052" width="8.140625" style="104" customWidth="1"/>
    <col min="2053" max="2053" width="9.7109375" style="104" customWidth="1"/>
    <col min="2054" max="2054" width="13.140625" style="104" customWidth="1"/>
    <col min="2055" max="2304" width="9.28125" style="104" customWidth="1"/>
    <col min="2305" max="2305" width="5.00390625" style="104" customWidth="1"/>
    <col min="2306" max="2306" width="61.00390625" style="104" customWidth="1"/>
    <col min="2307" max="2307" width="5.421875" style="104" customWidth="1"/>
    <col min="2308" max="2308" width="8.140625" style="104" customWidth="1"/>
    <col min="2309" max="2309" width="9.7109375" style="104" customWidth="1"/>
    <col min="2310" max="2310" width="13.140625" style="104" customWidth="1"/>
    <col min="2311" max="2560" width="9.28125" style="104" customWidth="1"/>
    <col min="2561" max="2561" width="5.00390625" style="104" customWidth="1"/>
    <col min="2562" max="2562" width="61.00390625" style="104" customWidth="1"/>
    <col min="2563" max="2563" width="5.421875" style="104" customWidth="1"/>
    <col min="2564" max="2564" width="8.140625" style="104" customWidth="1"/>
    <col min="2565" max="2565" width="9.7109375" style="104" customWidth="1"/>
    <col min="2566" max="2566" width="13.140625" style="104" customWidth="1"/>
    <col min="2567" max="2816" width="9.28125" style="104" customWidth="1"/>
    <col min="2817" max="2817" width="5.00390625" style="104" customWidth="1"/>
    <col min="2818" max="2818" width="61.00390625" style="104" customWidth="1"/>
    <col min="2819" max="2819" width="5.421875" style="104" customWidth="1"/>
    <col min="2820" max="2820" width="8.140625" style="104" customWidth="1"/>
    <col min="2821" max="2821" width="9.7109375" style="104" customWidth="1"/>
    <col min="2822" max="2822" width="13.140625" style="104" customWidth="1"/>
    <col min="2823" max="3072" width="9.28125" style="104" customWidth="1"/>
    <col min="3073" max="3073" width="5.00390625" style="104" customWidth="1"/>
    <col min="3074" max="3074" width="61.00390625" style="104" customWidth="1"/>
    <col min="3075" max="3075" width="5.421875" style="104" customWidth="1"/>
    <col min="3076" max="3076" width="8.140625" style="104" customWidth="1"/>
    <col min="3077" max="3077" width="9.7109375" style="104" customWidth="1"/>
    <col min="3078" max="3078" width="13.140625" style="104" customWidth="1"/>
    <col min="3079" max="3328" width="9.28125" style="104" customWidth="1"/>
    <col min="3329" max="3329" width="5.00390625" style="104" customWidth="1"/>
    <col min="3330" max="3330" width="61.00390625" style="104" customWidth="1"/>
    <col min="3331" max="3331" width="5.421875" style="104" customWidth="1"/>
    <col min="3332" max="3332" width="8.140625" style="104" customWidth="1"/>
    <col min="3333" max="3333" width="9.7109375" style="104" customWidth="1"/>
    <col min="3334" max="3334" width="13.140625" style="104" customWidth="1"/>
    <col min="3335" max="3584" width="9.28125" style="104" customWidth="1"/>
    <col min="3585" max="3585" width="5.00390625" style="104" customWidth="1"/>
    <col min="3586" max="3586" width="61.00390625" style="104" customWidth="1"/>
    <col min="3587" max="3587" width="5.421875" style="104" customWidth="1"/>
    <col min="3588" max="3588" width="8.140625" style="104" customWidth="1"/>
    <col min="3589" max="3589" width="9.7109375" style="104" customWidth="1"/>
    <col min="3590" max="3590" width="13.140625" style="104" customWidth="1"/>
    <col min="3591" max="3840" width="9.28125" style="104" customWidth="1"/>
    <col min="3841" max="3841" width="5.00390625" style="104" customWidth="1"/>
    <col min="3842" max="3842" width="61.00390625" style="104" customWidth="1"/>
    <col min="3843" max="3843" width="5.421875" style="104" customWidth="1"/>
    <col min="3844" max="3844" width="8.140625" style="104" customWidth="1"/>
    <col min="3845" max="3845" width="9.7109375" style="104" customWidth="1"/>
    <col min="3846" max="3846" width="13.140625" style="104" customWidth="1"/>
    <col min="3847" max="4096" width="9.28125" style="104" customWidth="1"/>
    <col min="4097" max="4097" width="5.00390625" style="104" customWidth="1"/>
    <col min="4098" max="4098" width="61.00390625" style="104" customWidth="1"/>
    <col min="4099" max="4099" width="5.421875" style="104" customWidth="1"/>
    <col min="4100" max="4100" width="8.140625" style="104" customWidth="1"/>
    <col min="4101" max="4101" width="9.7109375" style="104" customWidth="1"/>
    <col min="4102" max="4102" width="13.140625" style="104" customWidth="1"/>
    <col min="4103" max="4352" width="9.28125" style="104" customWidth="1"/>
    <col min="4353" max="4353" width="5.00390625" style="104" customWidth="1"/>
    <col min="4354" max="4354" width="61.00390625" style="104" customWidth="1"/>
    <col min="4355" max="4355" width="5.421875" style="104" customWidth="1"/>
    <col min="4356" max="4356" width="8.140625" style="104" customWidth="1"/>
    <col min="4357" max="4357" width="9.7109375" style="104" customWidth="1"/>
    <col min="4358" max="4358" width="13.140625" style="104" customWidth="1"/>
    <col min="4359" max="4608" width="9.28125" style="104" customWidth="1"/>
    <col min="4609" max="4609" width="5.00390625" style="104" customWidth="1"/>
    <col min="4610" max="4610" width="61.00390625" style="104" customWidth="1"/>
    <col min="4611" max="4611" width="5.421875" style="104" customWidth="1"/>
    <col min="4612" max="4612" width="8.140625" style="104" customWidth="1"/>
    <col min="4613" max="4613" width="9.7109375" style="104" customWidth="1"/>
    <col min="4614" max="4614" width="13.140625" style="104" customWidth="1"/>
    <col min="4615" max="4864" width="9.28125" style="104" customWidth="1"/>
    <col min="4865" max="4865" width="5.00390625" style="104" customWidth="1"/>
    <col min="4866" max="4866" width="61.00390625" style="104" customWidth="1"/>
    <col min="4867" max="4867" width="5.421875" style="104" customWidth="1"/>
    <col min="4868" max="4868" width="8.140625" style="104" customWidth="1"/>
    <col min="4869" max="4869" width="9.7109375" style="104" customWidth="1"/>
    <col min="4870" max="4870" width="13.140625" style="104" customWidth="1"/>
    <col min="4871" max="5120" width="9.28125" style="104" customWidth="1"/>
    <col min="5121" max="5121" width="5.00390625" style="104" customWidth="1"/>
    <col min="5122" max="5122" width="61.00390625" style="104" customWidth="1"/>
    <col min="5123" max="5123" width="5.421875" style="104" customWidth="1"/>
    <col min="5124" max="5124" width="8.140625" style="104" customWidth="1"/>
    <col min="5125" max="5125" width="9.7109375" style="104" customWidth="1"/>
    <col min="5126" max="5126" width="13.140625" style="104" customWidth="1"/>
    <col min="5127" max="5376" width="9.28125" style="104" customWidth="1"/>
    <col min="5377" max="5377" width="5.00390625" style="104" customWidth="1"/>
    <col min="5378" max="5378" width="61.00390625" style="104" customWidth="1"/>
    <col min="5379" max="5379" width="5.421875" style="104" customWidth="1"/>
    <col min="5380" max="5380" width="8.140625" style="104" customWidth="1"/>
    <col min="5381" max="5381" width="9.7109375" style="104" customWidth="1"/>
    <col min="5382" max="5382" width="13.140625" style="104" customWidth="1"/>
    <col min="5383" max="5632" width="9.28125" style="104" customWidth="1"/>
    <col min="5633" max="5633" width="5.00390625" style="104" customWidth="1"/>
    <col min="5634" max="5634" width="61.00390625" style="104" customWidth="1"/>
    <col min="5635" max="5635" width="5.421875" style="104" customWidth="1"/>
    <col min="5636" max="5636" width="8.140625" style="104" customWidth="1"/>
    <col min="5637" max="5637" width="9.7109375" style="104" customWidth="1"/>
    <col min="5638" max="5638" width="13.140625" style="104" customWidth="1"/>
    <col min="5639" max="5888" width="9.28125" style="104" customWidth="1"/>
    <col min="5889" max="5889" width="5.00390625" style="104" customWidth="1"/>
    <col min="5890" max="5890" width="61.00390625" style="104" customWidth="1"/>
    <col min="5891" max="5891" width="5.421875" style="104" customWidth="1"/>
    <col min="5892" max="5892" width="8.140625" style="104" customWidth="1"/>
    <col min="5893" max="5893" width="9.7109375" style="104" customWidth="1"/>
    <col min="5894" max="5894" width="13.140625" style="104" customWidth="1"/>
    <col min="5895" max="6144" width="9.28125" style="104" customWidth="1"/>
    <col min="6145" max="6145" width="5.00390625" style="104" customWidth="1"/>
    <col min="6146" max="6146" width="61.00390625" style="104" customWidth="1"/>
    <col min="6147" max="6147" width="5.421875" style="104" customWidth="1"/>
    <col min="6148" max="6148" width="8.140625" style="104" customWidth="1"/>
    <col min="6149" max="6149" width="9.7109375" style="104" customWidth="1"/>
    <col min="6150" max="6150" width="13.140625" style="104" customWidth="1"/>
    <col min="6151" max="6400" width="9.28125" style="104" customWidth="1"/>
    <col min="6401" max="6401" width="5.00390625" style="104" customWidth="1"/>
    <col min="6402" max="6402" width="61.00390625" style="104" customWidth="1"/>
    <col min="6403" max="6403" width="5.421875" style="104" customWidth="1"/>
    <col min="6404" max="6404" width="8.140625" style="104" customWidth="1"/>
    <col min="6405" max="6405" width="9.7109375" style="104" customWidth="1"/>
    <col min="6406" max="6406" width="13.140625" style="104" customWidth="1"/>
    <col min="6407" max="6656" width="9.28125" style="104" customWidth="1"/>
    <col min="6657" max="6657" width="5.00390625" style="104" customWidth="1"/>
    <col min="6658" max="6658" width="61.00390625" style="104" customWidth="1"/>
    <col min="6659" max="6659" width="5.421875" style="104" customWidth="1"/>
    <col min="6660" max="6660" width="8.140625" style="104" customWidth="1"/>
    <col min="6661" max="6661" width="9.7109375" style="104" customWidth="1"/>
    <col min="6662" max="6662" width="13.140625" style="104" customWidth="1"/>
    <col min="6663" max="6912" width="9.28125" style="104" customWidth="1"/>
    <col min="6913" max="6913" width="5.00390625" style="104" customWidth="1"/>
    <col min="6914" max="6914" width="61.00390625" style="104" customWidth="1"/>
    <col min="6915" max="6915" width="5.421875" style="104" customWidth="1"/>
    <col min="6916" max="6916" width="8.140625" style="104" customWidth="1"/>
    <col min="6917" max="6917" width="9.7109375" style="104" customWidth="1"/>
    <col min="6918" max="6918" width="13.140625" style="104" customWidth="1"/>
    <col min="6919" max="7168" width="9.28125" style="104" customWidth="1"/>
    <col min="7169" max="7169" width="5.00390625" style="104" customWidth="1"/>
    <col min="7170" max="7170" width="61.00390625" style="104" customWidth="1"/>
    <col min="7171" max="7171" width="5.421875" style="104" customWidth="1"/>
    <col min="7172" max="7172" width="8.140625" style="104" customWidth="1"/>
    <col min="7173" max="7173" width="9.7109375" style="104" customWidth="1"/>
    <col min="7174" max="7174" width="13.140625" style="104" customWidth="1"/>
    <col min="7175" max="7424" width="9.28125" style="104" customWidth="1"/>
    <col min="7425" max="7425" width="5.00390625" style="104" customWidth="1"/>
    <col min="7426" max="7426" width="61.00390625" style="104" customWidth="1"/>
    <col min="7427" max="7427" width="5.421875" style="104" customWidth="1"/>
    <col min="7428" max="7428" width="8.140625" style="104" customWidth="1"/>
    <col min="7429" max="7429" width="9.7109375" style="104" customWidth="1"/>
    <col min="7430" max="7430" width="13.140625" style="104" customWidth="1"/>
    <col min="7431" max="7680" width="9.28125" style="104" customWidth="1"/>
    <col min="7681" max="7681" width="5.00390625" style="104" customWidth="1"/>
    <col min="7682" max="7682" width="61.00390625" style="104" customWidth="1"/>
    <col min="7683" max="7683" width="5.421875" style="104" customWidth="1"/>
    <col min="7684" max="7684" width="8.140625" style="104" customWidth="1"/>
    <col min="7685" max="7685" width="9.7109375" style="104" customWidth="1"/>
    <col min="7686" max="7686" width="13.140625" style="104" customWidth="1"/>
    <col min="7687" max="7936" width="9.28125" style="104" customWidth="1"/>
    <col min="7937" max="7937" width="5.00390625" style="104" customWidth="1"/>
    <col min="7938" max="7938" width="61.00390625" style="104" customWidth="1"/>
    <col min="7939" max="7939" width="5.421875" style="104" customWidth="1"/>
    <col min="7940" max="7940" width="8.140625" style="104" customWidth="1"/>
    <col min="7941" max="7941" width="9.7109375" style="104" customWidth="1"/>
    <col min="7942" max="7942" width="13.140625" style="104" customWidth="1"/>
    <col min="7943" max="8192" width="9.28125" style="104" customWidth="1"/>
    <col min="8193" max="8193" width="5.00390625" style="104" customWidth="1"/>
    <col min="8194" max="8194" width="61.00390625" style="104" customWidth="1"/>
    <col min="8195" max="8195" width="5.421875" style="104" customWidth="1"/>
    <col min="8196" max="8196" width="8.140625" style="104" customWidth="1"/>
    <col min="8197" max="8197" width="9.7109375" style="104" customWidth="1"/>
    <col min="8198" max="8198" width="13.140625" style="104" customWidth="1"/>
    <col min="8199" max="8448" width="9.28125" style="104" customWidth="1"/>
    <col min="8449" max="8449" width="5.00390625" style="104" customWidth="1"/>
    <col min="8450" max="8450" width="61.00390625" style="104" customWidth="1"/>
    <col min="8451" max="8451" width="5.421875" style="104" customWidth="1"/>
    <col min="8452" max="8452" width="8.140625" style="104" customWidth="1"/>
    <col min="8453" max="8453" width="9.7109375" style="104" customWidth="1"/>
    <col min="8454" max="8454" width="13.140625" style="104" customWidth="1"/>
    <col min="8455" max="8704" width="9.28125" style="104" customWidth="1"/>
    <col min="8705" max="8705" width="5.00390625" style="104" customWidth="1"/>
    <col min="8706" max="8706" width="61.00390625" style="104" customWidth="1"/>
    <col min="8707" max="8707" width="5.421875" style="104" customWidth="1"/>
    <col min="8708" max="8708" width="8.140625" style="104" customWidth="1"/>
    <col min="8709" max="8709" width="9.7109375" style="104" customWidth="1"/>
    <col min="8710" max="8710" width="13.140625" style="104" customWidth="1"/>
    <col min="8711" max="8960" width="9.28125" style="104" customWidth="1"/>
    <col min="8961" max="8961" width="5.00390625" style="104" customWidth="1"/>
    <col min="8962" max="8962" width="61.00390625" style="104" customWidth="1"/>
    <col min="8963" max="8963" width="5.421875" style="104" customWidth="1"/>
    <col min="8964" max="8964" width="8.140625" style="104" customWidth="1"/>
    <col min="8965" max="8965" width="9.7109375" style="104" customWidth="1"/>
    <col min="8966" max="8966" width="13.140625" style="104" customWidth="1"/>
    <col min="8967" max="9216" width="9.28125" style="104" customWidth="1"/>
    <col min="9217" max="9217" width="5.00390625" style="104" customWidth="1"/>
    <col min="9218" max="9218" width="61.00390625" style="104" customWidth="1"/>
    <col min="9219" max="9219" width="5.421875" style="104" customWidth="1"/>
    <col min="9220" max="9220" width="8.140625" style="104" customWidth="1"/>
    <col min="9221" max="9221" width="9.7109375" style="104" customWidth="1"/>
    <col min="9222" max="9222" width="13.140625" style="104" customWidth="1"/>
    <col min="9223" max="9472" width="9.28125" style="104" customWidth="1"/>
    <col min="9473" max="9473" width="5.00390625" style="104" customWidth="1"/>
    <col min="9474" max="9474" width="61.00390625" style="104" customWidth="1"/>
    <col min="9475" max="9475" width="5.421875" style="104" customWidth="1"/>
    <col min="9476" max="9476" width="8.140625" style="104" customWidth="1"/>
    <col min="9477" max="9477" width="9.7109375" style="104" customWidth="1"/>
    <col min="9478" max="9478" width="13.140625" style="104" customWidth="1"/>
    <col min="9479" max="9728" width="9.28125" style="104" customWidth="1"/>
    <col min="9729" max="9729" width="5.00390625" style="104" customWidth="1"/>
    <col min="9730" max="9730" width="61.00390625" style="104" customWidth="1"/>
    <col min="9731" max="9731" width="5.421875" style="104" customWidth="1"/>
    <col min="9732" max="9732" width="8.140625" style="104" customWidth="1"/>
    <col min="9733" max="9733" width="9.7109375" style="104" customWidth="1"/>
    <col min="9734" max="9734" width="13.140625" style="104" customWidth="1"/>
    <col min="9735" max="9984" width="9.28125" style="104" customWidth="1"/>
    <col min="9985" max="9985" width="5.00390625" style="104" customWidth="1"/>
    <col min="9986" max="9986" width="61.00390625" style="104" customWidth="1"/>
    <col min="9987" max="9987" width="5.421875" style="104" customWidth="1"/>
    <col min="9988" max="9988" width="8.140625" style="104" customWidth="1"/>
    <col min="9989" max="9989" width="9.7109375" style="104" customWidth="1"/>
    <col min="9990" max="9990" width="13.140625" style="104" customWidth="1"/>
    <col min="9991" max="10240" width="9.28125" style="104" customWidth="1"/>
    <col min="10241" max="10241" width="5.00390625" style="104" customWidth="1"/>
    <col min="10242" max="10242" width="61.00390625" style="104" customWidth="1"/>
    <col min="10243" max="10243" width="5.421875" style="104" customWidth="1"/>
    <col min="10244" max="10244" width="8.140625" style="104" customWidth="1"/>
    <col min="10245" max="10245" width="9.7109375" style="104" customWidth="1"/>
    <col min="10246" max="10246" width="13.140625" style="104" customWidth="1"/>
    <col min="10247" max="10496" width="9.28125" style="104" customWidth="1"/>
    <col min="10497" max="10497" width="5.00390625" style="104" customWidth="1"/>
    <col min="10498" max="10498" width="61.00390625" style="104" customWidth="1"/>
    <col min="10499" max="10499" width="5.421875" style="104" customWidth="1"/>
    <col min="10500" max="10500" width="8.140625" style="104" customWidth="1"/>
    <col min="10501" max="10501" width="9.7109375" style="104" customWidth="1"/>
    <col min="10502" max="10502" width="13.140625" style="104" customWidth="1"/>
    <col min="10503" max="10752" width="9.28125" style="104" customWidth="1"/>
    <col min="10753" max="10753" width="5.00390625" style="104" customWidth="1"/>
    <col min="10754" max="10754" width="61.00390625" style="104" customWidth="1"/>
    <col min="10755" max="10755" width="5.421875" style="104" customWidth="1"/>
    <col min="10756" max="10756" width="8.140625" style="104" customWidth="1"/>
    <col min="10757" max="10757" width="9.7109375" style="104" customWidth="1"/>
    <col min="10758" max="10758" width="13.140625" style="104" customWidth="1"/>
    <col min="10759" max="11008" width="9.28125" style="104" customWidth="1"/>
    <col min="11009" max="11009" width="5.00390625" style="104" customWidth="1"/>
    <col min="11010" max="11010" width="61.00390625" style="104" customWidth="1"/>
    <col min="11011" max="11011" width="5.421875" style="104" customWidth="1"/>
    <col min="11012" max="11012" width="8.140625" style="104" customWidth="1"/>
    <col min="11013" max="11013" width="9.7109375" style="104" customWidth="1"/>
    <col min="11014" max="11014" width="13.140625" style="104" customWidth="1"/>
    <col min="11015" max="11264" width="9.28125" style="104" customWidth="1"/>
    <col min="11265" max="11265" width="5.00390625" style="104" customWidth="1"/>
    <col min="11266" max="11266" width="61.00390625" style="104" customWidth="1"/>
    <col min="11267" max="11267" width="5.421875" style="104" customWidth="1"/>
    <col min="11268" max="11268" width="8.140625" style="104" customWidth="1"/>
    <col min="11269" max="11269" width="9.7109375" style="104" customWidth="1"/>
    <col min="11270" max="11270" width="13.140625" style="104" customWidth="1"/>
    <col min="11271" max="11520" width="9.28125" style="104" customWidth="1"/>
    <col min="11521" max="11521" width="5.00390625" style="104" customWidth="1"/>
    <col min="11522" max="11522" width="61.00390625" style="104" customWidth="1"/>
    <col min="11523" max="11523" width="5.421875" style="104" customWidth="1"/>
    <col min="11524" max="11524" width="8.140625" style="104" customWidth="1"/>
    <col min="11525" max="11525" width="9.7109375" style="104" customWidth="1"/>
    <col min="11526" max="11526" width="13.140625" style="104" customWidth="1"/>
    <col min="11527" max="11776" width="9.28125" style="104" customWidth="1"/>
    <col min="11777" max="11777" width="5.00390625" style="104" customWidth="1"/>
    <col min="11778" max="11778" width="61.00390625" style="104" customWidth="1"/>
    <col min="11779" max="11779" width="5.421875" style="104" customWidth="1"/>
    <col min="11780" max="11780" width="8.140625" style="104" customWidth="1"/>
    <col min="11781" max="11781" width="9.7109375" style="104" customWidth="1"/>
    <col min="11782" max="11782" width="13.140625" style="104" customWidth="1"/>
    <col min="11783" max="12032" width="9.28125" style="104" customWidth="1"/>
    <col min="12033" max="12033" width="5.00390625" style="104" customWidth="1"/>
    <col min="12034" max="12034" width="61.00390625" style="104" customWidth="1"/>
    <col min="12035" max="12035" width="5.421875" style="104" customWidth="1"/>
    <col min="12036" max="12036" width="8.140625" style="104" customWidth="1"/>
    <col min="12037" max="12037" width="9.7109375" style="104" customWidth="1"/>
    <col min="12038" max="12038" width="13.140625" style="104" customWidth="1"/>
    <col min="12039" max="12288" width="9.28125" style="104" customWidth="1"/>
    <col min="12289" max="12289" width="5.00390625" style="104" customWidth="1"/>
    <col min="12290" max="12290" width="61.00390625" style="104" customWidth="1"/>
    <col min="12291" max="12291" width="5.421875" style="104" customWidth="1"/>
    <col min="12292" max="12292" width="8.140625" style="104" customWidth="1"/>
    <col min="12293" max="12293" width="9.7109375" style="104" customWidth="1"/>
    <col min="12294" max="12294" width="13.140625" style="104" customWidth="1"/>
    <col min="12295" max="12544" width="9.28125" style="104" customWidth="1"/>
    <col min="12545" max="12545" width="5.00390625" style="104" customWidth="1"/>
    <col min="12546" max="12546" width="61.00390625" style="104" customWidth="1"/>
    <col min="12547" max="12547" width="5.421875" style="104" customWidth="1"/>
    <col min="12548" max="12548" width="8.140625" style="104" customWidth="1"/>
    <col min="12549" max="12549" width="9.7109375" style="104" customWidth="1"/>
    <col min="12550" max="12550" width="13.140625" style="104" customWidth="1"/>
    <col min="12551" max="12800" width="9.28125" style="104" customWidth="1"/>
    <col min="12801" max="12801" width="5.00390625" style="104" customWidth="1"/>
    <col min="12802" max="12802" width="61.00390625" style="104" customWidth="1"/>
    <col min="12803" max="12803" width="5.421875" style="104" customWidth="1"/>
    <col min="12804" max="12804" width="8.140625" style="104" customWidth="1"/>
    <col min="12805" max="12805" width="9.7109375" style="104" customWidth="1"/>
    <col min="12806" max="12806" width="13.140625" style="104" customWidth="1"/>
    <col min="12807" max="13056" width="9.28125" style="104" customWidth="1"/>
    <col min="13057" max="13057" width="5.00390625" style="104" customWidth="1"/>
    <col min="13058" max="13058" width="61.00390625" style="104" customWidth="1"/>
    <col min="13059" max="13059" width="5.421875" style="104" customWidth="1"/>
    <col min="13060" max="13060" width="8.140625" style="104" customWidth="1"/>
    <col min="13061" max="13061" width="9.7109375" style="104" customWidth="1"/>
    <col min="13062" max="13062" width="13.140625" style="104" customWidth="1"/>
    <col min="13063" max="13312" width="9.28125" style="104" customWidth="1"/>
    <col min="13313" max="13313" width="5.00390625" style="104" customWidth="1"/>
    <col min="13314" max="13314" width="61.00390625" style="104" customWidth="1"/>
    <col min="13315" max="13315" width="5.421875" style="104" customWidth="1"/>
    <col min="13316" max="13316" width="8.140625" style="104" customWidth="1"/>
    <col min="13317" max="13317" width="9.7109375" style="104" customWidth="1"/>
    <col min="13318" max="13318" width="13.140625" style="104" customWidth="1"/>
    <col min="13319" max="13568" width="9.28125" style="104" customWidth="1"/>
    <col min="13569" max="13569" width="5.00390625" style="104" customWidth="1"/>
    <col min="13570" max="13570" width="61.00390625" style="104" customWidth="1"/>
    <col min="13571" max="13571" width="5.421875" style="104" customWidth="1"/>
    <col min="13572" max="13572" width="8.140625" style="104" customWidth="1"/>
    <col min="13573" max="13573" width="9.7109375" style="104" customWidth="1"/>
    <col min="13574" max="13574" width="13.140625" style="104" customWidth="1"/>
    <col min="13575" max="13824" width="9.28125" style="104" customWidth="1"/>
    <col min="13825" max="13825" width="5.00390625" style="104" customWidth="1"/>
    <col min="13826" max="13826" width="61.00390625" style="104" customWidth="1"/>
    <col min="13827" max="13827" width="5.421875" style="104" customWidth="1"/>
    <col min="13828" max="13828" width="8.140625" style="104" customWidth="1"/>
    <col min="13829" max="13829" width="9.7109375" style="104" customWidth="1"/>
    <col min="13830" max="13830" width="13.140625" style="104" customWidth="1"/>
    <col min="13831" max="14080" width="9.28125" style="104" customWidth="1"/>
    <col min="14081" max="14081" width="5.00390625" style="104" customWidth="1"/>
    <col min="14082" max="14082" width="61.00390625" style="104" customWidth="1"/>
    <col min="14083" max="14083" width="5.421875" style="104" customWidth="1"/>
    <col min="14084" max="14084" width="8.140625" style="104" customWidth="1"/>
    <col min="14085" max="14085" width="9.7109375" style="104" customWidth="1"/>
    <col min="14086" max="14086" width="13.140625" style="104" customWidth="1"/>
    <col min="14087" max="14336" width="9.28125" style="104" customWidth="1"/>
    <col min="14337" max="14337" width="5.00390625" style="104" customWidth="1"/>
    <col min="14338" max="14338" width="61.00390625" style="104" customWidth="1"/>
    <col min="14339" max="14339" width="5.421875" style="104" customWidth="1"/>
    <col min="14340" max="14340" width="8.140625" style="104" customWidth="1"/>
    <col min="14341" max="14341" width="9.7109375" style="104" customWidth="1"/>
    <col min="14342" max="14342" width="13.140625" style="104" customWidth="1"/>
    <col min="14343" max="14592" width="9.28125" style="104" customWidth="1"/>
    <col min="14593" max="14593" width="5.00390625" style="104" customWidth="1"/>
    <col min="14594" max="14594" width="61.00390625" style="104" customWidth="1"/>
    <col min="14595" max="14595" width="5.421875" style="104" customWidth="1"/>
    <col min="14596" max="14596" width="8.140625" style="104" customWidth="1"/>
    <col min="14597" max="14597" width="9.7109375" style="104" customWidth="1"/>
    <col min="14598" max="14598" width="13.140625" style="104" customWidth="1"/>
    <col min="14599" max="14848" width="9.28125" style="104" customWidth="1"/>
    <col min="14849" max="14849" width="5.00390625" style="104" customWidth="1"/>
    <col min="14850" max="14850" width="61.00390625" style="104" customWidth="1"/>
    <col min="14851" max="14851" width="5.421875" style="104" customWidth="1"/>
    <col min="14852" max="14852" width="8.140625" style="104" customWidth="1"/>
    <col min="14853" max="14853" width="9.7109375" style="104" customWidth="1"/>
    <col min="14854" max="14854" width="13.140625" style="104" customWidth="1"/>
    <col min="14855" max="15104" width="9.28125" style="104" customWidth="1"/>
    <col min="15105" max="15105" width="5.00390625" style="104" customWidth="1"/>
    <col min="15106" max="15106" width="61.00390625" style="104" customWidth="1"/>
    <col min="15107" max="15107" width="5.421875" style="104" customWidth="1"/>
    <col min="15108" max="15108" width="8.140625" style="104" customWidth="1"/>
    <col min="15109" max="15109" width="9.7109375" style="104" customWidth="1"/>
    <col min="15110" max="15110" width="13.140625" style="104" customWidth="1"/>
    <col min="15111" max="15360" width="9.28125" style="104" customWidth="1"/>
    <col min="15361" max="15361" width="5.00390625" style="104" customWidth="1"/>
    <col min="15362" max="15362" width="61.00390625" style="104" customWidth="1"/>
    <col min="15363" max="15363" width="5.421875" style="104" customWidth="1"/>
    <col min="15364" max="15364" width="8.140625" style="104" customWidth="1"/>
    <col min="15365" max="15365" width="9.7109375" style="104" customWidth="1"/>
    <col min="15366" max="15366" width="13.140625" style="104" customWidth="1"/>
    <col min="15367" max="15616" width="9.28125" style="104" customWidth="1"/>
    <col min="15617" max="15617" width="5.00390625" style="104" customWidth="1"/>
    <col min="15618" max="15618" width="61.00390625" style="104" customWidth="1"/>
    <col min="15619" max="15619" width="5.421875" style="104" customWidth="1"/>
    <col min="15620" max="15620" width="8.140625" style="104" customWidth="1"/>
    <col min="15621" max="15621" width="9.7109375" style="104" customWidth="1"/>
    <col min="15622" max="15622" width="13.140625" style="104" customWidth="1"/>
    <col min="15623" max="15872" width="9.28125" style="104" customWidth="1"/>
    <col min="15873" max="15873" width="5.00390625" style="104" customWidth="1"/>
    <col min="15874" max="15874" width="61.00390625" style="104" customWidth="1"/>
    <col min="15875" max="15875" width="5.421875" style="104" customWidth="1"/>
    <col min="15876" max="15876" width="8.140625" style="104" customWidth="1"/>
    <col min="15877" max="15877" width="9.7109375" style="104" customWidth="1"/>
    <col min="15878" max="15878" width="13.140625" style="104" customWidth="1"/>
    <col min="15879" max="16128" width="9.28125" style="104" customWidth="1"/>
    <col min="16129" max="16129" width="5.00390625" style="104" customWidth="1"/>
    <col min="16130" max="16130" width="61.00390625" style="104" customWidth="1"/>
    <col min="16131" max="16131" width="5.421875" style="104" customWidth="1"/>
    <col min="16132" max="16132" width="8.140625" style="104" customWidth="1"/>
    <col min="16133" max="16133" width="9.7109375" style="104" customWidth="1"/>
    <col min="16134" max="16134" width="13.140625" style="104" customWidth="1"/>
    <col min="16135" max="16384" width="9.28125" style="104" customWidth="1"/>
  </cols>
  <sheetData>
    <row r="1" spans="1:6" ht="21" customHeight="1">
      <c r="A1" s="524" t="s">
        <v>976</v>
      </c>
      <c r="B1" s="525"/>
      <c r="C1" s="525"/>
      <c r="D1" s="525"/>
      <c r="E1" s="525"/>
      <c r="F1" s="525"/>
    </row>
    <row r="2" spans="1:6" ht="21" customHeight="1">
      <c r="A2" s="524" t="s">
        <v>977</v>
      </c>
      <c r="B2" s="525"/>
      <c r="C2" s="525"/>
      <c r="D2" s="525"/>
      <c r="E2" s="525"/>
      <c r="F2" s="525"/>
    </row>
    <row r="3" spans="1:6" ht="12.75" customHeight="1">
      <c r="A3" s="526" t="s">
        <v>1042</v>
      </c>
      <c r="B3" s="527"/>
      <c r="C3" s="105"/>
      <c r="D3" s="105"/>
      <c r="E3" s="105"/>
      <c r="F3" s="106"/>
    </row>
    <row r="4" spans="1:6" ht="3" customHeight="1">
      <c r="A4" s="105"/>
      <c r="B4" s="105"/>
      <c r="C4" s="105"/>
      <c r="D4" s="105"/>
      <c r="E4" s="105"/>
      <c r="F4" s="106"/>
    </row>
    <row r="5" spans="1:6" ht="21" customHeight="1">
      <c r="A5" s="107" t="s">
        <v>979</v>
      </c>
      <c r="B5" s="108" t="s">
        <v>53</v>
      </c>
      <c r="C5" s="108" t="s">
        <v>127</v>
      </c>
      <c r="D5" s="108" t="s">
        <v>980</v>
      </c>
      <c r="E5" s="108" t="s">
        <v>981</v>
      </c>
      <c r="F5" s="108" t="s">
        <v>982</v>
      </c>
    </row>
    <row r="6" spans="1:6" ht="21" customHeight="1">
      <c r="A6" s="109">
        <v>1</v>
      </c>
      <c r="B6" s="110">
        <v>5</v>
      </c>
      <c r="C6" s="110">
        <v>6</v>
      </c>
      <c r="D6" s="110">
        <v>7</v>
      </c>
      <c r="E6" s="110">
        <v>8</v>
      </c>
      <c r="F6" s="110">
        <v>9</v>
      </c>
    </row>
    <row r="7" spans="1:6" ht="12.75" customHeight="1">
      <c r="A7" s="119">
        <v>1</v>
      </c>
      <c r="B7" s="112" t="s">
        <v>139</v>
      </c>
      <c r="C7" s="132"/>
      <c r="D7" s="133"/>
      <c r="E7" s="128"/>
      <c r="F7" s="128"/>
    </row>
    <row r="8" spans="1:7" ht="12.75" customHeight="1">
      <c r="A8" s="119">
        <f aca="true" t="shared" si="0" ref="A8:A37">A7+1</f>
        <v>2</v>
      </c>
      <c r="B8" s="140" t="s">
        <v>983</v>
      </c>
      <c r="C8" s="141"/>
      <c r="D8" s="142"/>
      <c r="E8" s="143"/>
      <c r="F8" s="143"/>
      <c r="G8" s="138"/>
    </row>
    <row r="9" spans="1:7" ht="12.75" customHeight="1">
      <c r="A9" s="119">
        <f t="shared" si="0"/>
        <v>3</v>
      </c>
      <c r="B9" s="118" t="s">
        <v>1023</v>
      </c>
      <c r="C9" s="119" t="s">
        <v>176</v>
      </c>
      <c r="D9" s="120">
        <v>1</v>
      </c>
      <c r="E9" s="199"/>
      <c r="F9" s="122">
        <f>E9*D9</f>
        <v>0</v>
      </c>
      <c r="G9" s="138"/>
    </row>
    <row r="10" spans="1:7" ht="12.75" customHeight="1">
      <c r="A10" s="119">
        <f t="shared" si="0"/>
        <v>4</v>
      </c>
      <c r="B10" s="115" t="s">
        <v>983</v>
      </c>
      <c r="C10" s="144"/>
      <c r="D10" s="145"/>
      <c r="E10" s="204"/>
      <c r="F10" s="125">
        <f>SUM(F9:F9)</f>
        <v>0</v>
      </c>
      <c r="G10" s="138"/>
    </row>
    <row r="11" spans="1:7" ht="12.75" customHeight="1">
      <c r="A11" s="119">
        <f t="shared" si="0"/>
        <v>5</v>
      </c>
      <c r="B11" s="112" t="s">
        <v>985</v>
      </c>
      <c r="C11" s="132"/>
      <c r="D11" s="133"/>
      <c r="E11" s="205"/>
      <c r="F11" s="128">
        <f>F10</f>
        <v>0</v>
      </c>
      <c r="G11" s="138"/>
    </row>
    <row r="12" spans="1:7" ht="12.75" customHeight="1">
      <c r="A12" s="119">
        <f t="shared" si="0"/>
        <v>6</v>
      </c>
      <c r="B12" s="112" t="s">
        <v>210</v>
      </c>
      <c r="C12" s="132"/>
      <c r="D12" s="133"/>
      <c r="E12" s="205"/>
      <c r="F12" s="128"/>
      <c r="G12" s="138"/>
    </row>
    <row r="13" spans="1:7" ht="12.75" customHeight="1">
      <c r="A13" s="119">
        <f t="shared" si="0"/>
        <v>7</v>
      </c>
      <c r="B13" s="140" t="s">
        <v>1043</v>
      </c>
      <c r="C13" s="141"/>
      <c r="D13" s="146"/>
      <c r="E13" s="206"/>
      <c r="F13" s="143"/>
      <c r="G13" s="138"/>
    </row>
    <row r="14" spans="1:7" ht="12.75" customHeight="1">
      <c r="A14" s="119">
        <f t="shared" si="0"/>
        <v>8</v>
      </c>
      <c r="B14" s="118" t="s">
        <v>1044</v>
      </c>
      <c r="C14" s="119" t="s">
        <v>413</v>
      </c>
      <c r="D14" s="120">
        <v>6</v>
      </c>
      <c r="E14" s="199"/>
      <c r="F14" s="121">
        <f aca="true" t="shared" si="1" ref="F14:F20">D14*E14</f>
        <v>0</v>
      </c>
      <c r="G14" s="138"/>
    </row>
    <row r="15" spans="1:7" ht="12.75" customHeight="1">
      <c r="A15" s="119">
        <f t="shared" si="0"/>
        <v>9</v>
      </c>
      <c r="B15" s="118" t="s">
        <v>1045</v>
      </c>
      <c r="C15" s="119" t="s">
        <v>413</v>
      </c>
      <c r="D15" s="120">
        <v>8</v>
      </c>
      <c r="E15" s="199"/>
      <c r="F15" s="121">
        <f t="shared" si="1"/>
        <v>0</v>
      </c>
      <c r="G15" s="138"/>
    </row>
    <row r="16" spans="1:7" ht="12.75" customHeight="1">
      <c r="A16" s="119">
        <f t="shared" si="0"/>
        <v>10</v>
      </c>
      <c r="B16" s="118" t="s">
        <v>1046</v>
      </c>
      <c r="C16" s="119" t="s">
        <v>413</v>
      </c>
      <c r="D16" s="120">
        <v>18</v>
      </c>
      <c r="E16" s="199"/>
      <c r="F16" s="121">
        <f t="shared" si="1"/>
        <v>0</v>
      </c>
      <c r="G16" s="138"/>
    </row>
    <row r="17" spans="1:7" ht="12.75" customHeight="1">
      <c r="A17" s="119">
        <f t="shared" si="0"/>
        <v>11</v>
      </c>
      <c r="B17" s="118" t="s">
        <v>1047</v>
      </c>
      <c r="C17" s="119" t="s">
        <v>176</v>
      </c>
      <c r="D17" s="120">
        <v>2</v>
      </c>
      <c r="E17" s="199"/>
      <c r="F17" s="121">
        <f t="shared" si="1"/>
        <v>0</v>
      </c>
      <c r="G17" s="138"/>
    </row>
    <row r="18" spans="1:7" ht="12.75" customHeight="1">
      <c r="A18" s="119">
        <f t="shared" si="0"/>
        <v>12</v>
      </c>
      <c r="B18" s="118" t="s">
        <v>1048</v>
      </c>
      <c r="C18" s="119" t="s">
        <v>176</v>
      </c>
      <c r="D18" s="120">
        <v>1</v>
      </c>
      <c r="E18" s="199"/>
      <c r="F18" s="121">
        <f t="shared" si="1"/>
        <v>0</v>
      </c>
      <c r="G18" s="138"/>
    </row>
    <row r="19" spans="1:7" ht="12.75" customHeight="1">
      <c r="A19" s="119">
        <f t="shared" si="0"/>
        <v>13</v>
      </c>
      <c r="B19" s="118" t="s">
        <v>1049</v>
      </c>
      <c r="C19" s="119" t="s">
        <v>413</v>
      </c>
      <c r="D19" s="120">
        <f>SUM(D14:D16)</f>
        <v>32</v>
      </c>
      <c r="E19" s="199"/>
      <c r="F19" s="121">
        <f t="shared" si="1"/>
        <v>0</v>
      </c>
      <c r="G19" s="138"/>
    </row>
    <row r="20" spans="1:7" ht="12.75" customHeight="1">
      <c r="A20" s="119">
        <f t="shared" si="0"/>
        <v>14</v>
      </c>
      <c r="B20" s="118" t="s">
        <v>1050</v>
      </c>
      <c r="C20" s="119" t="s">
        <v>604</v>
      </c>
      <c r="D20" s="120">
        <v>1</v>
      </c>
      <c r="E20" s="199"/>
      <c r="F20" s="121">
        <f t="shared" si="1"/>
        <v>0</v>
      </c>
      <c r="G20" s="138"/>
    </row>
    <row r="21" spans="1:7" ht="12.75" customHeight="1">
      <c r="A21" s="119">
        <f t="shared" si="0"/>
        <v>15</v>
      </c>
      <c r="B21" s="115" t="s">
        <v>1043</v>
      </c>
      <c r="C21" s="144"/>
      <c r="D21" s="147"/>
      <c r="E21" s="204"/>
      <c r="F21" s="125">
        <f>SUM(F14:F20)</f>
        <v>0</v>
      </c>
      <c r="G21" s="138"/>
    </row>
    <row r="22" spans="1:7" ht="12.75" customHeight="1">
      <c r="A22" s="119">
        <f t="shared" si="0"/>
        <v>16</v>
      </c>
      <c r="B22" s="140" t="s">
        <v>1051</v>
      </c>
      <c r="C22" s="141"/>
      <c r="D22" s="146"/>
      <c r="E22" s="206"/>
      <c r="F22" s="143"/>
      <c r="G22" s="138"/>
    </row>
    <row r="23" spans="1:7" ht="12.75" customHeight="1">
      <c r="A23" s="119">
        <f t="shared" si="0"/>
        <v>17</v>
      </c>
      <c r="B23" s="118" t="s">
        <v>1052</v>
      </c>
      <c r="C23" s="119" t="s">
        <v>176</v>
      </c>
      <c r="D23" s="120">
        <v>100</v>
      </c>
      <c r="E23" s="199"/>
      <c r="F23" s="121">
        <f aca="true" t="shared" si="2" ref="F23:F29">D23*E23</f>
        <v>0</v>
      </c>
      <c r="G23" s="138"/>
    </row>
    <row r="24" spans="1:7" ht="12.75" customHeight="1">
      <c r="A24" s="119">
        <f t="shared" si="0"/>
        <v>18</v>
      </c>
      <c r="B24" s="118" t="s">
        <v>1053</v>
      </c>
      <c r="C24" s="119" t="s">
        <v>176</v>
      </c>
      <c r="D24" s="120">
        <v>3</v>
      </c>
      <c r="E24" s="199"/>
      <c r="F24" s="121">
        <f t="shared" si="2"/>
        <v>0</v>
      </c>
      <c r="G24" s="138"/>
    </row>
    <row r="25" spans="1:7" ht="12.75" customHeight="1">
      <c r="A25" s="119">
        <f t="shared" si="0"/>
        <v>19</v>
      </c>
      <c r="B25" s="118" t="s">
        <v>1054</v>
      </c>
      <c r="C25" s="119" t="s">
        <v>176</v>
      </c>
      <c r="D25" s="120">
        <v>6</v>
      </c>
      <c r="E25" s="199"/>
      <c r="F25" s="121">
        <f t="shared" si="2"/>
        <v>0</v>
      </c>
      <c r="G25" s="138"/>
    </row>
    <row r="26" spans="1:7" ht="12.75" customHeight="1">
      <c r="A26" s="119">
        <f t="shared" si="0"/>
        <v>20</v>
      </c>
      <c r="B26" s="118" t="s">
        <v>1055</v>
      </c>
      <c r="C26" s="119" t="s">
        <v>176</v>
      </c>
      <c r="D26" s="120">
        <v>2</v>
      </c>
      <c r="E26" s="199"/>
      <c r="F26" s="121">
        <f t="shared" si="2"/>
        <v>0</v>
      </c>
      <c r="G26" s="138"/>
    </row>
    <row r="27" spans="1:7" ht="12.75" customHeight="1">
      <c r="A27" s="119">
        <f t="shared" si="0"/>
        <v>21</v>
      </c>
      <c r="B27" s="118" t="s">
        <v>1056</v>
      </c>
      <c r="C27" s="119" t="s">
        <v>176</v>
      </c>
      <c r="D27" s="120">
        <v>1</v>
      </c>
      <c r="E27" s="199"/>
      <c r="F27" s="121">
        <f t="shared" si="2"/>
        <v>0</v>
      </c>
      <c r="G27" s="138"/>
    </row>
    <row r="28" spans="1:7" ht="12.75" customHeight="1">
      <c r="A28" s="119">
        <f t="shared" si="0"/>
        <v>22</v>
      </c>
      <c r="B28" s="118" t="s">
        <v>1005</v>
      </c>
      <c r="C28" s="119" t="s">
        <v>176</v>
      </c>
      <c r="D28" s="120">
        <v>2</v>
      </c>
      <c r="E28" s="199"/>
      <c r="F28" s="121">
        <f t="shared" si="2"/>
        <v>0</v>
      </c>
      <c r="G28" s="138"/>
    </row>
    <row r="29" spans="1:7" ht="12.75" customHeight="1">
      <c r="A29" s="119">
        <f t="shared" si="0"/>
        <v>23</v>
      </c>
      <c r="B29" s="118" t="s">
        <v>1057</v>
      </c>
      <c r="C29" s="119" t="s">
        <v>604</v>
      </c>
      <c r="D29" s="120">
        <v>1</v>
      </c>
      <c r="E29" s="199"/>
      <c r="F29" s="121">
        <f t="shared" si="2"/>
        <v>0</v>
      </c>
      <c r="G29" s="138"/>
    </row>
    <row r="30" spans="1:7" ht="12.75" customHeight="1">
      <c r="A30" s="119">
        <f t="shared" si="0"/>
        <v>24</v>
      </c>
      <c r="B30" s="115" t="s">
        <v>1051</v>
      </c>
      <c r="C30" s="144"/>
      <c r="D30" s="147"/>
      <c r="E30" s="204"/>
      <c r="F30" s="125">
        <f>SUM(F23:F29)</f>
        <v>0</v>
      </c>
      <c r="G30" s="138"/>
    </row>
    <row r="31" spans="1:7" ht="12.75" customHeight="1">
      <c r="A31" s="119">
        <f t="shared" si="0"/>
        <v>25</v>
      </c>
      <c r="B31" s="140" t="s">
        <v>1058</v>
      </c>
      <c r="C31" s="141"/>
      <c r="D31" s="146"/>
      <c r="E31" s="206"/>
      <c r="F31" s="143"/>
      <c r="G31" s="138"/>
    </row>
    <row r="32" spans="1:7" ht="12.75" customHeight="1">
      <c r="A32" s="119">
        <f t="shared" si="0"/>
        <v>26</v>
      </c>
      <c r="B32" s="118" t="s">
        <v>1059</v>
      </c>
      <c r="C32" s="119" t="s">
        <v>176</v>
      </c>
      <c r="D32" s="120">
        <f>SUM(D33:D33)</f>
        <v>3</v>
      </c>
      <c r="E32" s="199"/>
      <c r="F32" s="121">
        <f>E32*D32</f>
        <v>0</v>
      </c>
      <c r="G32" s="138"/>
    </row>
    <row r="33" spans="1:7" ht="12.75" customHeight="1">
      <c r="A33" s="119">
        <f t="shared" si="0"/>
        <v>27</v>
      </c>
      <c r="B33" s="118" t="s">
        <v>1060</v>
      </c>
      <c r="C33" s="119" t="s">
        <v>176</v>
      </c>
      <c r="D33" s="120">
        <v>3</v>
      </c>
      <c r="E33" s="199"/>
      <c r="F33" s="121">
        <f>E33*D33</f>
        <v>0</v>
      </c>
      <c r="G33" s="138"/>
    </row>
    <row r="34" spans="1:7" ht="12.75" customHeight="1">
      <c r="A34" s="119">
        <f t="shared" si="0"/>
        <v>28</v>
      </c>
      <c r="B34" s="118" t="s">
        <v>1061</v>
      </c>
      <c r="C34" s="119" t="s">
        <v>604</v>
      </c>
      <c r="D34" s="120">
        <v>1</v>
      </c>
      <c r="E34" s="199"/>
      <c r="F34" s="121">
        <f>E34*D34</f>
        <v>0</v>
      </c>
      <c r="G34" s="138"/>
    </row>
    <row r="35" spans="1:7" ht="12.75" customHeight="1">
      <c r="A35" s="119">
        <f t="shared" si="0"/>
        <v>29</v>
      </c>
      <c r="B35" s="140" t="str">
        <f>B31</f>
        <v>Ústřední vytápění - otopná tělesa</v>
      </c>
      <c r="C35" s="119"/>
      <c r="D35" s="148"/>
      <c r="E35" s="121"/>
      <c r="F35" s="125">
        <f>SUM(F32:F34)</f>
        <v>0</v>
      </c>
      <c r="G35" s="138"/>
    </row>
    <row r="36" spans="1:7" ht="12.75" customHeight="1">
      <c r="A36" s="119">
        <f t="shared" si="0"/>
        <v>30</v>
      </c>
      <c r="B36" s="112" t="s">
        <v>1019</v>
      </c>
      <c r="C36" s="132"/>
      <c r="D36" s="133"/>
      <c r="E36" s="128"/>
      <c r="F36" s="128">
        <f>F35+F30+F21</f>
        <v>0</v>
      </c>
      <c r="G36" s="138"/>
    </row>
    <row r="37" spans="1:7" ht="12.75" customHeight="1">
      <c r="A37" s="119">
        <f t="shared" si="0"/>
        <v>31</v>
      </c>
      <c r="B37" s="134" t="s">
        <v>1020</v>
      </c>
      <c r="C37" s="135"/>
      <c r="D37" s="136"/>
      <c r="E37" s="137"/>
      <c r="F37" s="137">
        <f>F36+F11</f>
        <v>0</v>
      </c>
      <c r="G37" s="138"/>
    </row>
    <row r="38" spans="1:7" ht="12.75" customHeight="1">
      <c r="A38" s="119"/>
      <c r="B38" s="139"/>
      <c r="C38" s="139"/>
      <c r="D38" s="139"/>
      <c r="E38" s="139"/>
      <c r="F38" s="139"/>
      <c r="G38" s="138"/>
    </row>
    <row r="39" spans="1:7" ht="12.75" customHeight="1">
      <c r="A39" s="119"/>
      <c r="B39" s="149" t="s">
        <v>1021</v>
      </c>
      <c r="C39" s="139"/>
      <c r="D39" s="139"/>
      <c r="E39" s="139"/>
      <c r="F39" s="139"/>
      <c r="G39" s="138"/>
    </row>
    <row r="40" spans="1:7" ht="12.75" customHeight="1">
      <c r="A40" s="119"/>
      <c r="B40" s="139"/>
      <c r="C40" s="139"/>
      <c r="D40" s="139"/>
      <c r="E40" s="139"/>
      <c r="F40" s="139"/>
      <c r="G40" s="138"/>
    </row>
    <row r="41" spans="1:7" ht="12.75" customHeight="1">
      <c r="A41" s="119"/>
      <c r="B41" s="149"/>
      <c r="C41" s="139"/>
      <c r="D41" s="139"/>
      <c r="E41" s="139"/>
      <c r="F41" s="139"/>
      <c r="G41" s="138"/>
    </row>
    <row r="42" spans="1:7" ht="12">
      <c r="A42" s="150"/>
      <c r="B42" s="150"/>
      <c r="C42" s="150"/>
      <c r="D42" s="150"/>
      <c r="E42" s="150"/>
      <c r="F42" s="150"/>
      <c r="G42" s="138"/>
    </row>
    <row r="43" spans="1:7" ht="12">
      <c r="A43" s="150"/>
      <c r="B43" s="150"/>
      <c r="C43" s="150"/>
      <c r="D43" s="150"/>
      <c r="E43" s="150"/>
      <c r="F43" s="150"/>
      <c r="G43" s="138"/>
    </row>
  </sheetData>
  <sheetProtection password="DAFF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5"/>
  <sheetViews>
    <sheetView showGridLines="0" workbookViewId="0" topLeftCell="A1">
      <selection activeCell="I121" sqref="I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22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46" ht="36.9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02" t="s">
        <v>5</v>
      </c>
      <c r="M2" s="503"/>
      <c r="N2" s="503"/>
      <c r="O2" s="503"/>
      <c r="P2" s="503"/>
      <c r="Q2" s="503"/>
      <c r="R2" s="503"/>
      <c r="S2" s="503"/>
      <c r="T2" s="503"/>
      <c r="U2" s="503"/>
      <c r="V2" s="503"/>
      <c r="AT2" s="9" t="s">
        <v>95</v>
      </c>
    </row>
    <row r="3" spans="1:46" ht="6.95" customHeight="1">
      <c r="A3" s="18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8"/>
      <c r="N3" s="18"/>
      <c r="O3" s="18"/>
      <c r="P3" s="18"/>
      <c r="Q3" s="18"/>
      <c r="R3" s="18"/>
      <c r="S3" s="18"/>
      <c r="T3" s="18"/>
      <c r="U3" s="18"/>
      <c r="V3" s="18"/>
      <c r="AT3" s="9" t="s">
        <v>79</v>
      </c>
    </row>
    <row r="4" spans="1:46" ht="24.95" customHeight="1">
      <c r="A4" s="18"/>
      <c r="B4" s="209"/>
      <c r="C4" s="18"/>
      <c r="D4" s="210" t="s">
        <v>99</v>
      </c>
      <c r="E4" s="18"/>
      <c r="F4" s="18"/>
      <c r="G4" s="18"/>
      <c r="H4" s="18"/>
      <c r="I4" s="18"/>
      <c r="J4" s="18"/>
      <c r="K4" s="18"/>
      <c r="L4" s="209"/>
      <c r="M4" s="289" t="s">
        <v>9</v>
      </c>
      <c r="N4" s="18"/>
      <c r="O4" s="18"/>
      <c r="P4" s="18"/>
      <c r="Q4" s="18"/>
      <c r="R4" s="18"/>
      <c r="S4" s="18"/>
      <c r="T4" s="18"/>
      <c r="U4" s="18"/>
      <c r="V4" s="18"/>
      <c r="AT4" s="9" t="s">
        <v>3</v>
      </c>
    </row>
    <row r="5" spans="1:22" ht="6.95" customHeight="1">
      <c r="A5" s="18"/>
      <c r="B5" s="209"/>
      <c r="C5" s="18"/>
      <c r="D5" s="18"/>
      <c r="E5" s="18"/>
      <c r="F5" s="18"/>
      <c r="G5" s="18"/>
      <c r="H5" s="18"/>
      <c r="I5" s="18"/>
      <c r="J5" s="18"/>
      <c r="K5" s="18"/>
      <c r="L5" s="209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2" customHeight="1">
      <c r="A6" s="18"/>
      <c r="B6" s="209"/>
      <c r="C6" s="18"/>
      <c r="D6" s="290" t="s">
        <v>13</v>
      </c>
      <c r="E6" s="18"/>
      <c r="F6" s="18"/>
      <c r="G6" s="18"/>
      <c r="H6" s="18"/>
      <c r="I6" s="18"/>
      <c r="J6" s="18"/>
      <c r="K6" s="18"/>
      <c r="L6" s="209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6.5" customHeight="1">
      <c r="A7" s="18"/>
      <c r="B7" s="209"/>
      <c r="C7" s="18"/>
      <c r="D7" s="18"/>
      <c r="E7" s="513" t="str">
        <f>'Rekapitulace stavby'!K6</f>
        <v>UHK-Palachovy koleje 1129-1135,1289-rekonstrukce a modernizace -I.etapa</v>
      </c>
      <c r="F7" s="514"/>
      <c r="G7" s="514"/>
      <c r="H7" s="514"/>
      <c r="I7" s="18"/>
      <c r="J7" s="18"/>
      <c r="K7" s="18"/>
      <c r="L7" s="209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" customFormat="1" ht="12" customHeight="1">
      <c r="A8" s="213"/>
      <c r="B8" s="214"/>
      <c r="C8" s="213"/>
      <c r="D8" s="290" t="s">
        <v>100</v>
      </c>
      <c r="E8" s="213"/>
      <c r="F8" s="213"/>
      <c r="G8" s="213"/>
      <c r="H8" s="213"/>
      <c r="I8" s="213"/>
      <c r="J8" s="213"/>
      <c r="K8" s="213"/>
      <c r="L8" s="214"/>
      <c r="M8" s="213"/>
      <c r="N8" s="213"/>
      <c r="O8" s="213"/>
      <c r="P8" s="213"/>
      <c r="Q8" s="213"/>
      <c r="R8" s="213"/>
      <c r="S8" s="213"/>
      <c r="T8" s="213"/>
      <c r="U8" s="213"/>
      <c r="V8" s="213"/>
    </row>
    <row r="9" spans="1:22" s="1" customFormat="1" ht="36.95" customHeight="1">
      <c r="A9" s="213"/>
      <c r="B9" s="214"/>
      <c r="C9" s="213"/>
      <c r="D9" s="213"/>
      <c r="E9" s="499" t="s">
        <v>963</v>
      </c>
      <c r="F9" s="515"/>
      <c r="G9" s="515"/>
      <c r="H9" s="515"/>
      <c r="I9" s="213"/>
      <c r="J9" s="213"/>
      <c r="K9" s="213"/>
      <c r="L9" s="214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spans="1:22" s="1" customFormat="1" ht="12">
      <c r="A10" s="213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13"/>
      <c r="N10" s="213"/>
      <c r="O10" s="213"/>
      <c r="P10" s="213"/>
      <c r="Q10" s="213"/>
      <c r="R10" s="213"/>
      <c r="S10" s="213"/>
      <c r="T10" s="213"/>
      <c r="U10" s="213"/>
      <c r="V10" s="213"/>
    </row>
    <row r="11" spans="1:22" s="1" customFormat="1" ht="12" customHeight="1">
      <c r="A11" s="213"/>
      <c r="B11" s="214"/>
      <c r="C11" s="213"/>
      <c r="D11" s="290" t="s">
        <v>14</v>
      </c>
      <c r="E11" s="213"/>
      <c r="F11" s="291" t="s">
        <v>1</v>
      </c>
      <c r="G11" s="213"/>
      <c r="H11" s="213"/>
      <c r="I11" s="290" t="s">
        <v>15</v>
      </c>
      <c r="J11" s="291" t="s">
        <v>1</v>
      </c>
      <c r="K11" s="213"/>
      <c r="L11" s="214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1:22" s="1" customFormat="1" ht="12" customHeight="1">
      <c r="A12" s="213"/>
      <c r="B12" s="214"/>
      <c r="C12" s="213"/>
      <c r="D12" s="290" t="s">
        <v>16</v>
      </c>
      <c r="E12" s="213"/>
      <c r="F12" s="291" t="s">
        <v>495</v>
      </c>
      <c r="G12" s="213"/>
      <c r="H12" s="213"/>
      <c r="I12" s="290" t="s">
        <v>18</v>
      </c>
      <c r="J12" s="314"/>
      <c r="K12" s="213"/>
      <c r="L12" s="214"/>
      <c r="M12" s="213"/>
      <c r="N12" s="213"/>
      <c r="O12" s="213"/>
      <c r="P12" s="213"/>
      <c r="Q12" s="213"/>
      <c r="R12" s="213"/>
      <c r="S12" s="213"/>
      <c r="T12" s="213"/>
      <c r="U12" s="213"/>
      <c r="V12" s="213"/>
    </row>
    <row r="13" spans="1:22" s="1" customFormat="1" ht="10.9" customHeight="1">
      <c r="A13" s="213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4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s="1" customFormat="1" ht="12" customHeight="1">
      <c r="A14" s="213"/>
      <c r="B14" s="214"/>
      <c r="C14" s="213"/>
      <c r="D14" s="290" t="s">
        <v>19</v>
      </c>
      <c r="E14" s="213"/>
      <c r="F14" s="213"/>
      <c r="G14" s="213"/>
      <c r="H14" s="213"/>
      <c r="I14" s="290" t="s">
        <v>20</v>
      </c>
      <c r="J14" s="291" t="s">
        <v>1</v>
      </c>
      <c r="K14" s="213"/>
      <c r="L14" s="214"/>
      <c r="M14" s="213"/>
      <c r="N14" s="213"/>
      <c r="O14" s="213"/>
      <c r="P14" s="213"/>
      <c r="Q14" s="213"/>
      <c r="R14" s="213"/>
      <c r="S14" s="213"/>
      <c r="T14" s="213"/>
      <c r="U14" s="213"/>
      <c r="V14" s="213"/>
    </row>
    <row r="15" spans="1:22" s="1" customFormat="1" ht="18" customHeight="1">
      <c r="A15" s="213"/>
      <c r="B15" s="214"/>
      <c r="C15" s="213"/>
      <c r="D15" s="213"/>
      <c r="E15" s="291" t="s">
        <v>21</v>
      </c>
      <c r="F15" s="213"/>
      <c r="G15" s="213"/>
      <c r="H15" s="213"/>
      <c r="I15" s="290" t="s">
        <v>22</v>
      </c>
      <c r="J15" s="291" t="s">
        <v>1</v>
      </c>
      <c r="K15" s="213"/>
      <c r="L15" s="214"/>
      <c r="M15" s="213"/>
      <c r="N15" s="213"/>
      <c r="O15" s="213"/>
      <c r="P15" s="213"/>
      <c r="Q15" s="213"/>
      <c r="R15" s="213"/>
      <c r="S15" s="213"/>
      <c r="T15" s="213"/>
      <c r="U15" s="213"/>
      <c r="V15" s="213"/>
    </row>
    <row r="16" spans="1:22" s="1" customFormat="1" ht="6.95" customHeight="1">
      <c r="A16" s="213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4"/>
      <c r="M16" s="213"/>
      <c r="N16" s="213"/>
      <c r="O16" s="213"/>
      <c r="P16" s="213"/>
      <c r="Q16" s="213"/>
      <c r="R16" s="213"/>
      <c r="S16" s="213"/>
      <c r="T16" s="213"/>
      <c r="U16" s="213"/>
      <c r="V16" s="213"/>
    </row>
    <row r="17" spans="1:22" s="1" customFormat="1" ht="12" customHeight="1">
      <c r="A17" s="213"/>
      <c r="B17" s="214"/>
      <c r="C17" s="213"/>
      <c r="D17" s="290" t="s">
        <v>23</v>
      </c>
      <c r="E17" s="213"/>
      <c r="F17" s="213"/>
      <c r="G17" s="213"/>
      <c r="H17" s="213"/>
      <c r="I17" s="290" t="s">
        <v>20</v>
      </c>
      <c r="J17" s="291" t="s">
        <v>1</v>
      </c>
      <c r="K17" s="213"/>
      <c r="L17" s="214"/>
      <c r="M17" s="213"/>
      <c r="N17" s="213"/>
      <c r="O17" s="213"/>
      <c r="P17" s="213"/>
      <c r="Q17" s="213"/>
      <c r="R17" s="213"/>
      <c r="S17" s="213"/>
      <c r="T17" s="213"/>
      <c r="U17" s="213"/>
      <c r="V17" s="213"/>
    </row>
    <row r="18" spans="1:22" s="1" customFormat="1" ht="18" customHeight="1">
      <c r="A18" s="213"/>
      <c r="B18" s="214"/>
      <c r="C18" s="213"/>
      <c r="D18" s="213"/>
      <c r="E18" s="313" t="s">
        <v>24</v>
      </c>
      <c r="F18" s="213"/>
      <c r="G18" s="213"/>
      <c r="H18" s="213"/>
      <c r="I18" s="290" t="s">
        <v>22</v>
      </c>
      <c r="J18" s="291" t="s">
        <v>1</v>
      </c>
      <c r="K18" s="213"/>
      <c r="L18" s="214"/>
      <c r="M18" s="213"/>
      <c r="N18" s="213"/>
      <c r="O18" s="213"/>
      <c r="P18" s="213"/>
      <c r="Q18" s="213"/>
      <c r="R18" s="213"/>
      <c r="S18" s="213"/>
      <c r="T18" s="213"/>
      <c r="U18" s="213"/>
      <c r="V18" s="213"/>
    </row>
    <row r="19" spans="1:22" s="1" customFormat="1" ht="6.95" customHeight="1">
      <c r="A19" s="213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4"/>
      <c r="M19" s="213"/>
      <c r="N19" s="213"/>
      <c r="O19" s="213"/>
      <c r="P19" s="213"/>
      <c r="Q19" s="213"/>
      <c r="R19" s="213"/>
      <c r="S19" s="213"/>
      <c r="T19" s="213"/>
      <c r="U19" s="213"/>
      <c r="V19" s="213"/>
    </row>
    <row r="20" spans="1:22" s="1" customFormat="1" ht="12" customHeight="1">
      <c r="A20" s="213"/>
      <c r="B20" s="214"/>
      <c r="C20" s="213"/>
      <c r="D20" s="290" t="s">
        <v>25</v>
      </c>
      <c r="E20" s="213"/>
      <c r="F20" s="213"/>
      <c r="G20" s="213"/>
      <c r="H20" s="213"/>
      <c r="I20" s="290" t="s">
        <v>20</v>
      </c>
      <c r="J20" s="291" t="s">
        <v>1</v>
      </c>
      <c r="K20" s="213"/>
      <c r="L20" s="214"/>
      <c r="M20" s="213"/>
      <c r="N20" s="213"/>
      <c r="O20" s="213"/>
      <c r="P20" s="213"/>
      <c r="Q20" s="213"/>
      <c r="R20" s="213"/>
      <c r="S20" s="213"/>
      <c r="T20" s="213"/>
      <c r="U20" s="213"/>
      <c r="V20" s="213"/>
    </row>
    <row r="21" spans="1:22" s="1" customFormat="1" ht="18" customHeight="1">
      <c r="A21" s="213"/>
      <c r="B21" s="214"/>
      <c r="C21" s="213"/>
      <c r="D21" s="213"/>
      <c r="E21" s="291" t="s">
        <v>26</v>
      </c>
      <c r="F21" s="213"/>
      <c r="G21" s="213"/>
      <c r="H21" s="213"/>
      <c r="I21" s="290" t="s">
        <v>22</v>
      </c>
      <c r="J21" s="291" t="s">
        <v>1</v>
      </c>
      <c r="K21" s="213"/>
      <c r="L21" s="214"/>
      <c r="M21" s="213"/>
      <c r="N21" s="213"/>
      <c r="O21" s="213"/>
      <c r="P21" s="213"/>
      <c r="Q21" s="213"/>
      <c r="R21" s="213"/>
      <c r="S21" s="213"/>
      <c r="T21" s="213"/>
      <c r="U21" s="213"/>
      <c r="V21" s="213"/>
    </row>
    <row r="22" spans="1:22" s="1" customFormat="1" ht="6.95" customHeight="1">
      <c r="A22" s="213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4"/>
      <c r="M22" s="213"/>
      <c r="N22" s="213"/>
      <c r="O22" s="213"/>
      <c r="P22" s="213"/>
      <c r="Q22" s="213"/>
      <c r="R22" s="213"/>
      <c r="S22" s="213"/>
      <c r="T22" s="213"/>
      <c r="U22" s="213"/>
      <c r="V22" s="213"/>
    </row>
    <row r="23" spans="1:22" s="1" customFormat="1" ht="12" customHeight="1">
      <c r="A23" s="213"/>
      <c r="B23" s="214"/>
      <c r="C23" s="213"/>
      <c r="D23" s="290" t="s">
        <v>28</v>
      </c>
      <c r="E23" s="213"/>
      <c r="F23" s="213"/>
      <c r="G23" s="213"/>
      <c r="H23" s="213"/>
      <c r="I23" s="290" t="s">
        <v>20</v>
      </c>
      <c r="J23" s="291" t="s">
        <v>1</v>
      </c>
      <c r="K23" s="213"/>
      <c r="L23" s="214"/>
      <c r="M23" s="213"/>
      <c r="N23" s="213"/>
      <c r="O23" s="213"/>
      <c r="P23" s="213"/>
      <c r="Q23" s="213"/>
      <c r="R23" s="213"/>
      <c r="S23" s="213"/>
      <c r="T23" s="213"/>
      <c r="U23" s="213"/>
      <c r="V23" s="213"/>
    </row>
    <row r="24" spans="1:22" s="1" customFormat="1" ht="18" customHeight="1">
      <c r="A24" s="213"/>
      <c r="B24" s="214"/>
      <c r="C24" s="213"/>
      <c r="D24" s="213"/>
      <c r="E24" s="291" t="s">
        <v>29</v>
      </c>
      <c r="F24" s="213"/>
      <c r="G24" s="213"/>
      <c r="H24" s="213"/>
      <c r="I24" s="290" t="s">
        <v>22</v>
      </c>
      <c r="J24" s="291" t="s">
        <v>1</v>
      </c>
      <c r="K24" s="213"/>
      <c r="L24" s="214"/>
      <c r="M24" s="213"/>
      <c r="N24" s="213"/>
      <c r="O24" s="213"/>
      <c r="P24" s="213"/>
      <c r="Q24" s="213"/>
      <c r="R24" s="213"/>
      <c r="S24" s="213"/>
      <c r="T24" s="213"/>
      <c r="U24" s="213"/>
      <c r="V24" s="213"/>
    </row>
    <row r="25" spans="1:22" s="1" customFormat="1" ht="6.95" customHeight="1">
      <c r="A25" s="213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213"/>
      <c r="N25" s="213"/>
      <c r="O25" s="213"/>
      <c r="P25" s="213"/>
      <c r="Q25" s="213"/>
      <c r="R25" s="213"/>
      <c r="S25" s="213"/>
      <c r="T25" s="213"/>
      <c r="U25" s="213"/>
      <c r="V25" s="213"/>
    </row>
    <row r="26" spans="1:22" s="1" customFormat="1" ht="12" customHeight="1">
      <c r="A26" s="213"/>
      <c r="B26" s="214"/>
      <c r="C26" s="213"/>
      <c r="D26" s="290" t="s">
        <v>30</v>
      </c>
      <c r="E26" s="213"/>
      <c r="F26" s="213"/>
      <c r="G26" s="213"/>
      <c r="H26" s="213"/>
      <c r="I26" s="213"/>
      <c r="J26" s="213"/>
      <c r="K26" s="213"/>
      <c r="L26" s="214"/>
      <c r="M26" s="213"/>
      <c r="N26" s="213"/>
      <c r="O26" s="213"/>
      <c r="P26" s="213"/>
      <c r="Q26" s="213"/>
      <c r="R26" s="213"/>
      <c r="S26" s="213"/>
      <c r="T26" s="213"/>
      <c r="U26" s="213"/>
      <c r="V26" s="213"/>
    </row>
    <row r="27" spans="1:22" s="2" customFormat="1" ht="16.5" customHeight="1">
      <c r="A27" s="216"/>
      <c r="B27" s="217"/>
      <c r="C27" s="216"/>
      <c r="D27" s="216"/>
      <c r="E27" s="516" t="s">
        <v>1</v>
      </c>
      <c r="F27" s="516"/>
      <c r="G27" s="516"/>
      <c r="H27" s="516"/>
      <c r="I27" s="216"/>
      <c r="J27" s="216"/>
      <c r="K27" s="216"/>
      <c r="L27" s="217"/>
      <c r="M27" s="216"/>
      <c r="N27" s="216"/>
      <c r="O27" s="216"/>
      <c r="P27" s="216"/>
      <c r="Q27" s="216"/>
      <c r="R27" s="216"/>
      <c r="S27" s="216"/>
      <c r="T27" s="216"/>
      <c r="U27" s="216"/>
      <c r="V27" s="216"/>
    </row>
    <row r="28" spans="1:22" s="1" customFormat="1" ht="6.95" customHeight="1">
      <c r="A28" s="213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4"/>
      <c r="M28" s="213"/>
      <c r="N28" s="213"/>
      <c r="O28" s="213"/>
      <c r="P28" s="213"/>
      <c r="Q28" s="213"/>
      <c r="R28" s="213"/>
      <c r="S28" s="213"/>
      <c r="T28" s="213"/>
      <c r="U28" s="213"/>
      <c r="V28" s="213"/>
    </row>
    <row r="29" spans="1:22" s="1" customFormat="1" ht="6.95" customHeight="1">
      <c r="A29" s="213"/>
      <c r="B29" s="214"/>
      <c r="C29" s="213"/>
      <c r="D29" s="218"/>
      <c r="E29" s="218"/>
      <c r="F29" s="218"/>
      <c r="G29" s="218"/>
      <c r="H29" s="218"/>
      <c r="I29" s="218"/>
      <c r="J29" s="218"/>
      <c r="K29" s="218"/>
      <c r="L29" s="214"/>
      <c r="M29" s="213"/>
      <c r="N29" s="213"/>
      <c r="O29" s="213"/>
      <c r="P29" s="213"/>
      <c r="Q29" s="213"/>
      <c r="R29" s="213"/>
      <c r="S29" s="213"/>
      <c r="T29" s="213"/>
      <c r="U29" s="213"/>
      <c r="V29" s="213"/>
    </row>
    <row r="30" spans="1:22" s="1" customFormat="1" ht="25.35" customHeight="1">
      <c r="A30" s="213"/>
      <c r="B30" s="214"/>
      <c r="C30" s="213"/>
      <c r="D30" s="219" t="s">
        <v>31</v>
      </c>
      <c r="E30" s="213"/>
      <c r="F30" s="213"/>
      <c r="G30" s="213"/>
      <c r="H30" s="213"/>
      <c r="I30" s="213"/>
      <c r="J30" s="220">
        <f>ROUND(J118,2)</f>
        <v>0</v>
      </c>
      <c r="K30" s="213"/>
      <c r="L30" s="214"/>
      <c r="M30" s="213"/>
      <c r="N30" s="213"/>
      <c r="O30" s="213"/>
      <c r="P30" s="213"/>
      <c r="Q30" s="213"/>
      <c r="R30" s="213"/>
      <c r="S30" s="213"/>
      <c r="T30" s="213"/>
      <c r="U30" s="213"/>
      <c r="V30" s="213"/>
    </row>
    <row r="31" spans="1:22" s="1" customFormat="1" ht="6.95" customHeight="1">
      <c r="A31" s="213"/>
      <c r="B31" s="214"/>
      <c r="C31" s="213"/>
      <c r="D31" s="218"/>
      <c r="E31" s="218"/>
      <c r="F31" s="218"/>
      <c r="G31" s="218"/>
      <c r="H31" s="218"/>
      <c r="I31" s="218"/>
      <c r="J31" s="218"/>
      <c r="K31" s="218"/>
      <c r="L31" s="214"/>
      <c r="M31" s="213"/>
      <c r="N31" s="213"/>
      <c r="O31" s="213"/>
      <c r="P31" s="213"/>
      <c r="Q31" s="213"/>
      <c r="R31" s="213"/>
      <c r="S31" s="213"/>
      <c r="T31" s="213"/>
      <c r="U31" s="213"/>
      <c r="V31" s="213"/>
    </row>
    <row r="32" spans="1:22" s="1" customFormat="1" ht="14.45" customHeight="1">
      <c r="A32" s="213"/>
      <c r="B32" s="214"/>
      <c r="C32" s="213"/>
      <c r="D32" s="213"/>
      <c r="E32" s="213"/>
      <c r="F32" s="293" t="s">
        <v>33</v>
      </c>
      <c r="G32" s="213"/>
      <c r="H32" s="213"/>
      <c r="I32" s="293" t="s">
        <v>32</v>
      </c>
      <c r="J32" s="293" t="s">
        <v>34</v>
      </c>
      <c r="K32" s="213"/>
      <c r="L32" s="214"/>
      <c r="M32" s="213"/>
      <c r="N32" s="213"/>
      <c r="O32" s="213"/>
      <c r="P32" s="213"/>
      <c r="Q32" s="213"/>
      <c r="R32" s="213"/>
      <c r="S32" s="213"/>
      <c r="T32" s="213"/>
      <c r="U32" s="213"/>
      <c r="V32" s="213"/>
    </row>
    <row r="33" spans="1:22" s="1" customFormat="1" ht="14.45" customHeight="1">
      <c r="A33" s="213"/>
      <c r="B33" s="214"/>
      <c r="C33" s="213"/>
      <c r="D33" s="212" t="s">
        <v>35</v>
      </c>
      <c r="E33" s="290" t="s">
        <v>36</v>
      </c>
      <c r="F33" s="294">
        <f>J30</f>
        <v>0</v>
      </c>
      <c r="G33" s="213"/>
      <c r="H33" s="213"/>
      <c r="I33" s="295">
        <v>0.21</v>
      </c>
      <c r="J33" s="294">
        <f>F33*1.21-J30</f>
        <v>0</v>
      </c>
      <c r="K33" s="213"/>
      <c r="L33" s="214"/>
      <c r="M33" s="213"/>
      <c r="N33" s="213"/>
      <c r="O33" s="213"/>
      <c r="P33" s="213"/>
      <c r="Q33" s="213"/>
      <c r="R33" s="213"/>
      <c r="S33" s="213"/>
      <c r="T33" s="213"/>
      <c r="U33" s="213"/>
      <c r="V33" s="213"/>
    </row>
    <row r="34" spans="1:22" s="1" customFormat="1" ht="14.45" customHeight="1">
      <c r="A34" s="213"/>
      <c r="B34" s="214"/>
      <c r="C34" s="213"/>
      <c r="D34" s="213"/>
      <c r="E34" s="290" t="s">
        <v>37</v>
      </c>
      <c r="F34" s="294">
        <v>0</v>
      </c>
      <c r="G34" s="213"/>
      <c r="H34" s="213"/>
      <c r="I34" s="295">
        <v>0.15</v>
      </c>
      <c r="J34" s="294">
        <v>0</v>
      </c>
      <c r="K34" s="213"/>
      <c r="L34" s="214"/>
      <c r="M34" s="213"/>
      <c r="N34" s="213"/>
      <c r="O34" s="213"/>
      <c r="P34" s="213"/>
      <c r="Q34" s="213"/>
      <c r="R34" s="213"/>
      <c r="S34" s="213"/>
      <c r="T34" s="213"/>
      <c r="U34" s="213"/>
      <c r="V34" s="213"/>
    </row>
    <row r="35" spans="1:22" s="1" customFormat="1" ht="14.45" customHeight="1" hidden="1">
      <c r="A35" s="213"/>
      <c r="B35" s="214"/>
      <c r="C35" s="213"/>
      <c r="D35" s="213"/>
      <c r="E35" s="290" t="s">
        <v>38</v>
      </c>
      <c r="F35" s="294">
        <f>ROUND((SUM(BG118:BG121)),2)</f>
        <v>0</v>
      </c>
      <c r="G35" s="213"/>
      <c r="H35" s="213"/>
      <c r="I35" s="295">
        <v>0.21</v>
      </c>
      <c r="J35" s="294">
        <f>0</f>
        <v>0</v>
      </c>
      <c r="K35" s="213"/>
      <c r="L35" s="214"/>
      <c r="M35" s="213"/>
      <c r="N35" s="213"/>
      <c r="O35" s="213"/>
      <c r="P35" s="213"/>
      <c r="Q35" s="213"/>
      <c r="R35" s="213"/>
      <c r="S35" s="213"/>
      <c r="T35" s="213"/>
      <c r="U35" s="213"/>
      <c r="V35" s="213"/>
    </row>
    <row r="36" spans="1:22" s="1" customFormat="1" ht="14.45" customHeight="1" hidden="1">
      <c r="A36" s="213"/>
      <c r="B36" s="214"/>
      <c r="C36" s="213"/>
      <c r="D36" s="213"/>
      <c r="E36" s="290" t="s">
        <v>39</v>
      </c>
      <c r="F36" s="294">
        <f>ROUND((SUM(BH118:BH121)),2)</f>
        <v>0</v>
      </c>
      <c r="G36" s="213"/>
      <c r="H36" s="213"/>
      <c r="I36" s="295">
        <v>0.15</v>
      </c>
      <c r="J36" s="294">
        <f>0</f>
        <v>0</v>
      </c>
      <c r="K36" s="213"/>
      <c r="L36" s="214"/>
      <c r="M36" s="213"/>
      <c r="N36" s="213"/>
      <c r="O36" s="213"/>
      <c r="P36" s="213"/>
      <c r="Q36" s="213"/>
      <c r="R36" s="213"/>
      <c r="S36" s="213"/>
      <c r="T36" s="213"/>
      <c r="U36" s="213"/>
      <c r="V36" s="213"/>
    </row>
    <row r="37" spans="1:22" s="1" customFormat="1" ht="14.45" customHeight="1" hidden="1">
      <c r="A37" s="213"/>
      <c r="B37" s="214"/>
      <c r="C37" s="213"/>
      <c r="D37" s="213"/>
      <c r="E37" s="290" t="s">
        <v>40</v>
      </c>
      <c r="F37" s="294">
        <f>ROUND((SUM(BI118:BI121)),2)</f>
        <v>0</v>
      </c>
      <c r="G37" s="213"/>
      <c r="H37" s="213"/>
      <c r="I37" s="295">
        <v>0</v>
      </c>
      <c r="J37" s="294">
        <f>0</f>
        <v>0</v>
      </c>
      <c r="K37" s="213"/>
      <c r="L37" s="214"/>
      <c r="M37" s="213"/>
      <c r="N37" s="213"/>
      <c r="O37" s="213"/>
      <c r="P37" s="213"/>
      <c r="Q37" s="213"/>
      <c r="R37" s="213"/>
      <c r="S37" s="213"/>
      <c r="T37" s="213"/>
      <c r="U37" s="213"/>
      <c r="V37" s="213"/>
    </row>
    <row r="38" spans="1:22" s="1" customFormat="1" ht="6.95" customHeight="1">
      <c r="A38" s="213"/>
      <c r="B38" s="214"/>
      <c r="C38" s="213"/>
      <c r="D38" s="213"/>
      <c r="E38" s="213"/>
      <c r="F38" s="213"/>
      <c r="G38" s="213"/>
      <c r="H38" s="213"/>
      <c r="I38" s="213"/>
      <c r="J38" s="213"/>
      <c r="K38" s="213"/>
      <c r="L38" s="214"/>
      <c r="M38" s="213"/>
      <c r="N38" s="213"/>
      <c r="O38" s="213"/>
      <c r="P38" s="213"/>
      <c r="Q38" s="213"/>
      <c r="R38" s="213"/>
      <c r="S38" s="213"/>
      <c r="T38" s="213"/>
      <c r="U38" s="213"/>
      <c r="V38" s="213"/>
    </row>
    <row r="39" spans="1:22" s="1" customFormat="1" ht="25.35" customHeight="1">
      <c r="A39" s="213"/>
      <c r="B39" s="214"/>
      <c r="C39" s="224"/>
      <c r="D39" s="225" t="s">
        <v>41</v>
      </c>
      <c r="E39" s="226"/>
      <c r="F39" s="226"/>
      <c r="G39" s="227" t="s">
        <v>42</v>
      </c>
      <c r="H39" s="228" t="s">
        <v>43</v>
      </c>
      <c r="I39" s="226"/>
      <c r="J39" s="229">
        <f>SUM(J30:J37)</f>
        <v>0</v>
      </c>
      <c r="K39" s="230"/>
      <c r="L39" s="214"/>
      <c r="M39" s="213"/>
      <c r="N39" s="213"/>
      <c r="O39" s="213"/>
      <c r="P39" s="213"/>
      <c r="Q39" s="213"/>
      <c r="R39" s="213"/>
      <c r="S39" s="213"/>
      <c r="T39" s="213"/>
      <c r="U39" s="213"/>
      <c r="V39" s="213"/>
    </row>
    <row r="40" spans="1:22" s="1" customFormat="1" ht="14.45" customHeight="1">
      <c r="A40" s="213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4"/>
      <c r="M40" s="213"/>
      <c r="N40" s="213"/>
      <c r="O40" s="213"/>
      <c r="P40" s="213"/>
      <c r="Q40" s="213"/>
      <c r="R40" s="213"/>
      <c r="S40" s="213"/>
      <c r="T40" s="213"/>
      <c r="U40" s="213"/>
      <c r="V40" s="213"/>
    </row>
    <row r="41" spans="1:22" ht="14.45" customHeight="1">
      <c r="A41" s="18"/>
      <c r="B41" s="209"/>
      <c r="C41" s="18"/>
      <c r="D41" s="18"/>
      <c r="E41" s="18"/>
      <c r="F41" s="18"/>
      <c r="G41" s="18"/>
      <c r="H41" s="18"/>
      <c r="I41" s="18"/>
      <c r="J41" s="18"/>
      <c r="K41" s="18"/>
      <c r="L41" s="209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4.45" customHeight="1">
      <c r="A42" s="18"/>
      <c r="B42" s="209"/>
      <c r="C42" s="18"/>
      <c r="D42" s="18"/>
      <c r="E42" s="18"/>
      <c r="F42" s="18"/>
      <c r="G42" s="18"/>
      <c r="H42" s="18"/>
      <c r="I42" s="18"/>
      <c r="J42" s="18"/>
      <c r="K42" s="18"/>
      <c r="L42" s="209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4.45" customHeight="1">
      <c r="A43" s="18"/>
      <c r="B43" s="209"/>
      <c r="C43" s="18"/>
      <c r="D43" s="18"/>
      <c r="E43" s="18"/>
      <c r="F43" s="18"/>
      <c r="G43" s="18"/>
      <c r="H43" s="18"/>
      <c r="I43" s="18"/>
      <c r="J43" s="18"/>
      <c r="K43" s="18"/>
      <c r="L43" s="209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4.45" customHeight="1">
      <c r="A44" s="18"/>
      <c r="B44" s="209"/>
      <c r="C44" s="18"/>
      <c r="D44" s="18"/>
      <c r="E44" s="18"/>
      <c r="F44" s="18"/>
      <c r="G44" s="18"/>
      <c r="H44" s="18"/>
      <c r="I44" s="18"/>
      <c r="J44" s="18"/>
      <c r="K44" s="18"/>
      <c r="L44" s="209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4.45" customHeight="1">
      <c r="A45" s="18"/>
      <c r="B45" s="209"/>
      <c r="C45" s="18"/>
      <c r="D45" s="18"/>
      <c r="E45" s="18"/>
      <c r="F45" s="18"/>
      <c r="G45" s="18"/>
      <c r="H45" s="18"/>
      <c r="I45" s="18"/>
      <c r="J45" s="18"/>
      <c r="K45" s="18"/>
      <c r="L45" s="209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4.45" customHeight="1">
      <c r="A46" s="18"/>
      <c r="B46" s="209"/>
      <c r="C46" s="18"/>
      <c r="D46" s="18"/>
      <c r="E46" s="18"/>
      <c r="F46" s="18"/>
      <c r="G46" s="18"/>
      <c r="H46" s="18"/>
      <c r="I46" s="18"/>
      <c r="J46" s="18"/>
      <c r="K46" s="18"/>
      <c r="L46" s="209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4.45" customHeight="1">
      <c r="A47" s="18"/>
      <c r="B47" s="209"/>
      <c r="C47" s="18"/>
      <c r="D47" s="18"/>
      <c r="E47" s="18"/>
      <c r="F47" s="18"/>
      <c r="G47" s="18"/>
      <c r="H47" s="18"/>
      <c r="I47" s="18"/>
      <c r="J47" s="18"/>
      <c r="K47" s="18"/>
      <c r="L47" s="209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4.45" customHeight="1">
      <c r="A48" s="18"/>
      <c r="B48" s="209"/>
      <c r="C48" s="18"/>
      <c r="D48" s="18"/>
      <c r="E48" s="18"/>
      <c r="F48" s="18"/>
      <c r="G48" s="18"/>
      <c r="H48" s="18"/>
      <c r="I48" s="18"/>
      <c r="J48" s="18"/>
      <c r="K48" s="18"/>
      <c r="L48" s="209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4.45" customHeight="1">
      <c r="A49" s="18"/>
      <c r="B49" s="209"/>
      <c r="C49" s="18"/>
      <c r="D49" s="18"/>
      <c r="E49" s="18"/>
      <c r="F49" s="18"/>
      <c r="G49" s="18"/>
      <c r="H49" s="18"/>
      <c r="I49" s="18"/>
      <c r="J49" s="18"/>
      <c r="K49" s="18"/>
      <c r="L49" s="209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" customFormat="1" ht="14.45" customHeight="1">
      <c r="A50" s="213"/>
      <c r="B50" s="214"/>
      <c r="C50" s="213"/>
      <c r="D50" s="296" t="s">
        <v>44</v>
      </c>
      <c r="E50" s="297"/>
      <c r="F50" s="297"/>
      <c r="G50" s="296" t="s">
        <v>45</v>
      </c>
      <c r="H50" s="297"/>
      <c r="I50" s="297"/>
      <c r="J50" s="297"/>
      <c r="K50" s="297"/>
      <c r="L50" s="214"/>
      <c r="M50" s="213"/>
      <c r="N50" s="213"/>
      <c r="O50" s="213"/>
      <c r="P50" s="213"/>
      <c r="Q50" s="213"/>
      <c r="R50" s="213"/>
      <c r="S50" s="213"/>
      <c r="T50" s="213"/>
      <c r="U50" s="213"/>
      <c r="V50" s="213"/>
    </row>
    <row r="51" spans="1:22" ht="12">
      <c r="A51" s="18"/>
      <c r="B51" s="209"/>
      <c r="C51" s="18"/>
      <c r="D51" s="18"/>
      <c r="E51" s="18"/>
      <c r="F51" s="18"/>
      <c r="G51" s="18"/>
      <c r="H51" s="18"/>
      <c r="I51" s="18"/>
      <c r="J51" s="18"/>
      <c r="K51" s="18"/>
      <c r="L51" s="209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2">
      <c r="A52" s="18"/>
      <c r="B52" s="209"/>
      <c r="C52" s="18"/>
      <c r="D52" s="18"/>
      <c r="E52" s="18"/>
      <c r="F52" s="18"/>
      <c r="G52" s="18"/>
      <c r="H52" s="18"/>
      <c r="I52" s="18"/>
      <c r="J52" s="18"/>
      <c r="K52" s="18"/>
      <c r="L52" s="209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2">
      <c r="A53" s="18"/>
      <c r="B53" s="209"/>
      <c r="C53" s="18"/>
      <c r="D53" s="18"/>
      <c r="E53" s="18"/>
      <c r="F53" s="18"/>
      <c r="G53" s="18"/>
      <c r="H53" s="18"/>
      <c r="I53" s="18"/>
      <c r="J53" s="18"/>
      <c r="K53" s="18"/>
      <c r="L53" s="209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2">
      <c r="A54" s="18"/>
      <c r="B54" s="209"/>
      <c r="C54" s="18"/>
      <c r="D54" s="18"/>
      <c r="E54" s="18"/>
      <c r="F54" s="18"/>
      <c r="G54" s="18"/>
      <c r="H54" s="18"/>
      <c r="I54" s="18"/>
      <c r="J54" s="18"/>
      <c r="K54" s="18"/>
      <c r="L54" s="209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2">
      <c r="A55" s="18"/>
      <c r="B55" s="209"/>
      <c r="C55" s="18"/>
      <c r="D55" s="18"/>
      <c r="E55" s="18"/>
      <c r="F55" s="18"/>
      <c r="G55" s="18"/>
      <c r="H55" s="18"/>
      <c r="I55" s="18"/>
      <c r="J55" s="18"/>
      <c r="K55" s="18"/>
      <c r="L55" s="209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2">
      <c r="A56" s="18"/>
      <c r="B56" s="209"/>
      <c r="C56" s="18"/>
      <c r="D56" s="18"/>
      <c r="E56" s="18"/>
      <c r="F56" s="18"/>
      <c r="G56" s="18"/>
      <c r="H56" s="18"/>
      <c r="I56" s="18"/>
      <c r="J56" s="18"/>
      <c r="K56" s="18"/>
      <c r="L56" s="209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2">
      <c r="A57" s="18"/>
      <c r="B57" s="209"/>
      <c r="C57" s="18"/>
      <c r="D57" s="18"/>
      <c r="E57" s="18"/>
      <c r="F57" s="18"/>
      <c r="G57" s="18"/>
      <c r="H57" s="18"/>
      <c r="I57" s="18"/>
      <c r="J57" s="18"/>
      <c r="K57" s="18"/>
      <c r="L57" s="209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2">
      <c r="A58" s="18"/>
      <c r="B58" s="209"/>
      <c r="C58" s="18"/>
      <c r="D58" s="18"/>
      <c r="E58" s="18"/>
      <c r="F58" s="18"/>
      <c r="G58" s="18"/>
      <c r="H58" s="18"/>
      <c r="I58" s="18"/>
      <c r="J58" s="18"/>
      <c r="K58" s="18"/>
      <c r="L58" s="209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2">
      <c r="A59" s="18"/>
      <c r="B59" s="209"/>
      <c r="C59" s="18"/>
      <c r="D59" s="18"/>
      <c r="E59" s="18"/>
      <c r="F59" s="18"/>
      <c r="G59" s="18"/>
      <c r="H59" s="18"/>
      <c r="I59" s="18"/>
      <c r="J59" s="18"/>
      <c r="K59" s="18"/>
      <c r="L59" s="209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2">
      <c r="A60" s="18"/>
      <c r="B60" s="209"/>
      <c r="C60" s="18"/>
      <c r="D60" s="18"/>
      <c r="E60" s="18"/>
      <c r="F60" s="18"/>
      <c r="G60" s="18"/>
      <c r="H60" s="18"/>
      <c r="I60" s="18"/>
      <c r="J60" s="18"/>
      <c r="K60" s="18"/>
      <c r="L60" s="209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" customFormat="1" ht="12.75">
      <c r="A61" s="213"/>
      <c r="B61" s="214"/>
      <c r="C61" s="213"/>
      <c r="D61" s="298" t="s">
        <v>46</v>
      </c>
      <c r="E61" s="299"/>
      <c r="F61" s="300" t="s">
        <v>47</v>
      </c>
      <c r="G61" s="298" t="s">
        <v>46</v>
      </c>
      <c r="H61" s="299"/>
      <c r="I61" s="299"/>
      <c r="J61" s="301" t="s">
        <v>47</v>
      </c>
      <c r="K61" s="299"/>
      <c r="L61" s="214"/>
      <c r="M61" s="213"/>
      <c r="N61" s="213"/>
      <c r="O61" s="213"/>
      <c r="P61" s="213"/>
      <c r="Q61" s="213"/>
      <c r="R61" s="213"/>
      <c r="S61" s="213"/>
      <c r="T61" s="213"/>
      <c r="U61" s="213"/>
      <c r="V61" s="213"/>
    </row>
    <row r="62" spans="1:22" ht="12">
      <c r="A62" s="18"/>
      <c r="B62" s="209"/>
      <c r="C62" s="18"/>
      <c r="D62" s="18"/>
      <c r="E62" s="18"/>
      <c r="F62" s="18"/>
      <c r="G62" s="18"/>
      <c r="H62" s="18"/>
      <c r="I62" s="18"/>
      <c r="J62" s="18"/>
      <c r="K62" s="18"/>
      <c r="L62" s="209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2">
      <c r="A63" s="18"/>
      <c r="B63" s="209"/>
      <c r="C63" s="18"/>
      <c r="D63" s="18"/>
      <c r="E63" s="18"/>
      <c r="F63" s="18"/>
      <c r="G63" s="18"/>
      <c r="H63" s="18"/>
      <c r="I63" s="18"/>
      <c r="J63" s="18"/>
      <c r="K63" s="18"/>
      <c r="L63" s="209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2">
      <c r="A64" s="18"/>
      <c r="B64" s="209"/>
      <c r="C64" s="18"/>
      <c r="D64" s="18"/>
      <c r="E64" s="18"/>
      <c r="F64" s="18"/>
      <c r="G64" s="18"/>
      <c r="H64" s="18"/>
      <c r="I64" s="18"/>
      <c r="J64" s="18"/>
      <c r="K64" s="18"/>
      <c r="L64" s="209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1" customFormat="1" ht="12.75">
      <c r="A65" s="213"/>
      <c r="B65" s="214"/>
      <c r="C65" s="213"/>
      <c r="D65" s="296" t="s">
        <v>48</v>
      </c>
      <c r="E65" s="297"/>
      <c r="F65" s="297"/>
      <c r="G65" s="296" t="s">
        <v>49</v>
      </c>
      <c r="H65" s="297"/>
      <c r="I65" s="297"/>
      <c r="J65" s="297"/>
      <c r="K65" s="297"/>
      <c r="L65" s="214"/>
      <c r="M65" s="213"/>
      <c r="N65" s="213"/>
      <c r="O65" s="213"/>
      <c r="P65" s="213"/>
      <c r="Q65" s="213"/>
      <c r="R65" s="213"/>
      <c r="S65" s="213"/>
      <c r="T65" s="213"/>
      <c r="U65" s="213"/>
      <c r="V65" s="213"/>
    </row>
    <row r="66" spans="1:22" ht="12">
      <c r="A66" s="18"/>
      <c r="B66" s="209"/>
      <c r="C66" s="18"/>
      <c r="D66" s="18"/>
      <c r="E66" s="18"/>
      <c r="F66" s="18"/>
      <c r="G66" s="18"/>
      <c r="H66" s="18"/>
      <c r="I66" s="18"/>
      <c r="J66" s="18"/>
      <c r="K66" s="18"/>
      <c r="L66" s="209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2">
      <c r="A67" s="18"/>
      <c r="B67" s="209"/>
      <c r="C67" s="18"/>
      <c r="D67" s="18"/>
      <c r="E67" s="18"/>
      <c r="F67" s="18"/>
      <c r="G67" s="18"/>
      <c r="H67" s="18"/>
      <c r="I67" s="18"/>
      <c r="J67" s="18"/>
      <c r="K67" s="18"/>
      <c r="L67" s="209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2">
      <c r="A68" s="18"/>
      <c r="B68" s="209"/>
      <c r="C68" s="18"/>
      <c r="D68" s="18"/>
      <c r="E68" s="18"/>
      <c r="F68" s="18"/>
      <c r="G68" s="18"/>
      <c r="H68" s="18"/>
      <c r="I68" s="18"/>
      <c r="J68" s="18"/>
      <c r="K68" s="18"/>
      <c r="L68" s="209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2">
      <c r="A69" s="18"/>
      <c r="B69" s="209"/>
      <c r="C69" s="18"/>
      <c r="D69" s="18"/>
      <c r="E69" s="18"/>
      <c r="F69" s="18"/>
      <c r="G69" s="18"/>
      <c r="H69" s="18"/>
      <c r="I69" s="18"/>
      <c r="J69" s="18"/>
      <c r="K69" s="18"/>
      <c r="L69" s="209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2">
      <c r="A70" s="18"/>
      <c r="B70" s="209"/>
      <c r="C70" s="18"/>
      <c r="D70" s="18"/>
      <c r="E70" s="18"/>
      <c r="F70" s="18"/>
      <c r="G70" s="18"/>
      <c r="H70" s="18"/>
      <c r="I70" s="18"/>
      <c r="J70" s="18"/>
      <c r="K70" s="18"/>
      <c r="L70" s="209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2">
      <c r="A71" s="18"/>
      <c r="B71" s="209"/>
      <c r="C71" s="18"/>
      <c r="D71" s="18"/>
      <c r="E71" s="18"/>
      <c r="F71" s="18"/>
      <c r="G71" s="18"/>
      <c r="H71" s="18"/>
      <c r="I71" s="18"/>
      <c r="J71" s="18"/>
      <c r="K71" s="18"/>
      <c r="L71" s="209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2">
      <c r="A72" s="18"/>
      <c r="B72" s="209"/>
      <c r="C72" s="18"/>
      <c r="D72" s="18"/>
      <c r="E72" s="18"/>
      <c r="F72" s="18"/>
      <c r="G72" s="18"/>
      <c r="H72" s="18"/>
      <c r="I72" s="18"/>
      <c r="J72" s="18"/>
      <c r="K72" s="18"/>
      <c r="L72" s="209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2">
      <c r="A73" s="18"/>
      <c r="B73" s="209"/>
      <c r="C73" s="18"/>
      <c r="D73" s="18"/>
      <c r="E73" s="18"/>
      <c r="F73" s="18"/>
      <c r="G73" s="18"/>
      <c r="H73" s="18"/>
      <c r="I73" s="18"/>
      <c r="J73" s="18"/>
      <c r="K73" s="18"/>
      <c r="L73" s="209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2">
      <c r="A74" s="18"/>
      <c r="B74" s="209"/>
      <c r="C74" s="18"/>
      <c r="D74" s="18"/>
      <c r="E74" s="18"/>
      <c r="F74" s="18"/>
      <c r="G74" s="18"/>
      <c r="H74" s="18"/>
      <c r="I74" s="18"/>
      <c r="J74" s="18"/>
      <c r="K74" s="18"/>
      <c r="L74" s="209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2">
      <c r="A75" s="18"/>
      <c r="B75" s="209"/>
      <c r="C75" s="18"/>
      <c r="D75" s="18"/>
      <c r="E75" s="18"/>
      <c r="F75" s="18"/>
      <c r="G75" s="18"/>
      <c r="H75" s="18"/>
      <c r="I75" s="18"/>
      <c r="J75" s="18"/>
      <c r="K75" s="18"/>
      <c r="L75" s="209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" customFormat="1" ht="12.75">
      <c r="A76" s="213"/>
      <c r="B76" s="214"/>
      <c r="C76" s="213"/>
      <c r="D76" s="298" t="s">
        <v>46</v>
      </c>
      <c r="E76" s="299"/>
      <c r="F76" s="300" t="s">
        <v>47</v>
      </c>
      <c r="G76" s="298" t="s">
        <v>46</v>
      </c>
      <c r="H76" s="299"/>
      <c r="I76" s="299"/>
      <c r="J76" s="301" t="s">
        <v>47</v>
      </c>
      <c r="K76" s="299"/>
      <c r="L76" s="214"/>
      <c r="M76" s="213"/>
      <c r="N76" s="213"/>
      <c r="O76" s="213"/>
      <c r="P76" s="213"/>
      <c r="Q76" s="213"/>
      <c r="R76" s="213"/>
      <c r="S76" s="213"/>
      <c r="T76" s="213"/>
      <c r="U76" s="213"/>
      <c r="V76" s="213"/>
    </row>
    <row r="77" spans="1:22" s="1" customFormat="1" ht="14.45" customHeight="1">
      <c r="A77" s="213"/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14"/>
      <c r="M77" s="213"/>
      <c r="N77" s="213"/>
      <c r="O77" s="213"/>
      <c r="P77" s="213"/>
      <c r="Q77" s="213"/>
      <c r="R77" s="213"/>
      <c r="S77" s="213"/>
      <c r="T77" s="213"/>
      <c r="U77" s="213"/>
      <c r="V77" s="213"/>
    </row>
    <row r="78" spans="1:22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" customFormat="1" ht="6.95" customHeight="1">
      <c r="A81" s="213"/>
      <c r="B81" s="233"/>
      <c r="C81" s="234"/>
      <c r="D81" s="234"/>
      <c r="E81" s="234"/>
      <c r="F81" s="234"/>
      <c r="G81" s="234"/>
      <c r="H81" s="234"/>
      <c r="I81" s="234"/>
      <c r="J81" s="234"/>
      <c r="K81" s="234"/>
      <c r="L81" s="214"/>
      <c r="M81" s="213"/>
      <c r="N81" s="213"/>
      <c r="O81" s="213"/>
      <c r="P81" s="213"/>
      <c r="Q81" s="213"/>
      <c r="R81" s="213"/>
      <c r="S81" s="213"/>
      <c r="T81" s="213"/>
      <c r="U81" s="213"/>
      <c r="V81" s="213"/>
    </row>
    <row r="82" spans="1:22" s="1" customFormat="1" ht="24.95" customHeight="1">
      <c r="A82" s="213"/>
      <c r="B82" s="214"/>
      <c r="C82" s="210" t="s">
        <v>102</v>
      </c>
      <c r="D82" s="213"/>
      <c r="E82" s="213"/>
      <c r="F82" s="213"/>
      <c r="G82" s="213"/>
      <c r="H82" s="213"/>
      <c r="I82" s="213"/>
      <c r="J82" s="213"/>
      <c r="K82" s="213"/>
      <c r="L82" s="214"/>
      <c r="M82" s="213"/>
      <c r="N82" s="213"/>
      <c r="O82" s="213"/>
      <c r="P82" s="213"/>
      <c r="Q82" s="213"/>
      <c r="R82" s="213"/>
      <c r="S82" s="213"/>
      <c r="T82" s="213"/>
      <c r="U82" s="213"/>
      <c r="V82" s="213"/>
    </row>
    <row r="83" spans="1:22" s="1" customFormat="1" ht="6.95" customHeight="1">
      <c r="A83" s="213"/>
      <c r="B83" s="214"/>
      <c r="C83" s="213"/>
      <c r="D83" s="213"/>
      <c r="E83" s="213"/>
      <c r="F83" s="213"/>
      <c r="G83" s="213"/>
      <c r="H83" s="213"/>
      <c r="I83" s="213"/>
      <c r="J83" s="213"/>
      <c r="K83" s="213"/>
      <c r="L83" s="214"/>
      <c r="M83" s="213"/>
      <c r="N83" s="213"/>
      <c r="O83" s="213"/>
      <c r="P83" s="213"/>
      <c r="Q83" s="213"/>
      <c r="R83" s="213"/>
      <c r="S83" s="213"/>
      <c r="T83" s="213"/>
      <c r="U83" s="213"/>
      <c r="V83" s="213"/>
    </row>
    <row r="84" spans="1:22" s="1" customFormat="1" ht="12" customHeight="1">
      <c r="A84" s="213"/>
      <c r="B84" s="214"/>
      <c r="C84" s="290" t="s">
        <v>13</v>
      </c>
      <c r="D84" s="213"/>
      <c r="E84" s="213"/>
      <c r="F84" s="213"/>
      <c r="G84" s="213"/>
      <c r="H84" s="213"/>
      <c r="I84" s="213"/>
      <c r="J84" s="213"/>
      <c r="K84" s="213"/>
      <c r="L84" s="214"/>
      <c r="M84" s="213"/>
      <c r="N84" s="213"/>
      <c r="O84" s="213"/>
      <c r="P84" s="213"/>
      <c r="Q84" s="213"/>
      <c r="R84" s="213"/>
      <c r="S84" s="213"/>
      <c r="T84" s="213"/>
      <c r="U84" s="213"/>
      <c r="V84" s="213"/>
    </row>
    <row r="85" spans="1:22" s="1" customFormat="1" ht="16.5" customHeight="1">
      <c r="A85" s="213"/>
      <c r="B85" s="214"/>
      <c r="C85" s="213"/>
      <c r="D85" s="213"/>
      <c r="E85" s="513" t="str">
        <f>E7</f>
        <v>UHK-Palachovy koleje 1129-1135,1289-rekonstrukce a modernizace -I.etapa</v>
      </c>
      <c r="F85" s="514"/>
      <c r="G85" s="514"/>
      <c r="H85" s="514"/>
      <c r="I85" s="213"/>
      <c r="J85" s="213"/>
      <c r="K85" s="213"/>
      <c r="L85" s="214"/>
      <c r="M85" s="213"/>
      <c r="N85" s="213"/>
      <c r="O85" s="213"/>
      <c r="P85" s="213"/>
      <c r="Q85" s="213"/>
      <c r="R85" s="213"/>
      <c r="S85" s="213"/>
      <c r="T85" s="213"/>
      <c r="U85" s="213"/>
      <c r="V85" s="213"/>
    </row>
    <row r="86" spans="1:22" s="1" customFormat="1" ht="12" customHeight="1">
      <c r="A86" s="213"/>
      <c r="B86" s="214"/>
      <c r="C86" s="290" t="s">
        <v>100</v>
      </c>
      <c r="D86" s="213"/>
      <c r="E86" s="213"/>
      <c r="F86" s="213"/>
      <c r="G86" s="213"/>
      <c r="H86" s="213"/>
      <c r="I86" s="213"/>
      <c r="J86" s="213"/>
      <c r="K86" s="213"/>
      <c r="L86" s="214"/>
      <c r="M86" s="213"/>
      <c r="N86" s="213"/>
      <c r="O86" s="213"/>
      <c r="P86" s="213"/>
      <c r="Q86" s="213"/>
      <c r="R86" s="213"/>
      <c r="S86" s="213"/>
      <c r="T86" s="213"/>
      <c r="U86" s="213"/>
      <c r="V86" s="213"/>
    </row>
    <row r="87" spans="1:22" s="1" customFormat="1" ht="16.5" customHeight="1">
      <c r="A87" s="213"/>
      <c r="B87" s="214"/>
      <c r="C87" s="213"/>
      <c r="D87" s="213"/>
      <c r="E87" s="499" t="str">
        <f>E9</f>
        <v>UHK 8 - Vzduchotechnika</v>
      </c>
      <c r="F87" s="515"/>
      <c r="G87" s="515"/>
      <c r="H87" s="515"/>
      <c r="I87" s="213"/>
      <c r="J87" s="213"/>
      <c r="K87" s="213"/>
      <c r="L87" s="214"/>
      <c r="M87" s="213"/>
      <c r="N87" s="213"/>
      <c r="O87" s="213"/>
      <c r="P87" s="213"/>
      <c r="Q87" s="213"/>
      <c r="R87" s="213"/>
      <c r="S87" s="213"/>
      <c r="T87" s="213"/>
      <c r="U87" s="213"/>
      <c r="V87" s="213"/>
    </row>
    <row r="88" spans="1:22" s="1" customFormat="1" ht="6.95" customHeight="1">
      <c r="A88" s="213"/>
      <c r="B88" s="214"/>
      <c r="C88" s="213"/>
      <c r="D88" s="213"/>
      <c r="E88" s="213"/>
      <c r="F88" s="213"/>
      <c r="G88" s="213"/>
      <c r="H88" s="213"/>
      <c r="I88" s="213"/>
      <c r="J88" s="213"/>
      <c r="K88" s="213"/>
      <c r="L88" s="214"/>
      <c r="M88" s="213"/>
      <c r="N88" s="213"/>
      <c r="O88" s="213"/>
      <c r="P88" s="213"/>
      <c r="Q88" s="213"/>
      <c r="R88" s="213"/>
      <c r="S88" s="213"/>
      <c r="T88" s="213"/>
      <c r="U88" s="213"/>
      <c r="V88" s="213"/>
    </row>
    <row r="89" spans="1:22" s="1" customFormat="1" ht="12" customHeight="1">
      <c r="A89" s="213"/>
      <c r="B89" s="214"/>
      <c r="C89" s="290" t="s">
        <v>16</v>
      </c>
      <c r="D89" s="213"/>
      <c r="E89" s="213"/>
      <c r="F89" s="291" t="str">
        <f>F12</f>
        <v xml:space="preserve">HK,Palachovy koleje </v>
      </c>
      <c r="G89" s="213"/>
      <c r="H89" s="213"/>
      <c r="I89" s="290" t="s">
        <v>18</v>
      </c>
      <c r="J89" s="292" t="str">
        <f>IF(J12="","",J12)</f>
        <v/>
      </c>
      <c r="K89" s="213"/>
      <c r="L89" s="214"/>
      <c r="M89" s="213"/>
      <c r="N89" s="213"/>
      <c r="O89" s="213"/>
      <c r="P89" s="213"/>
      <c r="Q89" s="213"/>
      <c r="R89" s="213"/>
      <c r="S89" s="213"/>
      <c r="T89" s="213"/>
      <c r="U89" s="213"/>
      <c r="V89" s="213"/>
    </row>
    <row r="90" spans="1:22" s="1" customFormat="1" ht="6.95" customHeight="1">
      <c r="A90" s="213"/>
      <c r="B90" s="214"/>
      <c r="C90" s="213"/>
      <c r="D90" s="213"/>
      <c r="E90" s="213"/>
      <c r="F90" s="213"/>
      <c r="G90" s="213"/>
      <c r="H90" s="213"/>
      <c r="I90" s="213"/>
      <c r="J90" s="213"/>
      <c r="K90" s="213"/>
      <c r="L90" s="214"/>
      <c r="M90" s="213"/>
      <c r="N90" s="213"/>
      <c r="O90" s="213"/>
      <c r="P90" s="213"/>
      <c r="Q90" s="213"/>
      <c r="R90" s="213"/>
      <c r="S90" s="213"/>
      <c r="T90" s="213"/>
      <c r="U90" s="213"/>
      <c r="V90" s="213"/>
    </row>
    <row r="91" spans="1:22" s="1" customFormat="1" ht="15.2" customHeight="1">
      <c r="A91" s="213"/>
      <c r="B91" s="214"/>
      <c r="C91" s="290" t="s">
        <v>19</v>
      </c>
      <c r="D91" s="213"/>
      <c r="E91" s="213"/>
      <c r="F91" s="291" t="str">
        <f>E15</f>
        <v>UHK,Víta Nejedlého 573 Hradec Králové</v>
      </c>
      <c r="G91" s="213"/>
      <c r="H91" s="213"/>
      <c r="I91" s="290" t="s">
        <v>25</v>
      </c>
      <c r="J91" s="302" t="str">
        <f>E21</f>
        <v>PRIDOS HK</v>
      </c>
      <c r="K91" s="213"/>
      <c r="L91" s="214"/>
      <c r="M91" s="213"/>
      <c r="N91" s="213"/>
      <c r="O91" s="213"/>
      <c r="P91" s="213"/>
      <c r="Q91" s="213"/>
      <c r="R91" s="213"/>
      <c r="S91" s="213"/>
      <c r="T91" s="213"/>
      <c r="U91" s="213"/>
      <c r="V91" s="213"/>
    </row>
    <row r="92" spans="1:22" s="1" customFormat="1" ht="15.2" customHeight="1">
      <c r="A92" s="213"/>
      <c r="B92" s="214"/>
      <c r="C92" s="290" t="s">
        <v>23</v>
      </c>
      <c r="D92" s="213"/>
      <c r="E92" s="213"/>
      <c r="F92" s="291" t="str">
        <f>IF(E18="","",E18)</f>
        <v>bude určen ve výběrovém řízení</v>
      </c>
      <c r="G92" s="213"/>
      <c r="H92" s="213"/>
      <c r="I92" s="290" t="s">
        <v>28</v>
      </c>
      <c r="J92" s="302" t="str">
        <f>E24</f>
        <v>Ing.PavelMichálek</v>
      </c>
      <c r="K92" s="213"/>
      <c r="L92" s="214"/>
      <c r="M92" s="213"/>
      <c r="N92" s="213"/>
      <c r="O92" s="213"/>
      <c r="P92" s="213"/>
      <c r="Q92" s="213"/>
      <c r="R92" s="213"/>
      <c r="S92" s="213"/>
      <c r="T92" s="213"/>
      <c r="U92" s="213"/>
      <c r="V92" s="213"/>
    </row>
    <row r="93" spans="1:22" s="1" customFormat="1" ht="10.35" customHeight="1">
      <c r="A93" s="213"/>
      <c r="B93" s="214"/>
      <c r="C93" s="213"/>
      <c r="D93" s="213"/>
      <c r="E93" s="213"/>
      <c r="F93" s="213"/>
      <c r="G93" s="213"/>
      <c r="H93" s="213"/>
      <c r="I93" s="213"/>
      <c r="J93" s="213"/>
      <c r="K93" s="213"/>
      <c r="L93" s="214"/>
      <c r="M93" s="213"/>
      <c r="N93" s="213"/>
      <c r="O93" s="213"/>
      <c r="P93" s="213"/>
      <c r="Q93" s="213"/>
      <c r="R93" s="213"/>
      <c r="S93" s="213"/>
      <c r="T93" s="213"/>
      <c r="U93" s="213"/>
      <c r="V93" s="213"/>
    </row>
    <row r="94" spans="1:22" s="1" customFormat="1" ht="29.25" customHeight="1">
      <c r="A94" s="213"/>
      <c r="B94" s="214"/>
      <c r="C94" s="236" t="s">
        <v>103</v>
      </c>
      <c r="D94" s="224"/>
      <c r="E94" s="224"/>
      <c r="F94" s="224"/>
      <c r="G94" s="224"/>
      <c r="H94" s="224"/>
      <c r="I94" s="224"/>
      <c r="J94" s="237" t="s">
        <v>104</v>
      </c>
      <c r="K94" s="224"/>
      <c r="L94" s="214"/>
      <c r="M94" s="213"/>
      <c r="N94" s="213"/>
      <c r="O94" s="213"/>
      <c r="P94" s="213"/>
      <c r="Q94" s="213"/>
      <c r="R94" s="213"/>
      <c r="S94" s="213"/>
      <c r="T94" s="213"/>
      <c r="U94" s="213"/>
      <c r="V94" s="213"/>
    </row>
    <row r="95" spans="1:22" s="1" customFormat="1" ht="10.35" customHeight="1">
      <c r="A95" s="213"/>
      <c r="B95" s="214"/>
      <c r="C95" s="213"/>
      <c r="D95" s="213"/>
      <c r="E95" s="213"/>
      <c r="F95" s="213"/>
      <c r="G95" s="213"/>
      <c r="H95" s="213"/>
      <c r="I95" s="213"/>
      <c r="J95" s="213"/>
      <c r="K95" s="213"/>
      <c r="L95" s="214"/>
      <c r="M95" s="213"/>
      <c r="N95" s="213"/>
      <c r="O95" s="213"/>
      <c r="P95" s="213"/>
      <c r="Q95" s="213"/>
      <c r="R95" s="213"/>
      <c r="S95" s="213"/>
      <c r="T95" s="213"/>
      <c r="U95" s="213"/>
      <c r="V95" s="213"/>
    </row>
    <row r="96" spans="1:47" s="1" customFormat="1" ht="22.9" customHeight="1">
      <c r="A96" s="213"/>
      <c r="B96" s="214"/>
      <c r="C96" s="238" t="s">
        <v>105</v>
      </c>
      <c r="D96" s="213"/>
      <c r="E96" s="213"/>
      <c r="F96" s="213"/>
      <c r="G96" s="213"/>
      <c r="H96" s="213"/>
      <c r="I96" s="213"/>
      <c r="J96" s="220">
        <f>J118</f>
        <v>0</v>
      </c>
      <c r="K96" s="213"/>
      <c r="L96" s="214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AU96" s="9" t="s">
        <v>106</v>
      </c>
    </row>
    <row r="97" spans="1:22" s="3" customFormat="1" ht="24.95" customHeight="1">
      <c r="A97" s="239"/>
      <c r="B97" s="240"/>
      <c r="C97" s="239"/>
      <c r="D97" s="241" t="s">
        <v>113</v>
      </c>
      <c r="E97" s="242"/>
      <c r="F97" s="242"/>
      <c r="G97" s="242"/>
      <c r="H97" s="242"/>
      <c r="I97" s="242"/>
      <c r="J97" s="243">
        <f>J119</f>
        <v>0</v>
      </c>
      <c r="K97" s="239"/>
      <c r="L97" s="240"/>
      <c r="M97" s="239"/>
      <c r="N97" s="239"/>
      <c r="O97" s="239"/>
      <c r="P97" s="239"/>
      <c r="Q97" s="239"/>
      <c r="R97" s="239"/>
      <c r="S97" s="239"/>
      <c r="T97" s="239"/>
      <c r="U97" s="239"/>
      <c r="V97" s="239"/>
    </row>
    <row r="98" spans="1:22" s="4" customFormat="1" ht="19.9" customHeight="1">
      <c r="A98" s="244"/>
      <c r="B98" s="245"/>
      <c r="C98" s="244"/>
      <c r="D98" s="246" t="s">
        <v>964</v>
      </c>
      <c r="E98" s="247"/>
      <c r="F98" s="247"/>
      <c r="G98" s="247"/>
      <c r="H98" s="247"/>
      <c r="I98" s="247"/>
      <c r="J98" s="248">
        <f>J120</f>
        <v>0</v>
      </c>
      <c r="K98" s="244"/>
      <c r="L98" s="245"/>
      <c r="M98" s="244"/>
      <c r="N98" s="244"/>
      <c r="O98" s="244"/>
      <c r="P98" s="244"/>
      <c r="Q98" s="244"/>
      <c r="R98" s="244"/>
      <c r="S98" s="244"/>
      <c r="T98" s="244"/>
      <c r="U98" s="244"/>
      <c r="V98" s="244"/>
    </row>
    <row r="99" spans="1:22" s="1" customFormat="1" ht="21.75" customHeight="1">
      <c r="A99" s="213"/>
      <c r="B99" s="214"/>
      <c r="C99" s="213"/>
      <c r="D99" s="213"/>
      <c r="E99" s="213"/>
      <c r="F99" s="213"/>
      <c r="G99" s="213"/>
      <c r="H99" s="213"/>
      <c r="I99" s="213"/>
      <c r="J99" s="213"/>
      <c r="K99" s="213"/>
      <c r="L99" s="214"/>
      <c r="M99" s="213"/>
      <c r="N99" s="213"/>
      <c r="O99" s="213"/>
      <c r="P99" s="213"/>
      <c r="Q99" s="213"/>
      <c r="R99" s="213"/>
      <c r="S99" s="213"/>
      <c r="T99" s="213"/>
      <c r="U99" s="213"/>
      <c r="V99" s="213"/>
    </row>
    <row r="100" spans="1:22" s="1" customFormat="1" ht="6.95" customHeight="1">
      <c r="A100" s="213"/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14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</row>
    <row r="101" spans="1:22" ht="1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" customFormat="1" ht="6.95" customHeight="1">
      <c r="A104" s="213"/>
      <c r="B104" s="233"/>
      <c r="C104" s="234"/>
      <c r="D104" s="234"/>
      <c r="E104" s="234"/>
      <c r="F104" s="234"/>
      <c r="G104" s="234"/>
      <c r="H104" s="234"/>
      <c r="I104" s="234"/>
      <c r="J104" s="234"/>
      <c r="K104" s="234"/>
      <c r="L104" s="214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</row>
    <row r="105" spans="1:22" s="1" customFormat="1" ht="24.95" customHeight="1">
      <c r="A105" s="213"/>
      <c r="B105" s="214"/>
      <c r="C105" s="210" t="s">
        <v>125</v>
      </c>
      <c r="D105" s="213"/>
      <c r="E105" s="213"/>
      <c r="F105" s="213"/>
      <c r="G105" s="213"/>
      <c r="H105" s="213"/>
      <c r="I105" s="213"/>
      <c r="J105" s="213"/>
      <c r="K105" s="213"/>
      <c r="L105" s="214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</row>
    <row r="106" spans="1:22" s="1" customFormat="1" ht="6.95" customHeight="1">
      <c r="A106" s="213"/>
      <c r="B106" s="214"/>
      <c r="C106" s="213"/>
      <c r="D106" s="213"/>
      <c r="E106" s="213"/>
      <c r="F106" s="213"/>
      <c r="G106" s="213"/>
      <c r="H106" s="213"/>
      <c r="I106" s="213"/>
      <c r="J106" s="213"/>
      <c r="K106" s="213"/>
      <c r="L106" s="214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</row>
    <row r="107" spans="1:22" s="1" customFormat="1" ht="12" customHeight="1">
      <c r="A107" s="213"/>
      <c r="B107" s="214"/>
      <c r="C107" s="290" t="s">
        <v>13</v>
      </c>
      <c r="D107" s="213"/>
      <c r="E107" s="213"/>
      <c r="F107" s="213"/>
      <c r="G107" s="213"/>
      <c r="H107" s="213"/>
      <c r="I107" s="213"/>
      <c r="J107" s="213"/>
      <c r="K107" s="213"/>
      <c r="L107" s="214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</row>
    <row r="108" spans="1:22" s="1" customFormat="1" ht="16.5" customHeight="1">
      <c r="A108" s="213"/>
      <c r="B108" s="214"/>
      <c r="C108" s="213"/>
      <c r="D108" s="213"/>
      <c r="E108" s="513" t="str">
        <f>E7</f>
        <v>UHK-Palachovy koleje 1129-1135,1289-rekonstrukce a modernizace -I.etapa</v>
      </c>
      <c r="F108" s="514"/>
      <c r="G108" s="514"/>
      <c r="H108" s="514"/>
      <c r="I108" s="213"/>
      <c r="J108" s="213"/>
      <c r="K108" s="213"/>
      <c r="L108" s="214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</row>
    <row r="109" spans="1:22" s="1" customFormat="1" ht="12" customHeight="1">
      <c r="A109" s="213"/>
      <c r="B109" s="214"/>
      <c r="C109" s="290" t="s">
        <v>100</v>
      </c>
      <c r="D109" s="213"/>
      <c r="E109" s="213"/>
      <c r="F109" s="213"/>
      <c r="G109" s="213"/>
      <c r="H109" s="213"/>
      <c r="I109" s="213"/>
      <c r="J109" s="213"/>
      <c r="K109" s="213"/>
      <c r="L109" s="214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</row>
    <row r="110" spans="1:22" s="1" customFormat="1" ht="16.5" customHeight="1">
      <c r="A110" s="213"/>
      <c r="B110" s="214"/>
      <c r="C110" s="213"/>
      <c r="D110" s="213"/>
      <c r="E110" s="499" t="str">
        <f>E9</f>
        <v>UHK 8 - Vzduchotechnika</v>
      </c>
      <c r="F110" s="515"/>
      <c r="G110" s="515"/>
      <c r="H110" s="515"/>
      <c r="I110" s="213"/>
      <c r="J110" s="213"/>
      <c r="K110" s="213"/>
      <c r="L110" s="214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</row>
    <row r="111" spans="1:22" s="1" customFormat="1" ht="6.95" customHeight="1">
      <c r="A111" s="213"/>
      <c r="B111" s="214"/>
      <c r="C111" s="213"/>
      <c r="D111" s="213"/>
      <c r="E111" s="213"/>
      <c r="F111" s="213"/>
      <c r="G111" s="213"/>
      <c r="H111" s="213"/>
      <c r="I111" s="213"/>
      <c r="J111" s="213"/>
      <c r="K111" s="213"/>
      <c r="L111" s="214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</row>
    <row r="112" spans="1:22" s="1" customFormat="1" ht="12" customHeight="1">
      <c r="A112" s="213"/>
      <c r="B112" s="214"/>
      <c r="C112" s="290" t="s">
        <v>16</v>
      </c>
      <c r="D112" s="213"/>
      <c r="E112" s="213"/>
      <c r="F112" s="291" t="str">
        <f>F12</f>
        <v xml:space="preserve">HK,Palachovy koleje </v>
      </c>
      <c r="G112" s="213"/>
      <c r="H112" s="213"/>
      <c r="I112" s="290" t="s">
        <v>18</v>
      </c>
      <c r="J112" s="292" t="str">
        <f>IF(J12="","",J12)</f>
        <v/>
      </c>
      <c r="K112" s="213"/>
      <c r="L112" s="214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</row>
    <row r="113" spans="1:22" s="1" customFormat="1" ht="6.95" customHeight="1">
      <c r="A113" s="213"/>
      <c r="B113" s="214"/>
      <c r="C113" s="213"/>
      <c r="D113" s="213"/>
      <c r="E113" s="213"/>
      <c r="F113" s="213"/>
      <c r="G113" s="213"/>
      <c r="H113" s="213"/>
      <c r="I113" s="213"/>
      <c r="J113" s="213"/>
      <c r="K113" s="213"/>
      <c r="L113" s="214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</row>
    <row r="114" spans="1:22" s="1" customFormat="1" ht="15.2" customHeight="1">
      <c r="A114" s="213"/>
      <c r="B114" s="214"/>
      <c r="C114" s="290" t="s">
        <v>19</v>
      </c>
      <c r="D114" s="213"/>
      <c r="E114" s="213"/>
      <c r="F114" s="291" t="str">
        <f>E15</f>
        <v>UHK,Víta Nejedlého 573 Hradec Králové</v>
      </c>
      <c r="G114" s="213"/>
      <c r="H114" s="213"/>
      <c r="I114" s="290" t="s">
        <v>25</v>
      </c>
      <c r="J114" s="302" t="str">
        <f>E21</f>
        <v>PRIDOS HK</v>
      </c>
      <c r="K114" s="213"/>
      <c r="L114" s="214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</row>
    <row r="115" spans="1:22" s="1" customFormat="1" ht="15.2" customHeight="1">
      <c r="A115" s="213"/>
      <c r="B115" s="214"/>
      <c r="C115" s="290" t="s">
        <v>23</v>
      </c>
      <c r="D115" s="213"/>
      <c r="E115" s="213"/>
      <c r="F115" s="291" t="str">
        <f>IF(E18="","",E18)</f>
        <v>bude určen ve výběrovém řízení</v>
      </c>
      <c r="G115" s="213"/>
      <c r="H115" s="213"/>
      <c r="I115" s="290" t="s">
        <v>28</v>
      </c>
      <c r="J115" s="302" t="str">
        <f>E24</f>
        <v>Ing.PavelMichálek</v>
      </c>
      <c r="K115" s="213"/>
      <c r="L115" s="214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</row>
    <row r="116" spans="1:22" s="1" customFormat="1" ht="10.35" customHeight="1">
      <c r="A116" s="213"/>
      <c r="B116" s="214"/>
      <c r="C116" s="213"/>
      <c r="D116" s="213"/>
      <c r="E116" s="213"/>
      <c r="F116" s="213"/>
      <c r="G116" s="213"/>
      <c r="H116" s="213"/>
      <c r="I116" s="213"/>
      <c r="J116" s="213"/>
      <c r="K116" s="213"/>
      <c r="L116" s="214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</row>
    <row r="117" spans="1:22" s="5" customFormat="1" ht="29.25" customHeight="1">
      <c r="A117" s="249"/>
      <c r="B117" s="250"/>
      <c r="C117" s="251" t="s">
        <v>126</v>
      </c>
      <c r="D117" s="252" t="s">
        <v>56</v>
      </c>
      <c r="E117" s="252" t="s">
        <v>52</v>
      </c>
      <c r="F117" s="252" t="s">
        <v>53</v>
      </c>
      <c r="G117" s="252" t="s">
        <v>127</v>
      </c>
      <c r="H117" s="252" t="s">
        <v>128</v>
      </c>
      <c r="I117" s="252" t="s">
        <v>129</v>
      </c>
      <c r="J117" s="252" t="s">
        <v>104</v>
      </c>
      <c r="K117" s="253" t="s">
        <v>130</v>
      </c>
      <c r="L117" s="250"/>
      <c r="M117" s="254" t="s">
        <v>1</v>
      </c>
      <c r="N117" s="255" t="s">
        <v>35</v>
      </c>
      <c r="O117" s="255" t="s">
        <v>131</v>
      </c>
      <c r="P117" s="255" t="s">
        <v>132</v>
      </c>
      <c r="Q117" s="255" t="s">
        <v>133</v>
      </c>
      <c r="R117" s="255" t="s">
        <v>134</v>
      </c>
      <c r="S117" s="255" t="s">
        <v>135</v>
      </c>
      <c r="T117" s="256" t="s">
        <v>136</v>
      </c>
      <c r="U117" s="249"/>
      <c r="V117" s="249"/>
    </row>
    <row r="118" spans="1:63" s="1" customFormat="1" ht="22.9" customHeight="1">
      <c r="A118" s="213"/>
      <c r="B118" s="214"/>
      <c r="C118" s="257" t="s">
        <v>137</v>
      </c>
      <c r="D118" s="213"/>
      <c r="E118" s="213"/>
      <c r="F118" s="213"/>
      <c r="G118" s="213"/>
      <c r="H118" s="213"/>
      <c r="I118" s="213"/>
      <c r="J118" s="258">
        <f>BK118</f>
        <v>0</v>
      </c>
      <c r="K118" s="213"/>
      <c r="L118" s="214"/>
      <c r="M118" s="259"/>
      <c r="N118" s="218"/>
      <c r="O118" s="218"/>
      <c r="P118" s="260">
        <f>P119</f>
        <v>0</v>
      </c>
      <c r="Q118" s="218"/>
      <c r="R118" s="260">
        <f>R119</f>
        <v>0</v>
      </c>
      <c r="S118" s="218"/>
      <c r="T118" s="261">
        <f>T119</f>
        <v>0</v>
      </c>
      <c r="U118" s="213"/>
      <c r="V118" s="213"/>
      <c r="AT118" s="9" t="s">
        <v>70</v>
      </c>
      <c r="AU118" s="9" t="s">
        <v>106</v>
      </c>
      <c r="BK118" s="26">
        <f>BK119</f>
        <v>0</v>
      </c>
    </row>
    <row r="119" spans="1:63" s="6" customFormat="1" ht="25.9" customHeight="1">
      <c r="A119" s="262"/>
      <c r="B119" s="263"/>
      <c r="C119" s="262"/>
      <c r="D119" s="264" t="s">
        <v>70</v>
      </c>
      <c r="E119" s="265" t="s">
        <v>209</v>
      </c>
      <c r="F119" s="265" t="s">
        <v>210</v>
      </c>
      <c r="G119" s="262"/>
      <c r="H119" s="262"/>
      <c r="I119" s="262"/>
      <c r="J119" s="266">
        <f>BK119</f>
        <v>0</v>
      </c>
      <c r="K119" s="262"/>
      <c r="L119" s="263"/>
      <c r="M119" s="267"/>
      <c r="N119" s="268"/>
      <c r="O119" s="268"/>
      <c r="P119" s="269">
        <f>P120</f>
        <v>0</v>
      </c>
      <c r="Q119" s="268"/>
      <c r="R119" s="269">
        <f>R120</f>
        <v>0</v>
      </c>
      <c r="S119" s="268"/>
      <c r="T119" s="270">
        <f>T120</f>
        <v>0</v>
      </c>
      <c r="U119" s="262"/>
      <c r="V119" s="262"/>
      <c r="AR119" s="28" t="s">
        <v>149</v>
      </c>
      <c r="AT119" s="33" t="s">
        <v>70</v>
      </c>
      <c r="AU119" s="33" t="s">
        <v>71</v>
      </c>
      <c r="AY119" s="28" t="s">
        <v>140</v>
      </c>
      <c r="BK119" s="34">
        <f>BK120</f>
        <v>0</v>
      </c>
    </row>
    <row r="120" spans="1:63" s="6" customFormat="1" ht="22.9" customHeight="1">
      <c r="A120" s="262"/>
      <c r="B120" s="263"/>
      <c r="C120" s="262"/>
      <c r="D120" s="264" t="s">
        <v>70</v>
      </c>
      <c r="E120" s="271" t="s">
        <v>965</v>
      </c>
      <c r="F120" s="271" t="s">
        <v>94</v>
      </c>
      <c r="G120" s="262"/>
      <c r="H120" s="262"/>
      <c r="I120" s="262"/>
      <c r="J120" s="272">
        <f>BK120</f>
        <v>0</v>
      </c>
      <c r="K120" s="262"/>
      <c r="L120" s="263"/>
      <c r="M120" s="267"/>
      <c r="N120" s="268"/>
      <c r="O120" s="268"/>
      <c r="P120" s="269">
        <f>P121</f>
        <v>0</v>
      </c>
      <c r="Q120" s="268"/>
      <c r="R120" s="269">
        <f>R121</f>
        <v>0</v>
      </c>
      <c r="S120" s="268"/>
      <c r="T120" s="270">
        <f>T121</f>
        <v>0</v>
      </c>
      <c r="U120" s="262"/>
      <c r="V120" s="262"/>
      <c r="AR120" s="28" t="s">
        <v>149</v>
      </c>
      <c r="AT120" s="33" t="s">
        <v>70</v>
      </c>
      <c r="AU120" s="33" t="s">
        <v>79</v>
      </c>
      <c r="AY120" s="28" t="s">
        <v>140</v>
      </c>
      <c r="BK120" s="34">
        <f>BK121</f>
        <v>0</v>
      </c>
    </row>
    <row r="121" spans="1:65" s="1" customFormat="1" ht="16.5" customHeight="1">
      <c r="A121" s="213"/>
      <c r="B121" s="214"/>
      <c r="C121" s="303" t="s">
        <v>79</v>
      </c>
      <c r="D121" s="303" t="s">
        <v>143</v>
      </c>
      <c r="E121" s="304" t="s">
        <v>966</v>
      </c>
      <c r="F121" s="305" t="s">
        <v>967</v>
      </c>
      <c r="G121" s="306" t="s">
        <v>604</v>
      </c>
      <c r="H121" s="307">
        <v>1</v>
      </c>
      <c r="I121" s="308">
        <f>'UHK 8.2 - Vzduchotechnika'!F33</f>
        <v>0</v>
      </c>
      <c r="J121" s="308">
        <f>ROUND(I121*H121,2)</f>
        <v>0</v>
      </c>
      <c r="K121" s="305" t="s">
        <v>1</v>
      </c>
      <c r="L121" s="214"/>
      <c r="M121" s="309" t="s">
        <v>1</v>
      </c>
      <c r="N121" s="310" t="s">
        <v>37</v>
      </c>
      <c r="O121" s="311">
        <v>0</v>
      </c>
      <c r="P121" s="311">
        <f>O121*H121</f>
        <v>0</v>
      </c>
      <c r="Q121" s="311">
        <v>0</v>
      </c>
      <c r="R121" s="311">
        <f>Q121*H121</f>
        <v>0</v>
      </c>
      <c r="S121" s="311">
        <v>0</v>
      </c>
      <c r="T121" s="312">
        <f>S121*H121</f>
        <v>0</v>
      </c>
      <c r="U121" s="213"/>
      <c r="V121" s="213"/>
      <c r="AR121" s="40" t="s">
        <v>216</v>
      </c>
      <c r="AT121" s="40" t="s">
        <v>143</v>
      </c>
      <c r="AU121" s="40" t="s">
        <v>149</v>
      </c>
      <c r="AY121" s="9" t="s">
        <v>140</v>
      </c>
      <c r="BE121" s="41">
        <f>IF(N121="základní",J121,0)</f>
        <v>0</v>
      </c>
      <c r="BF121" s="41">
        <f>IF(N121="snížená",J121,0)</f>
        <v>0</v>
      </c>
      <c r="BG121" s="41">
        <f>IF(N121="zákl. přenesená",J121,0)</f>
        <v>0</v>
      </c>
      <c r="BH121" s="41">
        <f>IF(N121="sníž. přenesená",J121,0)</f>
        <v>0</v>
      </c>
      <c r="BI121" s="41">
        <f>IF(N121="nulová",J121,0)</f>
        <v>0</v>
      </c>
      <c r="BJ121" s="9" t="s">
        <v>149</v>
      </c>
      <c r="BK121" s="41">
        <f>ROUND(I121*H121,2)</f>
        <v>0</v>
      </c>
      <c r="BL121" s="9" t="s">
        <v>216</v>
      </c>
      <c r="BM121" s="40" t="s">
        <v>968</v>
      </c>
    </row>
    <row r="122" spans="1:22" s="1" customFormat="1" ht="6.95" customHeight="1">
      <c r="A122" s="213"/>
      <c r="B122" s="231"/>
      <c r="C122" s="232"/>
      <c r="D122" s="232"/>
      <c r="E122" s="232"/>
      <c r="F122" s="232"/>
      <c r="G122" s="232"/>
      <c r="H122" s="232"/>
      <c r="I122" s="232"/>
      <c r="J122" s="232"/>
      <c r="K122" s="232"/>
      <c r="L122" s="214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</row>
    <row r="123" spans="1:22" ht="1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</sheetData>
  <sheetProtection password="DAFF" sheet="1" objects="1" scenarios="1"/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">
      <selection activeCell="E25" sqref="E25"/>
    </sheetView>
  </sheetViews>
  <sheetFormatPr defaultColWidth="9.140625" defaultRowHeight="12"/>
  <cols>
    <col min="1" max="1" width="5.00390625" style="104" customWidth="1"/>
    <col min="2" max="2" width="86.28125" style="104" customWidth="1"/>
    <col min="3" max="3" width="6.28125" style="104" customWidth="1"/>
    <col min="4" max="4" width="9.140625" style="104" customWidth="1"/>
    <col min="5" max="5" width="11.00390625" style="104" customWidth="1"/>
    <col min="6" max="6" width="13.140625" style="104" customWidth="1"/>
    <col min="7" max="256" width="9.28125" style="104" customWidth="1"/>
    <col min="257" max="257" width="5.00390625" style="104" customWidth="1"/>
    <col min="258" max="258" width="86.28125" style="104" customWidth="1"/>
    <col min="259" max="259" width="6.28125" style="104" customWidth="1"/>
    <col min="260" max="260" width="9.140625" style="104" customWidth="1"/>
    <col min="261" max="261" width="11.00390625" style="104" customWidth="1"/>
    <col min="262" max="262" width="13.140625" style="104" customWidth="1"/>
    <col min="263" max="512" width="9.28125" style="104" customWidth="1"/>
    <col min="513" max="513" width="5.00390625" style="104" customWidth="1"/>
    <col min="514" max="514" width="86.28125" style="104" customWidth="1"/>
    <col min="515" max="515" width="6.28125" style="104" customWidth="1"/>
    <col min="516" max="516" width="9.140625" style="104" customWidth="1"/>
    <col min="517" max="517" width="11.00390625" style="104" customWidth="1"/>
    <col min="518" max="518" width="13.140625" style="104" customWidth="1"/>
    <col min="519" max="768" width="9.28125" style="104" customWidth="1"/>
    <col min="769" max="769" width="5.00390625" style="104" customWidth="1"/>
    <col min="770" max="770" width="86.28125" style="104" customWidth="1"/>
    <col min="771" max="771" width="6.28125" style="104" customWidth="1"/>
    <col min="772" max="772" width="9.140625" style="104" customWidth="1"/>
    <col min="773" max="773" width="11.00390625" style="104" customWidth="1"/>
    <col min="774" max="774" width="13.140625" style="104" customWidth="1"/>
    <col min="775" max="1024" width="9.28125" style="104" customWidth="1"/>
    <col min="1025" max="1025" width="5.00390625" style="104" customWidth="1"/>
    <col min="1026" max="1026" width="86.28125" style="104" customWidth="1"/>
    <col min="1027" max="1027" width="6.28125" style="104" customWidth="1"/>
    <col min="1028" max="1028" width="9.140625" style="104" customWidth="1"/>
    <col min="1029" max="1029" width="11.00390625" style="104" customWidth="1"/>
    <col min="1030" max="1030" width="13.140625" style="104" customWidth="1"/>
    <col min="1031" max="1280" width="9.28125" style="104" customWidth="1"/>
    <col min="1281" max="1281" width="5.00390625" style="104" customWidth="1"/>
    <col min="1282" max="1282" width="86.28125" style="104" customWidth="1"/>
    <col min="1283" max="1283" width="6.28125" style="104" customWidth="1"/>
    <col min="1284" max="1284" width="9.140625" style="104" customWidth="1"/>
    <col min="1285" max="1285" width="11.00390625" style="104" customWidth="1"/>
    <col min="1286" max="1286" width="13.140625" style="104" customWidth="1"/>
    <col min="1287" max="1536" width="9.28125" style="104" customWidth="1"/>
    <col min="1537" max="1537" width="5.00390625" style="104" customWidth="1"/>
    <col min="1538" max="1538" width="86.28125" style="104" customWidth="1"/>
    <col min="1539" max="1539" width="6.28125" style="104" customWidth="1"/>
    <col min="1540" max="1540" width="9.140625" style="104" customWidth="1"/>
    <col min="1541" max="1541" width="11.00390625" style="104" customWidth="1"/>
    <col min="1542" max="1542" width="13.140625" style="104" customWidth="1"/>
    <col min="1543" max="1792" width="9.28125" style="104" customWidth="1"/>
    <col min="1793" max="1793" width="5.00390625" style="104" customWidth="1"/>
    <col min="1794" max="1794" width="86.28125" style="104" customWidth="1"/>
    <col min="1795" max="1795" width="6.28125" style="104" customWidth="1"/>
    <col min="1796" max="1796" width="9.140625" style="104" customWidth="1"/>
    <col min="1797" max="1797" width="11.00390625" style="104" customWidth="1"/>
    <col min="1798" max="1798" width="13.140625" style="104" customWidth="1"/>
    <col min="1799" max="2048" width="9.28125" style="104" customWidth="1"/>
    <col min="2049" max="2049" width="5.00390625" style="104" customWidth="1"/>
    <col min="2050" max="2050" width="86.28125" style="104" customWidth="1"/>
    <col min="2051" max="2051" width="6.28125" style="104" customWidth="1"/>
    <col min="2052" max="2052" width="9.140625" style="104" customWidth="1"/>
    <col min="2053" max="2053" width="11.00390625" style="104" customWidth="1"/>
    <col min="2054" max="2054" width="13.140625" style="104" customWidth="1"/>
    <col min="2055" max="2304" width="9.28125" style="104" customWidth="1"/>
    <col min="2305" max="2305" width="5.00390625" style="104" customWidth="1"/>
    <col min="2306" max="2306" width="86.28125" style="104" customWidth="1"/>
    <col min="2307" max="2307" width="6.28125" style="104" customWidth="1"/>
    <col min="2308" max="2308" width="9.140625" style="104" customWidth="1"/>
    <col min="2309" max="2309" width="11.00390625" style="104" customWidth="1"/>
    <col min="2310" max="2310" width="13.140625" style="104" customWidth="1"/>
    <col min="2311" max="2560" width="9.28125" style="104" customWidth="1"/>
    <col min="2561" max="2561" width="5.00390625" style="104" customWidth="1"/>
    <col min="2562" max="2562" width="86.28125" style="104" customWidth="1"/>
    <col min="2563" max="2563" width="6.28125" style="104" customWidth="1"/>
    <col min="2564" max="2564" width="9.140625" style="104" customWidth="1"/>
    <col min="2565" max="2565" width="11.00390625" style="104" customWidth="1"/>
    <col min="2566" max="2566" width="13.140625" style="104" customWidth="1"/>
    <col min="2567" max="2816" width="9.28125" style="104" customWidth="1"/>
    <col min="2817" max="2817" width="5.00390625" style="104" customWidth="1"/>
    <col min="2818" max="2818" width="86.28125" style="104" customWidth="1"/>
    <col min="2819" max="2819" width="6.28125" style="104" customWidth="1"/>
    <col min="2820" max="2820" width="9.140625" style="104" customWidth="1"/>
    <col min="2821" max="2821" width="11.00390625" style="104" customWidth="1"/>
    <col min="2822" max="2822" width="13.140625" style="104" customWidth="1"/>
    <col min="2823" max="3072" width="9.28125" style="104" customWidth="1"/>
    <col min="3073" max="3073" width="5.00390625" style="104" customWidth="1"/>
    <col min="3074" max="3074" width="86.28125" style="104" customWidth="1"/>
    <col min="3075" max="3075" width="6.28125" style="104" customWidth="1"/>
    <col min="3076" max="3076" width="9.140625" style="104" customWidth="1"/>
    <col min="3077" max="3077" width="11.00390625" style="104" customWidth="1"/>
    <col min="3078" max="3078" width="13.140625" style="104" customWidth="1"/>
    <col min="3079" max="3328" width="9.28125" style="104" customWidth="1"/>
    <col min="3329" max="3329" width="5.00390625" style="104" customWidth="1"/>
    <col min="3330" max="3330" width="86.28125" style="104" customWidth="1"/>
    <col min="3331" max="3331" width="6.28125" style="104" customWidth="1"/>
    <col min="3332" max="3332" width="9.140625" style="104" customWidth="1"/>
    <col min="3333" max="3333" width="11.00390625" style="104" customWidth="1"/>
    <col min="3334" max="3334" width="13.140625" style="104" customWidth="1"/>
    <col min="3335" max="3584" width="9.28125" style="104" customWidth="1"/>
    <col min="3585" max="3585" width="5.00390625" style="104" customWidth="1"/>
    <col min="3586" max="3586" width="86.28125" style="104" customWidth="1"/>
    <col min="3587" max="3587" width="6.28125" style="104" customWidth="1"/>
    <col min="3588" max="3588" width="9.140625" style="104" customWidth="1"/>
    <col min="3589" max="3589" width="11.00390625" style="104" customWidth="1"/>
    <col min="3590" max="3590" width="13.140625" style="104" customWidth="1"/>
    <col min="3591" max="3840" width="9.28125" style="104" customWidth="1"/>
    <col min="3841" max="3841" width="5.00390625" style="104" customWidth="1"/>
    <col min="3842" max="3842" width="86.28125" style="104" customWidth="1"/>
    <col min="3843" max="3843" width="6.28125" style="104" customWidth="1"/>
    <col min="3844" max="3844" width="9.140625" style="104" customWidth="1"/>
    <col min="3845" max="3845" width="11.00390625" style="104" customWidth="1"/>
    <col min="3846" max="3846" width="13.140625" style="104" customWidth="1"/>
    <col min="3847" max="4096" width="9.28125" style="104" customWidth="1"/>
    <col min="4097" max="4097" width="5.00390625" style="104" customWidth="1"/>
    <col min="4098" max="4098" width="86.28125" style="104" customWidth="1"/>
    <col min="4099" max="4099" width="6.28125" style="104" customWidth="1"/>
    <col min="4100" max="4100" width="9.140625" style="104" customWidth="1"/>
    <col min="4101" max="4101" width="11.00390625" style="104" customWidth="1"/>
    <col min="4102" max="4102" width="13.140625" style="104" customWidth="1"/>
    <col min="4103" max="4352" width="9.28125" style="104" customWidth="1"/>
    <col min="4353" max="4353" width="5.00390625" style="104" customWidth="1"/>
    <col min="4354" max="4354" width="86.28125" style="104" customWidth="1"/>
    <col min="4355" max="4355" width="6.28125" style="104" customWidth="1"/>
    <col min="4356" max="4356" width="9.140625" style="104" customWidth="1"/>
    <col min="4357" max="4357" width="11.00390625" style="104" customWidth="1"/>
    <col min="4358" max="4358" width="13.140625" style="104" customWidth="1"/>
    <col min="4359" max="4608" width="9.28125" style="104" customWidth="1"/>
    <col min="4609" max="4609" width="5.00390625" style="104" customWidth="1"/>
    <col min="4610" max="4610" width="86.28125" style="104" customWidth="1"/>
    <col min="4611" max="4611" width="6.28125" style="104" customWidth="1"/>
    <col min="4612" max="4612" width="9.140625" style="104" customWidth="1"/>
    <col min="4613" max="4613" width="11.00390625" style="104" customWidth="1"/>
    <col min="4614" max="4614" width="13.140625" style="104" customWidth="1"/>
    <col min="4615" max="4864" width="9.28125" style="104" customWidth="1"/>
    <col min="4865" max="4865" width="5.00390625" style="104" customWidth="1"/>
    <col min="4866" max="4866" width="86.28125" style="104" customWidth="1"/>
    <col min="4867" max="4867" width="6.28125" style="104" customWidth="1"/>
    <col min="4868" max="4868" width="9.140625" style="104" customWidth="1"/>
    <col min="4869" max="4869" width="11.00390625" style="104" customWidth="1"/>
    <col min="4870" max="4870" width="13.140625" style="104" customWidth="1"/>
    <col min="4871" max="5120" width="9.28125" style="104" customWidth="1"/>
    <col min="5121" max="5121" width="5.00390625" style="104" customWidth="1"/>
    <col min="5122" max="5122" width="86.28125" style="104" customWidth="1"/>
    <col min="5123" max="5123" width="6.28125" style="104" customWidth="1"/>
    <col min="5124" max="5124" width="9.140625" style="104" customWidth="1"/>
    <col min="5125" max="5125" width="11.00390625" style="104" customWidth="1"/>
    <col min="5126" max="5126" width="13.140625" style="104" customWidth="1"/>
    <col min="5127" max="5376" width="9.28125" style="104" customWidth="1"/>
    <col min="5377" max="5377" width="5.00390625" style="104" customWidth="1"/>
    <col min="5378" max="5378" width="86.28125" style="104" customWidth="1"/>
    <col min="5379" max="5379" width="6.28125" style="104" customWidth="1"/>
    <col min="5380" max="5380" width="9.140625" style="104" customWidth="1"/>
    <col min="5381" max="5381" width="11.00390625" style="104" customWidth="1"/>
    <col min="5382" max="5382" width="13.140625" style="104" customWidth="1"/>
    <col min="5383" max="5632" width="9.28125" style="104" customWidth="1"/>
    <col min="5633" max="5633" width="5.00390625" style="104" customWidth="1"/>
    <col min="5634" max="5634" width="86.28125" style="104" customWidth="1"/>
    <col min="5635" max="5635" width="6.28125" style="104" customWidth="1"/>
    <col min="5636" max="5636" width="9.140625" style="104" customWidth="1"/>
    <col min="5637" max="5637" width="11.00390625" style="104" customWidth="1"/>
    <col min="5638" max="5638" width="13.140625" style="104" customWidth="1"/>
    <col min="5639" max="5888" width="9.28125" style="104" customWidth="1"/>
    <col min="5889" max="5889" width="5.00390625" style="104" customWidth="1"/>
    <col min="5890" max="5890" width="86.28125" style="104" customWidth="1"/>
    <col min="5891" max="5891" width="6.28125" style="104" customWidth="1"/>
    <col min="5892" max="5892" width="9.140625" style="104" customWidth="1"/>
    <col min="5893" max="5893" width="11.00390625" style="104" customWidth="1"/>
    <col min="5894" max="5894" width="13.140625" style="104" customWidth="1"/>
    <col min="5895" max="6144" width="9.28125" style="104" customWidth="1"/>
    <col min="6145" max="6145" width="5.00390625" style="104" customWidth="1"/>
    <col min="6146" max="6146" width="86.28125" style="104" customWidth="1"/>
    <col min="6147" max="6147" width="6.28125" style="104" customWidth="1"/>
    <col min="6148" max="6148" width="9.140625" style="104" customWidth="1"/>
    <col min="6149" max="6149" width="11.00390625" style="104" customWidth="1"/>
    <col min="6150" max="6150" width="13.140625" style="104" customWidth="1"/>
    <col min="6151" max="6400" width="9.28125" style="104" customWidth="1"/>
    <col min="6401" max="6401" width="5.00390625" style="104" customWidth="1"/>
    <col min="6402" max="6402" width="86.28125" style="104" customWidth="1"/>
    <col min="6403" max="6403" width="6.28125" style="104" customWidth="1"/>
    <col min="6404" max="6404" width="9.140625" style="104" customWidth="1"/>
    <col min="6405" max="6405" width="11.00390625" style="104" customWidth="1"/>
    <col min="6406" max="6406" width="13.140625" style="104" customWidth="1"/>
    <col min="6407" max="6656" width="9.28125" style="104" customWidth="1"/>
    <col min="6657" max="6657" width="5.00390625" style="104" customWidth="1"/>
    <col min="6658" max="6658" width="86.28125" style="104" customWidth="1"/>
    <col min="6659" max="6659" width="6.28125" style="104" customWidth="1"/>
    <col min="6660" max="6660" width="9.140625" style="104" customWidth="1"/>
    <col min="6661" max="6661" width="11.00390625" style="104" customWidth="1"/>
    <col min="6662" max="6662" width="13.140625" style="104" customWidth="1"/>
    <col min="6663" max="6912" width="9.28125" style="104" customWidth="1"/>
    <col min="6913" max="6913" width="5.00390625" style="104" customWidth="1"/>
    <col min="6914" max="6914" width="86.28125" style="104" customWidth="1"/>
    <col min="6915" max="6915" width="6.28125" style="104" customWidth="1"/>
    <col min="6916" max="6916" width="9.140625" style="104" customWidth="1"/>
    <col min="6917" max="6917" width="11.00390625" style="104" customWidth="1"/>
    <col min="6918" max="6918" width="13.140625" style="104" customWidth="1"/>
    <col min="6919" max="7168" width="9.28125" style="104" customWidth="1"/>
    <col min="7169" max="7169" width="5.00390625" style="104" customWidth="1"/>
    <col min="7170" max="7170" width="86.28125" style="104" customWidth="1"/>
    <col min="7171" max="7171" width="6.28125" style="104" customWidth="1"/>
    <col min="7172" max="7172" width="9.140625" style="104" customWidth="1"/>
    <col min="7173" max="7173" width="11.00390625" style="104" customWidth="1"/>
    <col min="7174" max="7174" width="13.140625" style="104" customWidth="1"/>
    <col min="7175" max="7424" width="9.28125" style="104" customWidth="1"/>
    <col min="7425" max="7425" width="5.00390625" style="104" customWidth="1"/>
    <col min="7426" max="7426" width="86.28125" style="104" customWidth="1"/>
    <col min="7427" max="7427" width="6.28125" style="104" customWidth="1"/>
    <col min="7428" max="7428" width="9.140625" style="104" customWidth="1"/>
    <col min="7429" max="7429" width="11.00390625" style="104" customWidth="1"/>
    <col min="7430" max="7430" width="13.140625" style="104" customWidth="1"/>
    <col min="7431" max="7680" width="9.28125" style="104" customWidth="1"/>
    <col min="7681" max="7681" width="5.00390625" style="104" customWidth="1"/>
    <col min="7682" max="7682" width="86.28125" style="104" customWidth="1"/>
    <col min="7683" max="7683" width="6.28125" style="104" customWidth="1"/>
    <col min="7684" max="7684" width="9.140625" style="104" customWidth="1"/>
    <col min="7685" max="7685" width="11.00390625" style="104" customWidth="1"/>
    <col min="7686" max="7686" width="13.140625" style="104" customWidth="1"/>
    <col min="7687" max="7936" width="9.28125" style="104" customWidth="1"/>
    <col min="7937" max="7937" width="5.00390625" style="104" customWidth="1"/>
    <col min="7938" max="7938" width="86.28125" style="104" customWidth="1"/>
    <col min="7939" max="7939" width="6.28125" style="104" customWidth="1"/>
    <col min="7940" max="7940" width="9.140625" style="104" customWidth="1"/>
    <col min="7941" max="7941" width="11.00390625" style="104" customWidth="1"/>
    <col min="7942" max="7942" width="13.140625" style="104" customWidth="1"/>
    <col min="7943" max="8192" width="9.28125" style="104" customWidth="1"/>
    <col min="8193" max="8193" width="5.00390625" style="104" customWidth="1"/>
    <col min="8194" max="8194" width="86.28125" style="104" customWidth="1"/>
    <col min="8195" max="8195" width="6.28125" style="104" customWidth="1"/>
    <col min="8196" max="8196" width="9.140625" style="104" customWidth="1"/>
    <col min="8197" max="8197" width="11.00390625" style="104" customWidth="1"/>
    <col min="8198" max="8198" width="13.140625" style="104" customWidth="1"/>
    <col min="8199" max="8448" width="9.28125" style="104" customWidth="1"/>
    <col min="8449" max="8449" width="5.00390625" style="104" customWidth="1"/>
    <col min="8450" max="8450" width="86.28125" style="104" customWidth="1"/>
    <col min="8451" max="8451" width="6.28125" style="104" customWidth="1"/>
    <col min="8452" max="8452" width="9.140625" style="104" customWidth="1"/>
    <col min="8453" max="8453" width="11.00390625" style="104" customWidth="1"/>
    <col min="8454" max="8454" width="13.140625" style="104" customWidth="1"/>
    <col min="8455" max="8704" width="9.28125" style="104" customWidth="1"/>
    <col min="8705" max="8705" width="5.00390625" style="104" customWidth="1"/>
    <col min="8706" max="8706" width="86.28125" style="104" customWidth="1"/>
    <col min="8707" max="8707" width="6.28125" style="104" customWidth="1"/>
    <col min="8708" max="8708" width="9.140625" style="104" customWidth="1"/>
    <col min="8709" max="8709" width="11.00390625" style="104" customWidth="1"/>
    <col min="8710" max="8710" width="13.140625" style="104" customWidth="1"/>
    <col min="8711" max="8960" width="9.28125" style="104" customWidth="1"/>
    <col min="8961" max="8961" width="5.00390625" style="104" customWidth="1"/>
    <col min="8962" max="8962" width="86.28125" style="104" customWidth="1"/>
    <col min="8963" max="8963" width="6.28125" style="104" customWidth="1"/>
    <col min="8964" max="8964" width="9.140625" style="104" customWidth="1"/>
    <col min="8965" max="8965" width="11.00390625" style="104" customWidth="1"/>
    <col min="8966" max="8966" width="13.140625" style="104" customWidth="1"/>
    <col min="8967" max="9216" width="9.28125" style="104" customWidth="1"/>
    <col min="9217" max="9217" width="5.00390625" style="104" customWidth="1"/>
    <col min="9218" max="9218" width="86.28125" style="104" customWidth="1"/>
    <col min="9219" max="9219" width="6.28125" style="104" customWidth="1"/>
    <col min="9220" max="9220" width="9.140625" style="104" customWidth="1"/>
    <col min="9221" max="9221" width="11.00390625" style="104" customWidth="1"/>
    <col min="9222" max="9222" width="13.140625" style="104" customWidth="1"/>
    <col min="9223" max="9472" width="9.28125" style="104" customWidth="1"/>
    <col min="9473" max="9473" width="5.00390625" style="104" customWidth="1"/>
    <col min="9474" max="9474" width="86.28125" style="104" customWidth="1"/>
    <col min="9475" max="9475" width="6.28125" style="104" customWidth="1"/>
    <col min="9476" max="9476" width="9.140625" style="104" customWidth="1"/>
    <col min="9477" max="9477" width="11.00390625" style="104" customWidth="1"/>
    <col min="9478" max="9478" width="13.140625" style="104" customWidth="1"/>
    <col min="9479" max="9728" width="9.28125" style="104" customWidth="1"/>
    <col min="9729" max="9729" width="5.00390625" style="104" customWidth="1"/>
    <col min="9730" max="9730" width="86.28125" style="104" customWidth="1"/>
    <col min="9731" max="9731" width="6.28125" style="104" customWidth="1"/>
    <col min="9732" max="9732" width="9.140625" style="104" customWidth="1"/>
    <col min="9733" max="9733" width="11.00390625" style="104" customWidth="1"/>
    <col min="9734" max="9734" width="13.140625" style="104" customWidth="1"/>
    <col min="9735" max="9984" width="9.28125" style="104" customWidth="1"/>
    <col min="9985" max="9985" width="5.00390625" style="104" customWidth="1"/>
    <col min="9986" max="9986" width="86.28125" style="104" customWidth="1"/>
    <col min="9987" max="9987" width="6.28125" style="104" customWidth="1"/>
    <col min="9988" max="9988" width="9.140625" style="104" customWidth="1"/>
    <col min="9989" max="9989" width="11.00390625" style="104" customWidth="1"/>
    <col min="9990" max="9990" width="13.140625" style="104" customWidth="1"/>
    <col min="9991" max="10240" width="9.28125" style="104" customWidth="1"/>
    <col min="10241" max="10241" width="5.00390625" style="104" customWidth="1"/>
    <col min="10242" max="10242" width="86.28125" style="104" customWidth="1"/>
    <col min="10243" max="10243" width="6.28125" style="104" customWidth="1"/>
    <col min="10244" max="10244" width="9.140625" style="104" customWidth="1"/>
    <col min="10245" max="10245" width="11.00390625" style="104" customWidth="1"/>
    <col min="10246" max="10246" width="13.140625" style="104" customWidth="1"/>
    <col min="10247" max="10496" width="9.28125" style="104" customWidth="1"/>
    <col min="10497" max="10497" width="5.00390625" style="104" customWidth="1"/>
    <col min="10498" max="10498" width="86.28125" style="104" customWidth="1"/>
    <col min="10499" max="10499" width="6.28125" style="104" customWidth="1"/>
    <col min="10500" max="10500" width="9.140625" style="104" customWidth="1"/>
    <col min="10501" max="10501" width="11.00390625" style="104" customWidth="1"/>
    <col min="10502" max="10502" width="13.140625" style="104" customWidth="1"/>
    <col min="10503" max="10752" width="9.28125" style="104" customWidth="1"/>
    <col min="10753" max="10753" width="5.00390625" style="104" customWidth="1"/>
    <col min="10754" max="10754" width="86.28125" style="104" customWidth="1"/>
    <col min="10755" max="10755" width="6.28125" style="104" customWidth="1"/>
    <col min="10756" max="10756" width="9.140625" style="104" customWidth="1"/>
    <col min="10757" max="10757" width="11.00390625" style="104" customWidth="1"/>
    <col min="10758" max="10758" width="13.140625" style="104" customWidth="1"/>
    <col min="10759" max="11008" width="9.28125" style="104" customWidth="1"/>
    <col min="11009" max="11009" width="5.00390625" style="104" customWidth="1"/>
    <col min="11010" max="11010" width="86.28125" style="104" customWidth="1"/>
    <col min="11011" max="11011" width="6.28125" style="104" customWidth="1"/>
    <col min="11012" max="11012" width="9.140625" style="104" customWidth="1"/>
    <col min="11013" max="11013" width="11.00390625" style="104" customWidth="1"/>
    <col min="11014" max="11014" width="13.140625" style="104" customWidth="1"/>
    <col min="11015" max="11264" width="9.28125" style="104" customWidth="1"/>
    <col min="11265" max="11265" width="5.00390625" style="104" customWidth="1"/>
    <col min="11266" max="11266" width="86.28125" style="104" customWidth="1"/>
    <col min="11267" max="11267" width="6.28125" style="104" customWidth="1"/>
    <col min="11268" max="11268" width="9.140625" style="104" customWidth="1"/>
    <col min="11269" max="11269" width="11.00390625" style="104" customWidth="1"/>
    <col min="11270" max="11270" width="13.140625" style="104" customWidth="1"/>
    <col min="11271" max="11520" width="9.28125" style="104" customWidth="1"/>
    <col min="11521" max="11521" width="5.00390625" style="104" customWidth="1"/>
    <col min="11522" max="11522" width="86.28125" style="104" customWidth="1"/>
    <col min="11523" max="11523" width="6.28125" style="104" customWidth="1"/>
    <col min="11524" max="11524" width="9.140625" style="104" customWidth="1"/>
    <col min="11525" max="11525" width="11.00390625" style="104" customWidth="1"/>
    <col min="11526" max="11526" width="13.140625" style="104" customWidth="1"/>
    <col min="11527" max="11776" width="9.28125" style="104" customWidth="1"/>
    <col min="11777" max="11777" width="5.00390625" style="104" customWidth="1"/>
    <col min="11778" max="11778" width="86.28125" style="104" customWidth="1"/>
    <col min="11779" max="11779" width="6.28125" style="104" customWidth="1"/>
    <col min="11780" max="11780" width="9.140625" style="104" customWidth="1"/>
    <col min="11781" max="11781" width="11.00390625" style="104" customWidth="1"/>
    <col min="11782" max="11782" width="13.140625" style="104" customWidth="1"/>
    <col min="11783" max="12032" width="9.28125" style="104" customWidth="1"/>
    <col min="12033" max="12033" width="5.00390625" style="104" customWidth="1"/>
    <col min="12034" max="12034" width="86.28125" style="104" customWidth="1"/>
    <col min="12035" max="12035" width="6.28125" style="104" customWidth="1"/>
    <col min="12036" max="12036" width="9.140625" style="104" customWidth="1"/>
    <col min="12037" max="12037" width="11.00390625" style="104" customWidth="1"/>
    <col min="12038" max="12038" width="13.140625" style="104" customWidth="1"/>
    <col min="12039" max="12288" width="9.28125" style="104" customWidth="1"/>
    <col min="12289" max="12289" width="5.00390625" style="104" customWidth="1"/>
    <col min="12290" max="12290" width="86.28125" style="104" customWidth="1"/>
    <col min="12291" max="12291" width="6.28125" style="104" customWidth="1"/>
    <col min="12292" max="12292" width="9.140625" style="104" customWidth="1"/>
    <col min="12293" max="12293" width="11.00390625" style="104" customWidth="1"/>
    <col min="12294" max="12294" width="13.140625" style="104" customWidth="1"/>
    <col min="12295" max="12544" width="9.28125" style="104" customWidth="1"/>
    <col min="12545" max="12545" width="5.00390625" style="104" customWidth="1"/>
    <col min="12546" max="12546" width="86.28125" style="104" customWidth="1"/>
    <col min="12547" max="12547" width="6.28125" style="104" customWidth="1"/>
    <col min="12548" max="12548" width="9.140625" style="104" customWidth="1"/>
    <col min="12549" max="12549" width="11.00390625" style="104" customWidth="1"/>
    <col min="12550" max="12550" width="13.140625" style="104" customWidth="1"/>
    <col min="12551" max="12800" width="9.28125" style="104" customWidth="1"/>
    <col min="12801" max="12801" width="5.00390625" style="104" customWidth="1"/>
    <col min="12802" max="12802" width="86.28125" style="104" customWidth="1"/>
    <col min="12803" max="12803" width="6.28125" style="104" customWidth="1"/>
    <col min="12804" max="12804" width="9.140625" style="104" customWidth="1"/>
    <col min="12805" max="12805" width="11.00390625" style="104" customWidth="1"/>
    <col min="12806" max="12806" width="13.140625" style="104" customWidth="1"/>
    <col min="12807" max="13056" width="9.28125" style="104" customWidth="1"/>
    <col min="13057" max="13057" width="5.00390625" style="104" customWidth="1"/>
    <col min="13058" max="13058" width="86.28125" style="104" customWidth="1"/>
    <col min="13059" max="13059" width="6.28125" style="104" customWidth="1"/>
    <col min="13060" max="13060" width="9.140625" style="104" customWidth="1"/>
    <col min="13061" max="13061" width="11.00390625" style="104" customWidth="1"/>
    <col min="13062" max="13062" width="13.140625" style="104" customWidth="1"/>
    <col min="13063" max="13312" width="9.28125" style="104" customWidth="1"/>
    <col min="13313" max="13313" width="5.00390625" style="104" customWidth="1"/>
    <col min="13314" max="13314" width="86.28125" style="104" customWidth="1"/>
    <col min="13315" max="13315" width="6.28125" style="104" customWidth="1"/>
    <col min="13316" max="13316" width="9.140625" style="104" customWidth="1"/>
    <col min="13317" max="13317" width="11.00390625" style="104" customWidth="1"/>
    <col min="13318" max="13318" width="13.140625" style="104" customWidth="1"/>
    <col min="13319" max="13568" width="9.28125" style="104" customWidth="1"/>
    <col min="13569" max="13569" width="5.00390625" style="104" customWidth="1"/>
    <col min="13570" max="13570" width="86.28125" style="104" customWidth="1"/>
    <col min="13571" max="13571" width="6.28125" style="104" customWidth="1"/>
    <col min="13572" max="13572" width="9.140625" style="104" customWidth="1"/>
    <col min="13573" max="13573" width="11.00390625" style="104" customWidth="1"/>
    <col min="13574" max="13574" width="13.140625" style="104" customWidth="1"/>
    <col min="13575" max="13824" width="9.28125" style="104" customWidth="1"/>
    <col min="13825" max="13825" width="5.00390625" style="104" customWidth="1"/>
    <col min="13826" max="13826" width="86.28125" style="104" customWidth="1"/>
    <col min="13827" max="13827" width="6.28125" style="104" customWidth="1"/>
    <col min="13828" max="13828" width="9.140625" style="104" customWidth="1"/>
    <col min="13829" max="13829" width="11.00390625" style="104" customWidth="1"/>
    <col min="13830" max="13830" width="13.140625" style="104" customWidth="1"/>
    <col min="13831" max="14080" width="9.28125" style="104" customWidth="1"/>
    <col min="14081" max="14081" width="5.00390625" style="104" customWidth="1"/>
    <col min="14082" max="14082" width="86.28125" style="104" customWidth="1"/>
    <col min="14083" max="14083" width="6.28125" style="104" customWidth="1"/>
    <col min="14084" max="14084" width="9.140625" style="104" customWidth="1"/>
    <col min="14085" max="14085" width="11.00390625" style="104" customWidth="1"/>
    <col min="14086" max="14086" width="13.140625" style="104" customWidth="1"/>
    <col min="14087" max="14336" width="9.28125" style="104" customWidth="1"/>
    <col min="14337" max="14337" width="5.00390625" style="104" customWidth="1"/>
    <col min="14338" max="14338" width="86.28125" style="104" customWidth="1"/>
    <col min="14339" max="14339" width="6.28125" style="104" customWidth="1"/>
    <col min="14340" max="14340" width="9.140625" style="104" customWidth="1"/>
    <col min="14341" max="14341" width="11.00390625" style="104" customWidth="1"/>
    <col min="14342" max="14342" width="13.140625" style="104" customWidth="1"/>
    <col min="14343" max="14592" width="9.28125" style="104" customWidth="1"/>
    <col min="14593" max="14593" width="5.00390625" style="104" customWidth="1"/>
    <col min="14594" max="14594" width="86.28125" style="104" customWidth="1"/>
    <col min="14595" max="14595" width="6.28125" style="104" customWidth="1"/>
    <col min="14596" max="14596" width="9.140625" style="104" customWidth="1"/>
    <col min="14597" max="14597" width="11.00390625" style="104" customWidth="1"/>
    <col min="14598" max="14598" width="13.140625" style="104" customWidth="1"/>
    <col min="14599" max="14848" width="9.28125" style="104" customWidth="1"/>
    <col min="14849" max="14849" width="5.00390625" style="104" customWidth="1"/>
    <col min="14850" max="14850" width="86.28125" style="104" customWidth="1"/>
    <col min="14851" max="14851" width="6.28125" style="104" customWidth="1"/>
    <col min="14852" max="14852" width="9.140625" style="104" customWidth="1"/>
    <col min="14853" max="14853" width="11.00390625" style="104" customWidth="1"/>
    <col min="14854" max="14854" width="13.140625" style="104" customWidth="1"/>
    <col min="14855" max="15104" width="9.28125" style="104" customWidth="1"/>
    <col min="15105" max="15105" width="5.00390625" style="104" customWidth="1"/>
    <col min="15106" max="15106" width="86.28125" style="104" customWidth="1"/>
    <col min="15107" max="15107" width="6.28125" style="104" customWidth="1"/>
    <col min="15108" max="15108" width="9.140625" style="104" customWidth="1"/>
    <col min="15109" max="15109" width="11.00390625" style="104" customWidth="1"/>
    <col min="15110" max="15110" width="13.140625" style="104" customWidth="1"/>
    <col min="15111" max="15360" width="9.28125" style="104" customWidth="1"/>
    <col min="15361" max="15361" width="5.00390625" style="104" customWidth="1"/>
    <col min="15362" max="15362" width="86.28125" style="104" customWidth="1"/>
    <col min="15363" max="15363" width="6.28125" style="104" customWidth="1"/>
    <col min="15364" max="15364" width="9.140625" style="104" customWidth="1"/>
    <col min="15365" max="15365" width="11.00390625" style="104" customWidth="1"/>
    <col min="15366" max="15366" width="13.140625" style="104" customWidth="1"/>
    <col min="15367" max="15616" width="9.28125" style="104" customWidth="1"/>
    <col min="15617" max="15617" width="5.00390625" style="104" customWidth="1"/>
    <col min="15618" max="15618" width="86.28125" style="104" customWidth="1"/>
    <col min="15619" max="15619" width="6.28125" style="104" customWidth="1"/>
    <col min="15620" max="15620" width="9.140625" style="104" customWidth="1"/>
    <col min="15621" max="15621" width="11.00390625" style="104" customWidth="1"/>
    <col min="15622" max="15622" width="13.140625" style="104" customWidth="1"/>
    <col min="15623" max="15872" width="9.28125" style="104" customWidth="1"/>
    <col min="15873" max="15873" width="5.00390625" style="104" customWidth="1"/>
    <col min="15874" max="15874" width="86.28125" style="104" customWidth="1"/>
    <col min="15875" max="15875" width="6.28125" style="104" customWidth="1"/>
    <col min="15876" max="15876" width="9.140625" style="104" customWidth="1"/>
    <col min="15877" max="15877" width="11.00390625" style="104" customWidth="1"/>
    <col min="15878" max="15878" width="13.140625" style="104" customWidth="1"/>
    <col min="15879" max="16128" width="9.28125" style="104" customWidth="1"/>
    <col min="16129" max="16129" width="5.00390625" style="104" customWidth="1"/>
    <col min="16130" max="16130" width="86.28125" style="104" customWidth="1"/>
    <col min="16131" max="16131" width="6.28125" style="104" customWidth="1"/>
    <col min="16132" max="16132" width="9.140625" style="104" customWidth="1"/>
    <col min="16133" max="16133" width="11.00390625" style="104" customWidth="1"/>
    <col min="16134" max="16134" width="13.140625" style="104" customWidth="1"/>
    <col min="16135" max="16384" width="9.28125" style="104" customWidth="1"/>
  </cols>
  <sheetData>
    <row r="1" spans="1:6" ht="20.1" customHeight="1">
      <c r="A1" s="524" t="s">
        <v>976</v>
      </c>
      <c r="B1" s="525"/>
      <c r="C1" s="525"/>
      <c r="D1" s="525"/>
      <c r="E1" s="525"/>
      <c r="F1" s="525"/>
    </row>
    <row r="2" spans="1:6" ht="20.1" customHeight="1">
      <c r="A2" s="524" t="s">
        <v>977</v>
      </c>
      <c r="B2" s="525"/>
      <c r="C2" s="525"/>
      <c r="D2" s="525"/>
      <c r="E2" s="525"/>
      <c r="F2" s="525"/>
    </row>
    <row r="3" spans="1:6" ht="12.75" customHeight="1">
      <c r="A3" s="526" t="s">
        <v>1022</v>
      </c>
      <c r="B3" s="527"/>
      <c r="C3" s="105"/>
      <c r="D3" s="105"/>
      <c r="E3" s="105"/>
      <c r="F3" s="106"/>
    </row>
    <row r="4" spans="1:6" ht="12.75" customHeight="1">
      <c r="A4" s="105"/>
      <c r="B4" s="105"/>
      <c r="C4" s="105"/>
      <c r="D4" s="105"/>
      <c r="E4" s="105"/>
      <c r="F4" s="106"/>
    </row>
    <row r="5" spans="1:6" ht="21" customHeight="1">
      <c r="A5" s="107" t="s">
        <v>979</v>
      </c>
      <c r="B5" s="108" t="s">
        <v>53</v>
      </c>
      <c r="C5" s="108" t="s">
        <v>127</v>
      </c>
      <c r="D5" s="108" t="s">
        <v>980</v>
      </c>
      <c r="E5" s="108" t="s">
        <v>981</v>
      </c>
      <c r="F5" s="108" t="s">
        <v>982</v>
      </c>
    </row>
    <row r="6" spans="1:6" ht="21" customHeight="1">
      <c r="A6" s="109">
        <v>1</v>
      </c>
      <c r="B6" s="110">
        <v>5</v>
      </c>
      <c r="C6" s="110">
        <v>6</v>
      </c>
      <c r="D6" s="110">
        <v>7</v>
      </c>
      <c r="E6" s="110">
        <v>8</v>
      </c>
      <c r="F6" s="110">
        <v>9</v>
      </c>
    </row>
    <row r="7" spans="1:6" ht="12.75" customHeight="1">
      <c r="A7" s="111">
        <v>1</v>
      </c>
      <c r="B7" s="112" t="s">
        <v>139</v>
      </c>
      <c r="C7" s="113"/>
      <c r="D7" s="113"/>
      <c r="E7" s="113"/>
      <c r="F7" s="114"/>
    </row>
    <row r="8" spans="1:6" ht="12.75" customHeight="1">
      <c r="A8" s="111">
        <f aca="true" t="shared" si="0" ref="A8:A33">1+A7</f>
        <v>2</v>
      </c>
      <c r="B8" s="115" t="s">
        <v>983</v>
      </c>
      <c r="C8" s="116"/>
      <c r="D8" s="116"/>
      <c r="E8" s="116"/>
      <c r="F8" s="117"/>
    </row>
    <row r="9" spans="1:6" ht="12.75" customHeight="1">
      <c r="A9" s="111">
        <f t="shared" si="0"/>
        <v>3</v>
      </c>
      <c r="B9" s="118" t="s">
        <v>1023</v>
      </c>
      <c r="C9" s="119" t="s">
        <v>176</v>
      </c>
      <c r="D9" s="120">
        <v>1</v>
      </c>
      <c r="E9" s="199"/>
      <c r="F9" s="122">
        <f>E9*D9</f>
        <v>0</v>
      </c>
    </row>
    <row r="10" spans="1:6" ht="12.75" customHeight="1">
      <c r="A10" s="111">
        <f t="shared" si="0"/>
        <v>4</v>
      </c>
      <c r="B10" s="115" t="s">
        <v>983</v>
      </c>
      <c r="C10" s="123"/>
      <c r="D10" s="124"/>
      <c r="E10" s="200"/>
      <c r="F10" s="125">
        <f>F9</f>
        <v>0</v>
      </c>
    </row>
    <row r="11" spans="1:6" ht="12.75" customHeight="1">
      <c r="A11" s="111">
        <f t="shared" si="0"/>
        <v>5</v>
      </c>
      <c r="B11" s="112" t="s">
        <v>985</v>
      </c>
      <c r="C11" s="126"/>
      <c r="D11" s="127"/>
      <c r="E11" s="201"/>
      <c r="F11" s="128">
        <f>F10</f>
        <v>0</v>
      </c>
    </row>
    <row r="12" spans="1:6" ht="12.75" customHeight="1">
      <c r="A12" s="111">
        <f t="shared" si="0"/>
        <v>6</v>
      </c>
      <c r="B12" s="112" t="s">
        <v>210</v>
      </c>
      <c r="C12" s="116"/>
      <c r="D12" s="129"/>
      <c r="E12" s="202"/>
      <c r="F12" s="130"/>
    </row>
    <row r="13" spans="1:6" ht="12.75" customHeight="1">
      <c r="A13" s="111">
        <f t="shared" si="0"/>
        <v>7</v>
      </c>
      <c r="B13" s="115" t="s">
        <v>1024</v>
      </c>
      <c r="C13" s="116"/>
      <c r="D13" s="129"/>
      <c r="E13" s="202"/>
      <c r="F13" s="117"/>
    </row>
    <row r="14" spans="1:8" ht="12.75" customHeight="1">
      <c r="A14" s="111">
        <f t="shared" si="0"/>
        <v>8</v>
      </c>
      <c r="B14" s="118" t="s">
        <v>1025</v>
      </c>
      <c r="C14" s="119" t="s">
        <v>242</v>
      </c>
      <c r="D14" s="124">
        <v>6</v>
      </c>
      <c r="E14" s="199"/>
      <c r="F14" s="122">
        <f aca="true" t="shared" si="1" ref="F14:F20">D14*E14</f>
        <v>0</v>
      </c>
      <c r="H14" s="131"/>
    </row>
    <row r="15" spans="1:8" ht="12.75" customHeight="1">
      <c r="A15" s="111">
        <f t="shared" si="0"/>
        <v>9</v>
      </c>
      <c r="B15" s="118" t="s">
        <v>1026</v>
      </c>
      <c r="C15" s="119" t="s">
        <v>176</v>
      </c>
      <c r="D15" s="124">
        <v>1</v>
      </c>
      <c r="E15" s="199"/>
      <c r="F15" s="122">
        <f t="shared" si="1"/>
        <v>0</v>
      </c>
      <c r="H15" s="131"/>
    </row>
    <row r="16" spans="1:8" ht="12.75" customHeight="1">
      <c r="A16" s="111">
        <f t="shared" si="0"/>
        <v>10</v>
      </c>
      <c r="B16" s="118" t="s">
        <v>1027</v>
      </c>
      <c r="C16" s="119" t="s">
        <v>176</v>
      </c>
      <c r="D16" s="124">
        <v>2</v>
      </c>
      <c r="E16" s="199"/>
      <c r="F16" s="122">
        <f t="shared" si="1"/>
        <v>0</v>
      </c>
      <c r="H16" s="131"/>
    </row>
    <row r="17" spans="1:8" ht="12.75" customHeight="1">
      <c r="A17" s="111">
        <f t="shared" si="0"/>
        <v>11</v>
      </c>
      <c r="B17" s="118" t="s">
        <v>1028</v>
      </c>
      <c r="C17" s="119" t="s">
        <v>176</v>
      </c>
      <c r="D17" s="124">
        <v>3</v>
      </c>
      <c r="E17" s="199"/>
      <c r="F17" s="122">
        <f t="shared" si="1"/>
        <v>0</v>
      </c>
      <c r="H17" s="131"/>
    </row>
    <row r="18" spans="1:8" ht="12.75" customHeight="1">
      <c r="A18" s="111">
        <f t="shared" si="0"/>
        <v>12</v>
      </c>
      <c r="B18" s="118" t="s">
        <v>1029</v>
      </c>
      <c r="C18" s="119" t="s">
        <v>617</v>
      </c>
      <c r="D18" s="124">
        <v>10</v>
      </c>
      <c r="E18" s="199"/>
      <c r="F18" s="122">
        <f t="shared" si="1"/>
        <v>0</v>
      </c>
      <c r="H18" s="131"/>
    </row>
    <row r="19" spans="1:8" ht="12.75" customHeight="1">
      <c r="A19" s="111">
        <f t="shared" si="0"/>
        <v>13</v>
      </c>
      <c r="B19" s="118" t="s">
        <v>1030</v>
      </c>
      <c r="C19" s="119" t="s">
        <v>176</v>
      </c>
      <c r="D19" s="124">
        <v>2</v>
      </c>
      <c r="E19" s="199"/>
      <c r="F19" s="122">
        <f t="shared" si="1"/>
        <v>0</v>
      </c>
      <c r="H19" s="131"/>
    </row>
    <row r="20" spans="1:8" ht="12.75" customHeight="1">
      <c r="A20" s="111">
        <f t="shared" si="0"/>
        <v>14</v>
      </c>
      <c r="B20" s="118" t="s">
        <v>1031</v>
      </c>
      <c r="C20" s="119" t="s">
        <v>176</v>
      </c>
      <c r="D20" s="124">
        <v>2</v>
      </c>
      <c r="E20" s="199"/>
      <c r="F20" s="122">
        <f t="shared" si="1"/>
        <v>0</v>
      </c>
      <c r="H20" s="131"/>
    </row>
    <row r="21" spans="1:8" ht="12.75" customHeight="1">
      <c r="A21" s="111">
        <f t="shared" si="0"/>
        <v>15</v>
      </c>
      <c r="B21" s="118" t="s">
        <v>1032</v>
      </c>
      <c r="C21" s="119" t="s">
        <v>235</v>
      </c>
      <c r="D21" s="124">
        <v>1.5</v>
      </c>
      <c r="E21" s="199"/>
      <c r="F21" s="122">
        <f>(D21/100)*E21</f>
        <v>0</v>
      </c>
      <c r="H21" s="131"/>
    </row>
    <row r="22" spans="1:6" ht="12.75" customHeight="1">
      <c r="A22" s="111">
        <f t="shared" si="0"/>
        <v>16</v>
      </c>
      <c r="B22" s="115" t="str">
        <f>B13</f>
        <v>Nucené větrání sociálního zařízení v I.PP</v>
      </c>
      <c r="C22" s="123"/>
      <c r="D22" s="124" t="s">
        <v>1033</v>
      </c>
      <c r="E22" s="200"/>
      <c r="F22" s="125">
        <f>SUM(F14:F21)</f>
        <v>0</v>
      </c>
    </row>
    <row r="23" spans="1:6" ht="12.75" customHeight="1">
      <c r="A23" s="111">
        <f t="shared" si="0"/>
        <v>17</v>
      </c>
      <c r="B23" s="115" t="s">
        <v>1034</v>
      </c>
      <c r="C23" s="119"/>
      <c r="D23" s="124"/>
      <c r="E23" s="203"/>
      <c r="F23" s="122"/>
    </row>
    <row r="24" spans="1:6" ht="12.75" customHeight="1">
      <c r="A24" s="111">
        <f t="shared" si="0"/>
        <v>18</v>
      </c>
      <c r="B24" s="118" t="s">
        <v>1035</v>
      </c>
      <c r="C24" s="119" t="s">
        <v>176</v>
      </c>
      <c r="D24" s="124">
        <v>6</v>
      </c>
      <c r="E24" s="199"/>
      <c r="F24" s="122">
        <f aca="true" t="shared" si="2" ref="F24:F30">D24*E24</f>
        <v>0</v>
      </c>
    </row>
    <row r="25" spans="1:6" ht="12.75" customHeight="1">
      <c r="A25" s="111">
        <f t="shared" si="0"/>
        <v>19</v>
      </c>
      <c r="B25" s="118" t="s">
        <v>1036</v>
      </c>
      <c r="C25" s="119" t="s">
        <v>176</v>
      </c>
      <c r="D25" s="124">
        <v>6</v>
      </c>
      <c r="E25" s="199"/>
      <c r="F25" s="122">
        <f t="shared" si="2"/>
        <v>0</v>
      </c>
    </row>
    <row r="26" spans="1:7" ht="12.75" customHeight="1">
      <c r="A26" s="111">
        <f t="shared" si="0"/>
        <v>20</v>
      </c>
      <c r="B26" s="118" t="s">
        <v>1037</v>
      </c>
      <c r="C26" s="119" t="s">
        <v>176</v>
      </c>
      <c r="D26" s="124">
        <v>6</v>
      </c>
      <c r="E26" s="199"/>
      <c r="F26" s="122">
        <f t="shared" si="2"/>
        <v>0</v>
      </c>
      <c r="G26" s="118"/>
    </row>
    <row r="27" spans="1:7" ht="12.75" customHeight="1">
      <c r="A27" s="111">
        <f t="shared" si="0"/>
        <v>21</v>
      </c>
      <c r="B27" s="118" t="s">
        <v>1038</v>
      </c>
      <c r="C27" s="119" t="s">
        <v>176</v>
      </c>
      <c r="D27" s="124">
        <v>6</v>
      </c>
      <c r="E27" s="199"/>
      <c r="F27" s="122">
        <f t="shared" si="2"/>
        <v>0</v>
      </c>
      <c r="G27" s="118"/>
    </row>
    <row r="28" spans="1:7" ht="12.75" customHeight="1">
      <c r="A28" s="111">
        <f t="shared" si="0"/>
        <v>22</v>
      </c>
      <c r="B28" s="118" t="s">
        <v>1039</v>
      </c>
      <c r="C28" s="119" t="s">
        <v>176</v>
      </c>
      <c r="D28" s="124">
        <v>6</v>
      </c>
      <c r="E28" s="199"/>
      <c r="F28" s="122">
        <f t="shared" si="2"/>
        <v>0</v>
      </c>
      <c r="G28" s="118"/>
    </row>
    <row r="29" spans="1:7" ht="12.75" customHeight="1">
      <c r="A29" s="111">
        <f t="shared" si="0"/>
        <v>23</v>
      </c>
      <c r="B29" s="118" t="s">
        <v>1040</v>
      </c>
      <c r="C29" s="119" t="s">
        <v>176</v>
      </c>
      <c r="D29" s="124">
        <v>1</v>
      </c>
      <c r="E29" s="199"/>
      <c r="F29" s="122">
        <f t="shared" si="2"/>
        <v>0</v>
      </c>
      <c r="G29" s="118"/>
    </row>
    <row r="30" spans="1:7" ht="12.75" customHeight="1">
      <c r="A30" s="111">
        <f t="shared" si="0"/>
        <v>24</v>
      </c>
      <c r="B30" s="118" t="s">
        <v>1041</v>
      </c>
      <c r="C30" s="119" t="s">
        <v>604</v>
      </c>
      <c r="D30" s="124">
        <v>1</v>
      </c>
      <c r="E30" s="199"/>
      <c r="F30" s="122">
        <f t="shared" si="2"/>
        <v>0</v>
      </c>
      <c r="G30" s="118"/>
    </row>
    <row r="31" spans="1:7" ht="12.75" customHeight="1">
      <c r="A31" s="111">
        <f t="shared" si="0"/>
        <v>25</v>
      </c>
      <c r="B31" s="115" t="str">
        <f>B23</f>
        <v>Nucené větrání stoupacích vedení na střeše</v>
      </c>
      <c r="C31" s="119"/>
      <c r="D31" s="124"/>
      <c r="E31" s="121"/>
      <c r="F31" s="125">
        <f>SUM(F24:F30)</f>
        <v>0</v>
      </c>
      <c r="G31" s="118"/>
    </row>
    <row r="32" spans="1:6" ht="12">
      <c r="A32" s="111">
        <f t="shared" si="0"/>
        <v>26</v>
      </c>
      <c r="B32" s="112" t="s">
        <v>1019</v>
      </c>
      <c r="C32" s="132"/>
      <c r="D32" s="133"/>
      <c r="E32" s="128"/>
      <c r="F32" s="128">
        <f>F31+F22</f>
        <v>0</v>
      </c>
    </row>
    <row r="33" spans="1:7" ht="12">
      <c r="A33" s="111">
        <f t="shared" si="0"/>
        <v>27</v>
      </c>
      <c r="B33" s="134" t="s">
        <v>1020</v>
      </c>
      <c r="C33" s="135"/>
      <c r="D33" s="136"/>
      <c r="E33" s="137"/>
      <c r="F33" s="137">
        <f>F32+F11</f>
        <v>0</v>
      </c>
      <c r="G33" s="138"/>
    </row>
    <row r="34" spans="1:7" ht="12">
      <c r="A34" s="119"/>
      <c r="B34" s="139"/>
      <c r="C34" s="139"/>
      <c r="D34" s="139"/>
      <c r="E34" s="139"/>
      <c r="F34" s="139"/>
      <c r="G34" s="138"/>
    </row>
    <row r="35" spans="1:7" ht="12">
      <c r="A35" s="139"/>
      <c r="B35" s="139" t="s">
        <v>1021</v>
      </c>
      <c r="C35" s="139"/>
      <c r="D35" s="139"/>
      <c r="E35" s="139"/>
      <c r="F35" s="139"/>
      <c r="G35" s="138"/>
    </row>
    <row r="36" ht="12">
      <c r="B36" s="134"/>
    </row>
  </sheetData>
  <sheetProtection password="DAFF" sheet="1" objects="1" scenarios="1"/>
  <mergeCells count="3">
    <mergeCell ref="A1:F1"/>
    <mergeCell ref="A2:F2"/>
    <mergeCell ref="A3:B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5"/>
  <sheetViews>
    <sheetView showGridLines="0" workbookViewId="0" topLeftCell="A1">
      <selection activeCell="V58" sqref="V5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22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46" ht="36.9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02" t="s">
        <v>5</v>
      </c>
      <c r="M2" s="503"/>
      <c r="N2" s="503"/>
      <c r="O2" s="503"/>
      <c r="P2" s="503"/>
      <c r="Q2" s="503"/>
      <c r="R2" s="503"/>
      <c r="S2" s="503"/>
      <c r="T2" s="503"/>
      <c r="U2" s="503"/>
      <c r="V2" s="503"/>
      <c r="AT2" s="9" t="s">
        <v>98</v>
      </c>
    </row>
    <row r="3" spans="1:46" ht="6.95" customHeight="1">
      <c r="A3" s="18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8"/>
      <c r="N3" s="18"/>
      <c r="O3" s="18"/>
      <c r="P3" s="18"/>
      <c r="Q3" s="18"/>
      <c r="R3" s="18"/>
      <c r="S3" s="18"/>
      <c r="T3" s="18"/>
      <c r="U3" s="18"/>
      <c r="V3" s="18"/>
      <c r="AT3" s="9" t="s">
        <v>79</v>
      </c>
    </row>
    <row r="4" spans="1:46" ht="24.95" customHeight="1">
      <c r="A4" s="18"/>
      <c r="B4" s="209"/>
      <c r="C4" s="18"/>
      <c r="D4" s="210" t="s">
        <v>99</v>
      </c>
      <c r="E4" s="18"/>
      <c r="F4" s="18"/>
      <c r="G4" s="18"/>
      <c r="H4" s="18"/>
      <c r="I4" s="18"/>
      <c r="J4" s="18"/>
      <c r="K4" s="18"/>
      <c r="L4" s="209"/>
      <c r="M4" s="289" t="s">
        <v>9</v>
      </c>
      <c r="N4" s="18"/>
      <c r="O4" s="18"/>
      <c r="P4" s="18"/>
      <c r="Q4" s="18"/>
      <c r="R4" s="18"/>
      <c r="S4" s="18"/>
      <c r="T4" s="18"/>
      <c r="U4" s="18"/>
      <c r="V4" s="18"/>
      <c r="AT4" s="9" t="s">
        <v>3</v>
      </c>
    </row>
    <row r="5" spans="1:22" ht="6.95" customHeight="1">
      <c r="A5" s="18"/>
      <c r="B5" s="209"/>
      <c r="C5" s="18"/>
      <c r="D5" s="18"/>
      <c r="E5" s="18"/>
      <c r="F5" s="18"/>
      <c r="G5" s="18"/>
      <c r="H5" s="18"/>
      <c r="I5" s="18"/>
      <c r="J5" s="18"/>
      <c r="K5" s="18"/>
      <c r="L5" s="209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2" customHeight="1">
      <c r="A6" s="18"/>
      <c r="B6" s="209"/>
      <c r="C6" s="18"/>
      <c r="D6" s="290" t="s">
        <v>13</v>
      </c>
      <c r="E6" s="18"/>
      <c r="F6" s="18"/>
      <c r="G6" s="18"/>
      <c r="H6" s="18"/>
      <c r="I6" s="18"/>
      <c r="J6" s="18"/>
      <c r="K6" s="18"/>
      <c r="L6" s="209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6.5" customHeight="1">
      <c r="A7" s="18"/>
      <c r="B7" s="209"/>
      <c r="C7" s="18"/>
      <c r="D7" s="18"/>
      <c r="E7" s="513" t="str">
        <f>'Rekapitulace stavby'!K6</f>
        <v>UHK-Palachovy koleje 1129-1135,1289-rekonstrukce a modernizace -I.etapa</v>
      </c>
      <c r="F7" s="514"/>
      <c r="G7" s="514"/>
      <c r="H7" s="514"/>
      <c r="I7" s="18"/>
      <c r="J7" s="18"/>
      <c r="K7" s="18"/>
      <c r="L7" s="209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" customFormat="1" ht="12" customHeight="1">
      <c r="A8" s="213"/>
      <c r="B8" s="214"/>
      <c r="C8" s="213"/>
      <c r="D8" s="290" t="s">
        <v>100</v>
      </c>
      <c r="E8" s="213"/>
      <c r="F8" s="213"/>
      <c r="G8" s="213"/>
      <c r="H8" s="213"/>
      <c r="I8" s="213"/>
      <c r="J8" s="213"/>
      <c r="K8" s="213"/>
      <c r="L8" s="214"/>
      <c r="M8" s="213"/>
      <c r="N8" s="213"/>
      <c r="O8" s="213"/>
      <c r="P8" s="213"/>
      <c r="Q8" s="213"/>
      <c r="R8" s="213"/>
      <c r="S8" s="213"/>
      <c r="T8" s="213"/>
      <c r="U8" s="213"/>
      <c r="V8" s="213"/>
    </row>
    <row r="9" spans="1:22" s="1" customFormat="1" ht="36.95" customHeight="1">
      <c r="A9" s="213"/>
      <c r="B9" s="214"/>
      <c r="C9" s="213"/>
      <c r="D9" s="213"/>
      <c r="E9" s="499" t="s">
        <v>969</v>
      </c>
      <c r="F9" s="515"/>
      <c r="G9" s="515"/>
      <c r="H9" s="515"/>
      <c r="I9" s="213"/>
      <c r="J9" s="213"/>
      <c r="K9" s="213"/>
      <c r="L9" s="214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spans="1:22" s="1" customFormat="1" ht="12">
      <c r="A10" s="213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13"/>
      <c r="N10" s="213"/>
      <c r="O10" s="213"/>
      <c r="P10" s="213"/>
      <c r="Q10" s="213"/>
      <c r="R10" s="213"/>
      <c r="S10" s="213"/>
      <c r="T10" s="213"/>
      <c r="U10" s="213"/>
      <c r="V10" s="213"/>
    </row>
    <row r="11" spans="1:22" s="1" customFormat="1" ht="12" customHeight="1">
      <c r="A11" s="213"/>
      <c r="B11" s="214"/>
      <c r="C11" s="213"/>
      <c r="D11" s="290" t="s">
        <v>14</v>
      </c>
      <c r="E11" s="213"/>
      <c r="F11" s="291" t="s">
        <v>1</v>
      </c>
      <c r="G11" s="213"/>
      <c r="H11" s="213"/>
      <c r="I11" s="290" t="s">
        <v>15</v>
      </c>
      <c r="J11" s="291" t="s">
        <v>1</v>
      </c>
      <c r="K11" s="213"/>
      <c r="L11" s="214"/>
      <c r="M11" s="213"/>
      <c r="N11" s="213"/>
      <c r="O11" s="213"/>
      <c r="P11" s="213"/>
      <c r="Q11" s="213"/>
      <c r="R11" s="213"/>
      <c r="S11" s="213"/>
      <c r="T11" s="213"/>
      <c r="U11" s="213"/>
      <c r="V11" s="213"/>
    </row>
    <row r="12" spans="1:22" s="1" customFormat="1" ht="12" customHeight="1">
      <c r="A12" s="213"/>
      <c r="B12" s="214"/>
      <c r="C12" s="213"/>
      <c r="D12" s="290" t="s">
        <v>16</v>
      </c>
      <c r="E12" s="213"/>
      <c r="F12" s="291" t="s">
        <v>495</v>
      </c>
      <c r="G12" s="213"/>
      <c r="H12" s="213"/>
      <c r="I12" s="290" t="s">
        <v>18</v>
      </c>
      <c r="J12" s="314"/>
      <c r="K12" s="213"/>
      <c r="L12" s="214"/>
      <c r="M12" s="213"/>
      <c r="N12" s="213"/>
      <c r="O12" s="213"/>
      <c r="P12" s="213"/>
      <c r="Q12" s="213"/>
      <c r="R12" s="213"/>
      <c r="S12" s="213"/>
      <c r="T12" s="213"/>
      <c r="U12" s="213"/>
      <c r="V12" s="213"/>
    </row>
    <row r="13" spans="1:22" s="1" customFormat="1" ht="10.9" customHeight="1">
      <c r="A13" s="213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4"/>
      <c r="M13" s="213"/>
      <c r="N13" s="213"/>
      <c r="O13" s="213"/>
      <c r="P13" s="213"/>
      <c r="Q13" s="213"/>
      <c r="R13" s="213"/>
      <c r="S13" s="213"/>
      <c r="T13" s="213"/>
      <c r="U13" s="213"/>
      <c r="V13" s="213"/>
    </row>
    <row r="14" spans="1:22" s="1" customFormat="1" ht="12" customHeight="1">
      <c r="A14" s="213"/>
      <c r="B14" s="214"/>
      <c r="C14" s="213"/>
      <c r="D14" s="290" t="s">
        <v>19</v>
      </c>
      <c r="E14" s="213"/>
      <c r="F14" s="213"/>
      <c r="G14" s="213"/>
      <c r="H14" s="213"/>
      <c r="I14" s="290" t="s">
        <v>20</v>
      </c>
      <c r="J14" s="291" t="s">
        <v>1</v>
      </c>
      <c r="K14" s="213"/>
      <c r="L14" s="214"/>
      <c r="M14" s="213"/>
      <c r="N14" s="213"/>
      <c r="O14" s="213"/>
      <c r="P14" s="213"/>
      <c r="Q14" s="213"/>
      <c r="R14" s="213"/>
      <c r="S14" s="213"/>
      <c r="T14" s="213"/>
      <c r="U14" s="213"/>
      <c r="V14" s="213"/>
    </row>
    <row r="15" spans="1:22" s="1" customFormat="1" ht="18" customHeight="1">
      <c r="A15" s="213"/>
      <c r="B15" s="214"/>
      <c r="C15" s="213"/>
      <c r="D15" s="213"/>
      <c r="E15" s="291" t="s">
        <v>21</v>
      </c>
      <c r="F15" s="213"/>
      <c r="G15" s="213"/>
      <c r="H15" s="213"/>
      <c r="I15" s="290" t="s">
        <v>22</v>
      </c>
      <c r="J15" s="291" t="s">
        <v>1</v>
      </c>
      <c r="K15" s="213"/>
      <c r="L15" s="214"/>
      <c r="M15" s="213"/>
      <c r="N15" s="213"/>
      <c r="O15" s="213"/>
      <c r="P15" s="213"/>
      <c r="Q15" s="213"/>
      <c r="R15" s="213"/>
      <c r="S15" s="213"/>
      <c r="T15" s="213"/>
      <c r="U15" s="213"/>
      <c r="V15" s="213"/>
    </row>
    <row r="16" spans="1:22" s="1" customFormat="1" ht="6.95" customHeight="1">
      <c r="A16" s="213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4"/>
      <c r="M16" s="213"/>
      <c r="N16" s="213"/>
      <c r="O16" s="213"/>
      <c r="P16" s="213"/>
      <c r="Q16" s="213"/>
      <c r="R16" s="213"/>
      <c r="S16" s="213"/>
      <c r="T16" s="213"/>
      <c r="U16" s="213"/>
      <c r="V16" s="213"/>
    </row>
    <row r="17" spans="1:22" s="1" customFormat="1" ht="12" customHeight="1">
      <c r="A17" s="213"/>
      <c r="B17" s="214"/>
      <c r="C17" s="213"/>
      <c r="D17" s="290" t="s">
        <v>23</v>
      </c>
      <c r="E17" s="213"/>
      <c r="F17" s="213"/>
      <c r="G17" s="213"/>
      <c r="H17" s="213"/>
      <c r="I17" s="290" t="s">
        <v>20</v>
      </c>
      <c r="J17" s="291" t="s">
        <v>1</v>
      </c>
      <c r="K17" s="213"/>
      <c r="L17" s="214"/>
      <c r="M17" s="213"/>
      <c r="N17" s="213"/>
      <c r="O17" s="213"/>
      <c r="P17" s="213"/>
      <c r="Q17" s="213"/>
      <c r="R17" s="213"/>
      <c r="S17" s="213"/>
      <c r="T17" s="213"/>
      <c r="U17" s="213"/>
      <c r="V17" s="213"/>
    </row>
    <row r="18" spans="1:22" s="1" customFormat="1" ht="18" customHeight="1">
      <c r="A18" s="213"/>
      <c r="B18" s="214"/>
      <c r="C18" s="213"/>
      <c r="D18" s="213"/>
      <c r="E18" s="313" t="s">
        <v>24</v>
      </c>
      <c r="F18" s="213"/>
      <c r="G18" s="213"/>
      <c r="H18" s="213"/>
      <c r="I18" s="290" t="s">
        <v>22</v>
      </c>
      <c r="J18" s="291" t="s">
        <v>1</v>
      </c>
      <c r="K18" s="213"/>
      <c r="L18" s="214"/>
      <c r="M18" s="213"/>
      <c r="N18" s="213"/>
      <c r="O18" s="213"/>
      <c r="P18" s="213"/>
      <c r="Q18" s="213"/>
      <c r="R18" s="213"/>
      <c r="S18" s="213"/>
      <c r="T18" s="213"/>
      <c r="U18" s="213"/>
      <c r="V18" s="213"/>
    </row>
    <row r="19" spans="1:22" s="1" customFormat="1" ht="6.95" customHeight="1">
      <c r="A19" s="213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4"/>
      <c r="M19" s="213"/>
      <c r="N19" s="213"/>
      <c r="O19" s="213"/>
      <c r="P19" s="213"/>
      <c r="Q19" s="213"/>
      <c r="R19" s="213"/>
      <c r="S19" s="213"/>
      <c r="T19" s="213"/>
      <c r="U19" s="213"/>
      <c r="V19" s="213"/>
    </row>
    <row r="20" spans="1:22" s="1" customFormat="1" ht="12" customHeight="1">
      <c r="A20" s="213"/>
      <c r="B20" s="214"/>
      <c r="C20" s="213"/>
      <c r="D20" s="290" t="s">
        <v>25</v>
      </c>
      <c r="E20" s="213"/>
      <c r="F20" s="213"/>
      <c r="G20" s="213"/>
      <c r="H20" s="213"/>
      <c r="I20" s="290" t="s">
        <v>20</v>
      </c>
      <c r="J20" s="291" t="s">
        <v>1</v>
      </c>
      <c r="K20" s="213"/>
      <c r="L20" s="214"/>
      <c r="M20" s="213"/>
      <c r="N20" s="213"/>
      <c r="O20" s="213"/>
      <c r="P20" s="213"/>
      <c r="Q20" s="213"/>
      <c r="R20" s="213"/>
      <c r="S20" s="213"/>
      <c r="T20" s="213"/>
      <c r="U20" s="213"/>
      <c r="V20" s="213"/>
    </row>
    <row r="21" spans="1:22" s="1" customFormat="1" ht="18" customHeight="1">
      <c r="A21" s="213"/>
      <c r="B21" s="214"/>
      <c r="C21" s="213"/>
      <c r="D21" s="213"/>
      <c r="E21" s="291" t="s">
        <v>26</v>
      </c>
      <c r="F21" s="213"/>
      <c r="G21" s="213"/>
      <c r="H21" s="213"/>
      <c r="I21" s="290" t="s">
        <v>22</v>
      </c>
      <c r="J21" s="291" t="s">
        <v>1</v>
      </c>
      <c r="K21" s="213"/>
      <c r="L21" s="214"/>
      <c r="M21" s="213"/>
      <c r="N21" s="213"/>
      <c r="O21" s="213"/>
      <c r="P21" s="213"/>
      <c r="Q21" s="213"/>
      <c r="R21" s="213"/>
      <c r="S21" s="213"/>
      <c r="T21" s="213"/>
      <c r="U21" s="213"/>
      <c r="V21" s="213"/>
    </row>
    <row r="22" spans="1:22" s="1" customFormat="1" ht="6.95" customHeight="1">
      <c r="A22" s="213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4"/>
      <c r="M22" s="213"/>
      <c r="N22" s="213"/>
      <c r="O22" s="213"/>
      <c r="P22" s="213"/>
      <c r="Q22" s="213"/>
      <c r="R22" s="213"/>
      <c r="S22" s="213"/>
      <c r="T22" s="213"/>
      <c r="U22" s="213"/>
      <c r="V22" s="213"/>
    </row>
    <row r="23" spans="1:22" s="1" customFormat="1" ht="12" customHeight="1">
      <c r="A23" s="213"/>
      <c r="B23" s="214"/>
      <c r="C23" s="213"/>
      <c r="D23" s="290" t="s">
        <v>28</v>
      </c>
      <c r="E23" s="213"/>
      <c r="F23" s="213"/>
      <c r="G23" s="213"/>
      <c r="H23" s="213"/>
      <c r="I23" s="290" t="s">
        <v>20</v>
      </c>
      <c r="J23" s="291" t="s">
        <v>1</v>
      </c>
      <c r="K23" s="213"/>
      <c r="L23" s="214"/>
      <c r="M23" s="213"/>
      <c r="N23" s="213"/>
      <c r="O23" s="213"/>
      <c r="P23" s="213"/>
      <c r="Q23" s="213"/>
      <c r="R23" s="213"/>
      <c r="S23" s="213"/>
      <c r="T23" s="213"/>
      <c r="U23" s="213"/>
      <c r="V23" s="213"/>
    </row>
    <row r="24" spans="1:22" s="1" customFormat="1" ht="18" customHeight="1">
      <c r="A24" s="213"/>
      <c r="B24" s="214"/>
      <c r="C24" s="213"/>
      <c r="D24" s="213"/>
      <c r="E24" s="291" t="s">
        <v>29</v>
      </c>
      <c r="F24" s="213"/>
      <c r="G24" s="213"/>
      <c r="H24" s="213"/>
      <c r="I24" s="290" t="s">
        <v>22</v>
      </c>
      <c r="J24" s="291" t="s">
        <v>1</v>
      </c>
      <c r="K24" s="213"/>
      <c r="L24" s="214"/>
      <c r="M24" s="213"/>
      <c r="N24" s="213"/>
      <c r="O24" s="213"/>
      <c r="P24" s="213"/>
      <c r="Q24" s="213"/>
      <c r="R24" s="213"/>
      <c r="S24" s="213"/>
      <c r="T24" s="213"/>
      <c r="U24" s="213"/>
      <c r="V24" s="213"/>
    </row>
    <row r="25" spans="1:22" s="1" customFormat="1" ht="6.95" customHeight="1">
      <c r="A25" s="213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213"/>
      <c r="N25" s="213"/>
      <c r="O25" s="213"/>
      <c r="P25" s="213"/>
      <c r="Q25" s="213"/>
      <c r="R25" s="213"/>
      <c r="S25" s="213"/>
      <c r="T25" s="213"/>
      <c r="U25" s="213"/>
      <c r="V25" s="213"/>
    </row>
    <row r="26" spans="1:22" s="1" customFormat="1" ht="12" customHeight="1">
      <c r="A26" s="213"/>
      <c r="B26" s="214"/>
      <c r="C26" s="213"/>
      <c r="D26" s="290" t="s">
        <v>30</v>
      </c>
      <c r="E26" s="213"/>
      <c r="F26" s="213"/>
      <c r="G26" s="213"/>
      <c r="H26" s="213"/>
      <c r="I26" s="213"/>
      <c r="J26" s="213"/>
      <c r="K26" s="213"/>
      <c r="L26" s="214"/>
      <c r="M26" s="213"/>
      <c r="N26" s="213"/>
      <c r="O26" s="213"/>
      <c r="P26" s="213"/>
      <c r="Q26" s="213"/>
      <c r="R26" s="213"/>
      <c r="S26" s="213"/>
      <c r="T26" s="213"/>
      <c r="U26" s="213"/>
      <c r="V26" s="213"/>
    </row>
    <row r="27" spans="1:22" s="2" customFormat="1" ht="16.5" customHeight="1">
      <c r="A27" s="216"/>
      <c r="B27" s="217"/>
      <c r="C27" s="216"/>
      <c r="D27" s="216"/>
      <c r="E27" s="516" t="s">
        <v>1</v>
      </c>
      <c r="F27" s="516"/>
      <c r="G27" s="516"/>
      <c r="H27" s="516"/>
      <c r="I27" s="216"/>
      <c r="J27" s="216"/>
      <c r="K27" s="216"/>
      <c r="L27" s="217"/>
      <c r="M27" s="216"/>
      <c r="N27" s="216"/>
      <c r="O27" s="216"/>
      <c r="P27" s="216"/>
      <c r="Q27" s="216"/>
      <c r="R27" s="216"/>
      <c r="S27" s="216"/>
      <c r="T27" s="216"/>
      <c r="U27" s="216"/>
      <c r="V27" s="216"/>
    </row>
    <row r="28" spans="1:22" s="1" customFormat="1" ht="6.95" customHeight="1">
      <c r="A28" s="213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4"/>
      <c r="M28" s="213"/>
      <c r="N28" s="213"/>
      <c r="O28" s="213"/>
      <c r="P28" s="213"/>
      <c r="Q28" s="213"/>
      <c r="R28" s="213"/>
      <c r="S28" s="213"/>
      <c r="T28" s="213"/>
      <c r="U28" s="213"/>
      <c r="V28" s="213"/>
    </row>
    <row r="29" spans="1:22" s="1" customFormat="1" ht="6.95" customHeight="1">
      <c r="A29" s="213"/>
      <c r="B29" s="214"/>
      <c r="C29" s="213"/>
      <c r="D29" s="218"/>
      <c r="E29" s="218"/>
      <c r="F29" s="218"/>
      <c r="G29" s="218"/>
      <c r="H29" s="218"/>
      <c r="I29" s="218"/>
      <c r="J29" s="218"/>
      <c r="K29" s="218"/>
      <c r="L29" s="214"/>
      <c r="M29" s="213"/>
      <c r="N29" s="213"/>
      <c r="O29" s="213"/>
      <c r="P29" s="213"/>
      <c r="Q29" s="213"/>
      <c r="R29" s="213"/>
      <c r="S29" s="213"/>
      <c r="T29" s="213"/>
      <c r="U29" s="213"/>
      <c r="V29" s="213"/>
    </row>
    <row r="30" spans="1:22" s="1" customFormat="1" ht="25.35" customHeight="1">
      <c r="A30" s="213"/>
      <c r="B30" s="214"/>
      <c r="C30" s="213"/>
      <c r="D30" s="219" t="s">
        <v>31</v>
      </c>
      <c r="E30" s="213"/>
      <c r="F30" s="213"/>
      <c r="G30" s="213"/>
      <c r="H30" s="213"/>
      <c r="I30" s="213"/>
      <c r="J30" s="220">
        <f>ROUND(J118,2)</f>
        <v>0</v>
      </c>
      <c r="K30" s="213"/>
      <c r="L30" s="214"/>
      <c r="M30" s="213"/>
      <c r="N30" s="213"/>
      <c r="O30" s="213"/>
      <c r="P30" s="213"/>
      <c r="Q30" s="213"/>
      <c r="R30" s="213"/>
      <c r="S30" s="213"/>
      <c r="T30" s="213"/>
      <c r="U30" s="213"/>
      <c r="V30" s="213"/>
    </row>
    <row r="31" spans="1:22" s="1" customFormat="1" ht="6.95" customHeight="1">
      <c r="A31" s="213"/>
      <c r="B31" s="214"/>
      <c r="C31" s="213"/>
      <c r="D31" s="218"/>
      <c r="E31" s="218"/>
      <c r="F31" s="218"/>
      <c r="G31" s="218"/>
      <c r="H31" s="218"/>
      <c r="I31" s="218"/>
      <c r="J31" s="218"/>
      <c r="K31" s="218"/>
      <c r="L31" s="214"/>
      <c r="M31" s="213"/>
      <c r="N31" s="213"/>
      <c r="O31" s="213"/>
      <c r="P31" s="213"/>
      <c r="Q31" s="213"/>
      <c r="R31" s="213"/>
      <c r="S31" s="213"/>
      <c r="T31" s="213"/>
      <c r="U31" s="213"/>
      <c r="V31" s="213"/>
    </row>
    <row r="32" spans="1:22" s="1" customFormat="1" ht="14.45" customHeight="1">
      <c r="A32" s="213"/>
      <c r="B32" s="214"/>
      <c r="C32" s="213"/>
      <c r="D32" s="213"/>
      <c r="E32" s="213"/>
      <c r="F32" s="293" t="s">
        <v>33</v>
      </c>
      <c r="G32" s="213"/>
      <c r="H32" s="213"/>
      <c r="I32" s="293" t="s">
        <v>32</v>
      </c>
      <c r="J32" s="293" t="s">
        <v>34</v>
      </c>
      <c r="K32" s="213"/>
      <c r="L32" s="214"/>
      <c r="M32" s="213"/>
      <c r="N32" s="213"/>
      <c r="O32" s="213"/>
      <c r="P32" s="213"/>
      <c r="Q32" s="213"/>
      <c r="R32" s="213"/>
      <c r="S32" s="213"/>
      <c r="T32" s="213"/>
      <c r="U32" s="213"/>
      <c r="V32" s="213"/>
    </row>
    <row r="33" spans="1:22" s="1" customFormat="1" ht="14.45" customHeight="1">
      <c r="A33" s="213"/>
      <c r="B33" s="214"/>
      <c r="C33" s="213"/>
      <c r="D33" s="212" t="s">
        <v>35</v>
      </c>
      <c r="E33" s="290" t="s">
        <v>36</v>
      </c>
      <c r="F33" s="294">
        <f>J30</f>
        <v>0</v>
      </c>
      <c r="G33" s="213"/>
      <c r="H33" s="213"/>
      <c r="I33" s="295">
        <v>0.21</v>
      </c>
      <c r="J33" s="294">
        <f>F33*1.21-J30</f>
        <v>0</v>
      </c>
      <c r="K33" s="213"/>
      <c r="L33" s="214"/>
      <c r="M33" s="213"/>
      <c r="N33" s="213"/>
      <c r="O33" s="213"/>
      <c r="P33" s="213"/>
      <c r="Q33" s="213"/>
      <c r="R33" s="213"/>
      <c r="S33" s="213"/>
      <c r="T33" s="213"/>
      <c r="U33" s="213"/>
      <c r="V33" s="213"/>
    </row>
    <row r="34" spans="1:22" s="1" customFormat="1" ht="14.45" customHeight="1">
      <c r="A34" s="213"/>
      <c r="B34" s="214"/>
      <c r="C34" s="213"/>
      <c r="D34" s="213"/>
      <c r="E34" s="290" t="s">
        <v>37</v>
      </c>
      <c r="F34" s="294">
        <v>0</v>
      </c>
      <c r="G34" s="213"/>
      <c r="H34" s="213"/>
      <c r="I34" s="295">
        <v>0.15</v>
      </c>
      <c r="J34" s="294">
        <v>0</v>
      </c>
      <c r="K34" s="213"/>
      <c r="L34" s="214"/>
      <c r="M34" s="213"/>
      <c r="N34" s="213"/>
      <c r="O34" s="213"/>
      <c r="P34" s="213"/>
      <c r="Q34" s="213"/>
      <c r="R34" s="213"/>
      <c r="S34" s="213"/>
      <c r="T34" s="213"/>
      <c r="U34" s="213"/>
      <c r="V34" s="213"/>
    </row>
    <row r="35" spans="1:22" s="1" customFormat="1" ht="14.45" customHeight="1" hidden="1">
      <c r="A35" s="213"/>
      <c r="B35" s="214"/>
      <c r="C35" s="213"/>
      <c r="D35" s="213"/>
      <c r="E35" s="290" t="s">
        <v>38</v>
      </c>
      <c r="F35" s="294">
        <f>ROUND((SUM(BG118:BG122)),2)</f>
        <v>0</v>
      </c>
      <c r="G35" s="213"/>
      <c r="H35" s="213"/>
      <c r="I35" s="295">
        <v>0.21</v>
      </c>
      <c r="J35" s="294">
        <f>0</f>
        <v>0</v>
      </c>
      <c r="K35" s="213"/>
      <c r="L35" s="214"/>
      <c r="M35" s="213"/>
      <c r="N35" s="213"/>
      <c r="O35" s="213"/>
      <c r="P35" s="213"/>
      <c r="Q35" s="213"/>
      <c r="R35" s="213"/>
      <c r="S35" s="213"/>
      <c r="T35" s="213"/>
      <c r="U35" s="213"/>
      <c r="V35" s="213"/>
    </row>
    <row r="36" spans="1:22" s="1" customFormat="1" ht="14.45" customHeight="1" hidden="1">
      <c r="A36" s="213"/>
      <c r="B36" s="214"/>
      <c r="C36" s="213"/>
      <c r="D36" s="213"/>
      <c r="E36" s="290" t="s">
        <v>39</v>
      </c>
      <c r="F36" s="294">
        <f>ROUND((SUM(BH118:BH122)),2)</f>
        <v>0</v>
      </c>
      <c r="G36" s="213"/>
      <c r="H36" s="213"/>
      <c r="I36" s="295">
        <v>0.15</v>
      </c>
      <c r="J36" s="294">
        <f>0</f>
        <v>0</v>
      </c>
      <c r="K36" s="213"/>
      <c r="L36" s="214"/>
      <c r="M36" s="213"/>
      <c r="N36" s="213"/>
      <c r="O36" s="213"/>
      <c r="P36" s="213"/>
      <c r="Q36" s="213"/>
      <c r="R36" s="213"/>
      <c r="S36" s="213"/>
      <c r="T36" s="213"/>
      <c r="U36" s="213"/>
      <c r="V36" s="213"/>
    </row>
    <row r="37" spans="1:22" s="1" customFormat="1" ht="14.45" customHeight="1" hidden="1">
      <c r="A37" s="213"/>
      <c r="B37" s="214"/>
      <c r="C37" s="213"/>
      <c r="D37" s="213"/>
      <c r="E37" s="290" t="s">
        <v>40</v>
      </c>
      <c r="F37" s="294">
        <f>ROUND((SUM(BI118:BI122)),2)</f>
        <v>0</v>
      </c>
      <c r="G37" s="213"/>
      <c r="H37" s="213"/>
      <c r="I37" s="295">
        <v>0</v>
      </c>
      <c r="J37" s="294">
        <f>0</f>
        <v>0</v>
      </c>
      <c r="K37" s="213"/>
      <c r="L37" s="214"/>
      <c r="M37" s="213"/>
      <c r="N37" s="213"/>
      <c r="O37" s="213"/>
      <c r="P37" s="213"/>
      <c r="Q37" s="213"/>
      <c r="R37" s="213"/>
      <c r="S37" s="213"/>
      <c r="T37" s="213"/>
      <c r="U37" s="213"/>
      <c r="V37" s="213"/>
    </row>
    <row r="38" spans="1:22" s="1" customFormat="1" ht="6.95" customHeight="1">
      <c r="A38" s="213"/>
      <c r="B38" s="214"/>
      <c r="C38" s="213"/>
      <c r="D38" s="213"/>
      <c r="E38" s="213"/>
      <c r="F38" s="213"/>
      <c r="G38" s="213"/>
      <c r="H38" s="213"/>
      <c r="I38" s="213"/>
      <c r="J38" s="213"/>
      <c r="K38" s="213"/>
      <c r="L38" s="214"/>
      <c r="M38" s="213"/>
      <c r="N38" s="213"/>
      <c r="O38" s="213"/>
      <c r="P38" s="213"/>
      <c r="Q38" s="213"/>
      <c r="R38" s="213"/>
      <c r="S38" s="213"/>
      <c r="T38" s="213"/>
      <c r="U38" s="213"/>
      <c r="V38" s="213"/>
    </row>
    <row r="39" spans="1:22" s="1" customFormat="1" ht="25.35" customHeight="1">
      <c r="A39" s="213"/>
      <c r="B39" s="214"/>
      <c r="C39" s="224"/>
      <c r="D39" s="225" t="s">
        <v>41</v>
      </c>
      <c r="E39" s="226"/>
      <c r="F39" s="226"/>
      <c r="G39" s="227" t="s">
        <v>42</v>
      </c>
      <c r="H39" s="228" t="s">
        <v>43</v>
      </c>
      <c r="I39" s="226"/>
      <c r="J39" s="229">
        <f>SUM(J30:J37)</f>
        <v>0</v>
      </c>
      <c r="K39" s="230"/>
      <c r="L39" s="214"/>
      <c r="M39" s="213"/>
      <c r="N39" s="213"/>
      <c r="O39" s="213"/>
      <c r="P39" s="213"/>
      <c r="Q39" s="213"/>
      <c r="R39" s="213"/>
      <c r="S39" s="213"/>
      <c r="T39" s="213"/>
      <c r="U39" s="213"/>
      <c r="V39" s="213"/>
    </row>
    <row r="40" spans="1:22" s="1" customFormat="1" ht="14.45" customHeight="1">
      <c r="A40" s="213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4"/>
      <c r="M40" s="213"/>
      <c r="N40" s="213"/>
      <c r="O40" s="213"/>
      <c r="P40" s="213"/>
      <c r="Q40" s="213"/>
      <c r="R40" s="213"/>
      <c r="S40" s="213"/>
      <c r="T40" s="213"/>
      <c r="U40" s="213"/>
      <c r="V40" s="213"/>
    </row>
    <row r="41" spans="1:22" ht="14.45" customHeight="1">
      <c r="A41" s="18"/>
      <c r="B41" s="209"/>
      <c r="C41" s="18"/>
      <c r="D41" s="18"/>
      <c r="E41" s="18"/>
      <c r="F41" s="18"/>
      <c r="G41" s="18"/>
      <c r="H41" s="18"/>
      <c r="I41" s="18"/>
      <c r="J41" s="18"/>
      <c r="K41" s="18"/>
      <c r="L41" s="209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4.45" customHeight="1">
      <c r="A42" s="18"/>
      <c r="B42" s="209"/>
      <c r="C42" s="18"/>
      <c r="D42" s="18"/>
      <c r="E42" s="18"/>
      <c r="F42" s="18"/>
      <c r="G42" s="18"/>
      <c r="H42" s="18"/>
      <c r="I42" s="18"/>
      <c r="J42" s="18"/>
      <c r="K42" s="18"/>
      <c r="L42" s="209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4.45" customHeight="1">
      <c r="A43" s="18"/>
      <c r="B43" s="209"/>
      <c r="C43" s="18"/>
      <c r="D43" s="18"/>
      <c r="E43" s="18"/>
      <c r="F43" s="18"/>
      <c r="G43" s="18"/>
      <c r="H43" s="18"/>
      <c r="I43" s="18"/>
      <c r="J43" s="18"/>
      <c r="K43" s="18"/>
      <c r="L43" s="209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4.45" customHeight="1">
      <c r="A44" s="18"/>
      <c r="B44" s="209"/>
      <c r="C44" s="18"/>
      <c r="D44" s="18"/>
      <c r="E44" s="18"/>
      <c r="F44" s="18"/>
      <c r="G44" s="18"/>
      <c r="H44" s="18"/>
      <c r="I44" s="18"/>
      <c r="J44" s="18"/>
      <c r="K44" s="18"/>
      <c r="L44" s="209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4.45" customHeight="1">
      <c r="A45" s="18"/>
      <c r="B45" s="209"/>
      <c r="C45" s="18"/>
      <c r="D45" s="18"/>
      <c r="E45" s="18"/>
      <c r="F45" s="18"/>
      <c r="G45" s="18"/>
      <c r="H45" s="18"/>
      <c r="I45" s="18"/>
      <c r="J45" s="18"/>
      <c r="K45" s="18"/>
      <c r="L45" s="209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4.45" customHeight="1">
      <c r="A46" s="18"/>
      <c r="B46" s="209"/>
      <c r="C46" s="18"/>
      <c r="D46" s="18"/>
      <c r="E46" s="18"/>
      <c r="F46" s="18"/>
      <c r="G46" s="18"/>
      <c r="H46" s="18"/>
      <c r="I46" s="18"/>
      <c r="J46" s="18"/>
      <c r="K46" s="18"/>
      <c r="L46" s="209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4.45" customHeight="1">
      <c r="A47" s="18"/>
      <c r="B47" s="209"/>
      <c r="C47" s="18"/>
      <c r="D47" s="18"/>
      <c r="E47" s="18"/>
      <c r="F47" s="18"/>
      <c r="G47" s="18"/>
      <c r="H47" s="18"/>
      <c r="I47" s="18"/>
      <c r="J47" s="18"/>
      <c r="K47" s="18"/>
      <c r="L47" s="209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4.45" customHeight="1">
      <c r="A48" s="18"/>
      <c r="B48" s="209"/>
      <c r="C48" s="18"/>
      <c r="D48" s="18"/>
      <c r="E48" s="18"/>
      <c r="F48" s="18"/>
      <c r="G48" s="18"/>
      <c r="H48" s="18"/>
      <c r="I48" s="18"/>
      <c r="J48" s="18"/>
      <c r="K48" s="18"/>
      <c r="L48" s="209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4.45" customHeight="1">
      <c r="A49" s="18"/>
      <c r="B49" s="209"/>
      <c r="C49" s="18"/>
      <c r="D49" s="18"/>
      <c r="E49" s="18"/>
      <c r="F49" s="18"/>
      <c r="G49" s="18"/>
      <c r="H49" s="18"/>
      <c r="I49" s="18"/>
      <c r="J49" s="18"/>
      <c r="K49" s="18"/>
      <c r="L49" s="209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" customFormat="1" ht="14.45" customHeight="1">
      <c r="A50" s="213"/>
      <c r="B50" s="214"/>
      <c r="C50" s="213"/>
      <c r="D50" s="296" t="s">
        <v>44</v>
      </c>
      <c r="E50" s="297"/>
      <c r="F50" s="297"/>
      <c r="G50" s="296" t="s">
        <v>45</v>
      </c>
      <c r="H50" s="297"/>
      <c r="I50" s="297"/>
      <c r="J50" s="297"/>
      <c r="K50" s="297"/>
      <c r="L50" s="214"/>
      <c r="M50" s="213"/>
      <c r="N50" s="213"/>
      <c r="O50" s="213"/>
      <c r="P50" s="213"/>
      <c r="Q50" s="213"/>
      <c r="R50" s="213"/>
      <c r="S50" s="213"/>
      <c r="T50" s="213"/>
      <c r="U50" s="213"/>
      <c r="V50" s="213"/>
    </row>
    <row r="51" spans="1:22" ht="12">
      <c r="A51" s="18"/>
      <c r="B51" s="209"/>
      <c r="C51" s="18"/>
      <c r="D51" s="18"/>
      <c r="E51" s="18"/>
      <c r="F51" s="18"/>
      <c r="G51" s="18"/>
      <c r="H51" s="18"/>
      <c r="I51" s="18"/>
      <c r="J51" s="18"/>
      <c r="K51" s="18"/>
      <c r="L51" s="209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2">
      <c r="A52" s="18"/>
      <c r="B52" s="209"/>
      <c r="C52" s="18"/>
      <c r="D52" s="18"/>
      <c r="E52" s="18"/>
      <c r="F52" s="18"/>
      <c r="G52" s="18"/>
      <c r="H52" s="18"/>
      <c r="I52" s="18"/>
      <c r="J52" s="18"/>
      <c r="K52" s="18"/>
      <c r="L52" s="209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2">
      <c r="A53" s="18"/>
      <c r="B53" s="209"/>
      <c r="C53" s="18"/>
      <c r="D53" s="18"/>
      <c r="E53" s="18"/>
      <c r="F53" s="18"/>
      <c r="G53" s="18"/>
      <c r="H53" s="18"/>
      <c r="I53" s="18"/>
      <c r="J53" s="18"/>
      <c r="K53" s="18"/>
      <c r="L53" s="209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2">
      <c r="A54" s="18"/>
      <c r="B54" s="209"/>
      <c r="C54" s="18"/>
      <c r="D54" s="18"/>
      <c r="E54" s="18"/>
      <c r="F54" s="18"/>
      <c r="G54" s="18"/>
      <c r="H54" s="18"/>
      <c r="I54" s="18"/>
      <c r="J54" s="18"/>
      <c r="K54" s="18"/>
      <c r="L54" s="209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2">
      <c r="A55" s="18"/>
      <c r="B55" s="209"/>
      <c r="C55" s="18"/>
      <c r="D55" s="18"/>
      <c r="E55" s="18"/>
      <c r="F55" s="18"/>
      <c r="G55" s="18"/>
      <c r="H55" s="18"/>
      <c r="I55" s="18"/>
      <c r="J55" s="18"/>
      <c r="K55" s="18"/>
      <c r="L55" s="209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2">
      <c r="A56" s="18"/>
      <c r="B56" s="209"/>
      <c r="C56" s="18"/>
      <c r="D56" s="18"/>
      <c r="E56" s="18"/>
      <c r="F56" s="18"/>
      <c r="G56" s="18"/>
      <c r="H56" s="18"/>
      <c r="I56" s="18"/>
      <c r="J56" s="18"/>
      <c r="K56" s="18"/>
      <c r="L56" s="209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2">
      <c r="A57" s="18"/>
      <c r="B57" s="209"/>
      <c r="C57" s="18"/>
      <c r="D57" s="18"/>
      <c r="E57" s="18"/>
      <c r="F57" s="18"/>
      <c r="G57" s="18"/>
      <c r="H57" s="18"/>
      <c r="I57" s="18"/>
      <c r="J57" s="18"/>
      <c r="K57" s="18"/>
      <c r="L57" s="209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2">
      <c r="A58" s="18"/>
      <c r="B58" s="209"/>
      <c r="C58" s="18"/>
      <c r="D58" s="18"/>
      <c r="E58" s="18"/>
      <c r="F58" s="18"/>
      <c r="G58" s="18"/>
      <c r="H58" s="18"/>
      <c r="I58" s="18"/>
      <c r="J58" s="18"/>
      <c r="K58" s="18"/>
      <c r="L58" s="209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2">
      <c r="A59" s="18"/>
      <c r="B59" s="209"/>
      <c r="C59" s="18"/>
      <c r="D59" s="18"/>
      <c r="E59" s="18"/>
      <c r="F59" s="18"/>
      <c r="G59" s="18"/>
      <c r="H59" s="18"/>
      <c r="I59" s="18"/>
      <c r="J59" s="18"/>
      <c r="K59" s="18"/>
      <c r="L59" s="209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2">
      <c r="A60" s="18"/>
      <c r="B60" s="209"/>
      <c r="C60" s="18"/>
      <c r="D60" s="18"/>
      <c r="E60" s="18"/>
      <c r="F60" s="18"/>
      <c r="G60" s="18"/>
      <c r="H60" s="18"/>
      <c r="I60" s="18"/>
      <c r="J60" s="18"/>
      <c r="K60" s="18"/>
      <c r="L60" s="209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" customFormat="1" ht="12.75">
      <c r="A61" s="213"/>
      <c r="B61" s="214"/>
      <c r="C61" s="213"/>
      <c r="D61" s="298" t="s">
        <v>46</v>
      </c>
      <c r="E61" s="299"/>
      <c r="F61" s="300" t="s">
        <v>47</v>
      </c>
      <c r="G61" s="298" t="s">
        <v>46</v>
      </c>
      <c r="H61" s="299"/>
      <c r="I61" s="299"/>
      <c r="J61" s="301" t="s">
        <v>47</v>
      </c>
      <c r="K61" s="299"/>
      <c r="L61" s="214"/>
      <c r="M61" s="213"/>
      <c r="N61" s="213"/>
      <c r="O61" s="213"/>
      <c r="P61" s="213"/>
      <c r="Q61" s="213"/>
      <c r="R61" s="213"/>
      <c r="S61" s="213"/>
      <c r="T61" s="213"/>
      <c r="U61" s="213"/>
      <c r="V61" s="213"/>
    </row>
    <row r="62" spans="1:22" ht="12">
      <c r="A62" s="18"/>
      <c r="B62" s="209"/>
      <c r="C62" s="18"/>
      <c r="D62" s="18"/>
      <c r="E62" s="18"/>
      <c r="F62" s="18"/>
      <c r="G62" s="18"/>
      <c r="H62" s="18"/>
      <c r="I62" s="18"/>
      <c r="J62" s="18"/>
      <c r="K62" s="18"/>
      <c r="L62" s="209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2">
      <c r="A63" s="18"/>
      <c r="B63" s="209"/>
      <c r="C63" s="18"/>
      <c r="D63" s="18"/>
      <c r="E63" s="18"/>
      <c r="F63" s="18"/>
      <c r="G63" s="18"/>
      <c r="H63" s="18"/>
      <c r="I63" s="18"/>
      <c r="J63" s="18"/>
      <c r="K63" s="18"/>
      <c r="L63" s="209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2">
      <c r="A64" s="18"/>
      <c r="B64" s="209"/>
      <c r="C64" s="18"/>
      <c r="D64" s="18"/>
      <c r="E64" s="18"/>
      <c r="F64" s="18"/>
      <c r="G64" s="18"/>
      <c r="H64" s="18"/>
      <c r="I64" s="18"/>
      <c r="J64" s="18"/>
      <c r="K64" s="18"/>
      <c r="L64" s="209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1" customFormat="1" ht="12.75">
      <c r="A65" s="213"/>
      <c r="B65" s="214"/>
      <c r="C65" s="213"/>
      <c r="D65" s="296" t="s">
        <v>48</v>
      </c>
      <c r="E65" s="297"/>
      <c r="F65" s="297"/>
      <c r="G65" s="296" t="s">
        <v>49</v>
      </c>
      <c r="H65" s="297"/>
      <c r="I65" s="297"/>
      <c r="J65" s="297"/>
      <c r="K65" s="297"/>
      <c r="L65" s="214"/>
      <c r="M65" s="213"/>
      <c r="N65" s="213"/>
      <c r="O65" s="213"/>
      <c r="P65" s="213"/>
      <c r="Q65" s="213"/>
      <c r="R65" s="213"/>
      <c r="S65" s="213"/>
      <c r="T65" s="213"/>
      <c r="U65" s="213"/>
      <c r="V65" s="213"/>
    </row>
    <row r="66" spans="1:22" ht="12">
      <c r="A66" s="18"/>
      <c r="B66" s="209"/>
      <c r="C66" s="18"/>
      <c r="D66" s="18"/>
      <c r="E66" s="18"/>
      <c r="F66" s="18"/>
      <c r="G66" s="18"/>
      <c r="H66" s="18"/>
      <c r="I66" s="18"/>
      <c r="J66" s="18"/>
      <c r="K66" s="18"/>
      <c r="L66" s="209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2">
      <c r="A67" s="18"/>
      <c r="B67" s="209"/>
      <c r="C67" s="18"/>
      <c r="D67" s="18"/>
      <c r="E67" s="18"/>
      <c r="F67" s="18"/>
      <c r="G67" s="18"/>
      <c r="H67" s="18"/>
      <c r="I67" s="18"/>
      <c r="J67" s="18"/>
      <c r="K67" s="18"/>
      <c r="L67" s="209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2">
      <c r="A68" s="18"/>
      <c r="B68" s="209"/>
      <c r="C68" s="18"/>
      <c r="D68" s="18"/>
      <c r="E68" s="18"/>
      <c r="F68" s="18"/>
      <c r="G68" s="18"/>
      <c r="H68" s="18"/>
      <c r="I68" s="18"/>
      <c r="J68" s="18"/>
      <c r="K68" s="18"/>
      <c r="L68" s="209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2">
      <c r="A69" s="18"/>
      <c r="B69" s="209"/>
      <c r="C69" s="18"/>
      <c r="D69" s="18"/>
      <c r="E69" s="18"/>
      <c r="F69" s="18"/>
      <c r="G69" s="18"/>
      <c r="H69" s="18"/>
      <c r="I69" s="18"/>
      <c r="J69" s="18"/>
      <c r="K69" s="18"/>
      <c r="L69" s="209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2">
      <c r="A70" s="18"/>
      <c r="B70" s="209"/>
      <c r="C70" s="18"/>
      <c r="D70" s="18"/>
      <c r="E70" s="18"/>
      <c r="F70" s="18"/>
      <c r="G70" s="18"/>
      <c r="H70" s="18"/>
      <c r="I70" s="18"/>
      <c r="J70" s="18"/>
      <c r="K70" s="18"/>
      <c r="L70" s="209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2">
      <c r="A71" s="18"/>
      <c r="B71" s="209"/>
      <c r="C71" s="18"/>
      <c r="D71" s="18"/>
      <c r="E71" s="18"/>
      <c r="F71" s="18"/>
      <c r="G71" s="18"/>
      <c r="H71" s="18"/>
      <c r="I71" s="18"/>
      <c r="J71" s="18"/>
      <c r="K71" s="18"/>
      <c r="L71" s="209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2">
      <c r="A72" s="18"/>
      <c r="B72" s="209"/>
      <c r="C72" s="18"/>
      <c r="D72" s="18"/>
      <c r="E72" s="18"/>
      <c r="F72" s="18"/>
      <c r="G72" s="18"/>
      <c r="H72" s="18"/>
      <c r="I72" s="18"/>
      <c r="J72" s="18"/>
      <c r="K72" s="18"/>
      <c r="L72" s="209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2">
      <c r="A73" s="18"/>
      <c r="B73" s="209"/>
      <c r="C73" s="18"/>
      <c r="D73" s="18"/>
      <c r="E73" s="18"/>
      <c r="F73" s="18"/>
      <c r="G73" s="18"/>
      <c r="H73" s="18"/>
      <c r="I73" s="18"/>
      <c r="J73" s="18"/>
      <c r="K73" s="18"/>
      <c r="L73" s="209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2">
      <c r="A74" s="18"/>
      <c r="B74" s="209"/>
      <c r="C74" s="18"/>
      <c r="D74" s="18"/>
      <c r="E74" s="18"/>
      <c r="F74" s="18"/>
      <c r="G74" s="18"/>
      <c r="H74" s="18"/>
      <c r="I74" s="18"/>
      <c r="J74" s="18"/>
      <c r="K74" s="18"/>
      <c r="L74" s="209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2">
      <c r="A75" s="18"/>
      <c r="B75" s="209"/>
      <c r="C75" s="18"/>
      <c r="D75" s="18"/>
      <c r="E75" s="18"/>
      <c r="F75" s="18"/>
      <c r="G75" s="18"/>
      <c r="H75" s="18"/>
      <c r="I75" s="18"/>
      <c r="J75" s="18"/>
      <c r="K75" s="18"/>
      <c r="L75" s="209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" customFormat="1" ht="12.75">
      <c r="A76" s="213"/>
      <c r="B76" s="214"/>
      <c r="C76" s="213"/>
      <c r="D76" s="298" t="s">
        <v>46</v>
      </c>
      <c r="E76" s="299"/>
      <c r="F76" s="300" t="s">
        <v>47</v>
      </c>
      <c r="G76" s="298" t="s">
        <v>46</v>
      </c>
      <c r="H76" s="299"/>
      <c r="I76" s="299"/>
      <c r="J76" s="301" t="s">
        <v>47</v>
      </c>
      <c r="K76" s="299"/>
      <c r="L76" s="214"/>
      <c r="M76" s="213"/>
      <c r="N76" s="213"/>
      <c r="O76" s="213"/>
      <c r="P76" s="213"/>
      <c r="Q76" s="213"/>
      <c r="R76" s="213"/>
      <c r="S76" s="213"/>
      <c r="T76" s="213"/>
      <c r="U76" s="213"/>
      <c r="V76" s="213"/>
    </row>
    <row r="77" spans="1:22" s="1" customFormat="1" ht="14.45" customHeight="1">
      <c r="A77" s="213"/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14"/>
      <c r="M77" s="213"/>
      <c r="N77" s="213"/>
      <c r="O77" s="213"/>
      <c r="P77" s="213"/>
      <c r="Q77" s="213"/>
      <c r="R77" s="213"/>
      <c r="S77" s="213"/>
      <c r="T77" s="213"/>
      <c r="U77" s="213"/>
      <c r="V77" s="213"/>
    </row>
    <row r="78" spans="1:22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" customFormat="1" ht="6.95" customHeight="1">
      <c r="A81" s="213"/>
      <c r="B81" s="233"/>
      <c r="C81" s="234"/>
      <c r="D81" s="234"/>
      <c r="E81" s="234"/>
      <c r="F81" s="234"/>
      <c r="G81" s="234"/>
      <c r="H81" s="234"/>
      <c r="I81" s="234"/>
      <c r="J81" s="234"/>
      <c r="K81" s="234"/>
      <c r="L81" s="214"/>
      <c r="M81" s="213"/>
      <c r="N81" s="213"/>
      <c r="O81" s="213"/>
      <c r="P81" s="213"/>
      <c r="Q81" s="213"/>
      <c r="R81" s="213"/>
      <c r="S81" s="213"/>
      <c r="T81" s="213"/>
      <c r="U81" s="213"/>
      <c r="V81" s="213"/>
    </row>
    <row r="82" spans="1:22" s="1" customFormat="1" ht="24.95" customHeight="1">
      <c r="A82" s="213"/>
      <c r="B82" s="214"/>
      <c r="C82" s="210" t="s">
        <v>102</v>
      </c>
      <c r="D82" s="213"/>
      <c r="E82" s="213"/>
      <c r="F82" s="213"/>
      <c r="G82" s="213"/>
      <c r="H82" s="213"/>
      <c r="I82" s="213"/>
      <c r="J82" s="213"/>
      <c r="K82" s="213"/>
      <c r="L82" s="214"/>
      <c r="M82" s="213"/>
      <c r="N82" s="213"/>
      <c r="O82" s="213"/>
      <c r="P82" s="213"/>
      <c r="Q82" s="213"/>
      <c r="R82" s="213"/>
      <c r="S82" s="213"/>
      <c r="T82" s="213"/>
      <c r="U82" s="213"/>
      <c r="V82" s="213"/>
    </row>
    <row r="83" spans="1:22" s="1" customFormat="1" ht="6.95" customHeight="1">
      <c r="A83" s="213"/>
      <c r="B83" s="214"/>
      <c r="C83" s="213"/>
      <c r="D83" s="213"/>
      <c r="E83" s="213"/>
      <c r="F83" s="213"/>
      <c r="G83" s="213"/>
      <c r="H83" s="213"/>
      <c r="I83" s="213"/>
      <c r="J83" s="213"/>
      <c r="K83" s="213"/>
      <c r="L83" s="214"/>
      <c r="M83" s="213"/>
      <c r="N83" s="213"/>
      <c r="O83" s="213"/>
      <c r="P83" s="213"/>
      <c r="Q83" s="213"/>
      <c r="R83" s="213"/>
      <c r="S83" s="213"/>
      <c r="T83" s="213"/>
      <c r="U83" s="213"/>
      <c r="V83" s="213"/>
    </row>
    <row r="84" spans="1:22" s="1" customFormat="1" ht="12" customHeight="1">
      <c r="A84" s="213"/>
      <c r="B84" s="214"/>
      <c r="C84" s="290" t="s">
        <v>13</v>
      </c>
      <c r="D84" s="213"/>
      <c r="E84" s="213"/>
      <c r="F84" s="213"/>
      <c r="G84" s="213"/>
      <c r="H84" s="213"/>
      <c r="I84" s="213"/>
      <c r="J84" s="213"/>
      <c r="K84" s="213"/>
      <c r="L84" s="214"/>
      <c r="M84" s="213"/>
      <c r="N84" s="213"/>
      <c r="O84" s="213"/>
      <c r="P84" s="213"/>
      <c r="Q84" s="213"/>
      <c r="R84" s="213"/>
      <c r="S84" s="213"/>
      <c r="T84" s="213"/>
      <c r="U84" s="213"/>
      <c r="V84" s="213"/>
    </row>
    <row r="85" spans="1:22" s="1" customFormat="1" ht="16.5" customHeight="1">
      <c r="A85" s="213"/>
      <c r="B85" s="214"/>
      <c r="C85" s="213"/>
      <c r="D85" s="213"/>
      <c r="E85" s="513" t="str">
        <f>E7</f>
        <v>UHK-Palachovy koleje 1129-1135,1289-rekonstrukce a modernizace -I.etapa</v>
      </c>
      <c r="F85" s="514"/>
      <c r="G85" s="514"/>
      <c r="H85" s="514"/>
      <c r="I85" s="213"/>
      <c r="J85" s="213"/>
      <c r="K85" s="213"/>
      <c r="L85" s="214"/>
      <c r="M85" s="213"/>
      <c r="N85" s="213"/>
      <c r="O85" s="213"/>
      <c r="P85" s="213"/>
      <c r="Q85" s="213"/>
      <c r="R85" s="213"/>
      <c r="S85" s="213"/>
      <c r="T85" s="213"/>
      <c r="U85" s="213"/>
      <c r="V85" s="213"/>
    </row>
    <row r="86" spans="1:22" s="1" customFormat="1" ht="12" customHeight="1">
      <c r="A86" s="213"/>
      <c r="B86" s="214"/>
      <c r="C86" s="290" t="s">
        <v>100</v>
      </c>
      <c r="D86" s="213"/>
      <c r="E86" s="213"/>
      <c r="F86" s="213"/>
      <c r="G86" s="213"/>
      <c r="H86" s="213"/>
      <c r="I86" s="213"/>
      <c r="J86" s="213"/>
      <c r="K86" s="213"/>
      <c r="L86" s="214"/>
      <c r="M86" s="213"/>
      <c r="N86" s="213"/>
      <c r="O86" s="213"/>
      <c r="P86" s="213"/>
      <c r="Q86" s="213"/>
      <c r="R86" s="213"/>
      <c r="S86" s="213"/>
      <c r="T86" s="213"/>
      <c r="U86" s="213"/>
      <c r="V86" s="213"/>
    </row>
    <row r="87" spans="1:22" s="1" customFormat="1" ht="16.5" customHeight="1">
      <c r="A87" s="213"/>
      <c r="B87" s="214"/>
      <c r="C87" s="213"/>
      <c r="D87" s="213"/>
      <c r="E87" s="499" t="str">
        <f>E9</f>
        <v xml:space="preserve">UHK 9 - Zdravotní instalace </v>
      </c>
      <c r="F87" s="515"/>
      <c r="G87" s="515"/>
      <c r="H87" s="515"/>
      <c r="I87" s="213"/>
      <c r="J87" s="213"/>
      <c r="K87" s="213"/>
      <c r="L87" s="214"/>
      <c r="M87" s="213"/>
      <c r="N87" s="213"/>
      <c r="O87" s="213"/>
      <c r="P87" s="213"/>
      <c r="Q87" s="213"/>
      <c r="R87" s="213"/>
      <c r="S87" s="213"/>
      <c r="T87" s="213"/>
      <c r="U87" s="213"/>
      <c r="V87" s="213"/>
    </row>
    <row r="88" spans="1:22" s="1" customFormat="1" ht="6.95" customHeight="1">
      <c r="A88" s="213"/>
      <c r="B88" s="214"/>
      <c r="C88" s="213"/>
      <c r="D88" s="213"/>
      <c r="E88" s="213"/>
      <c r="F88" s="213"/>
      <c r="G88" s="213"/>
      <c r="H88" s="213"/>
      <c r="I88" s="213"/>
      <c r="J88" s="213"/>
      <c r="K88" s="213"/>
      <c r="L88" s="214"/>
      <c r="M88" s="213"/>
      <c r="N88" s="213"/>
      <c r="O88" s="213"/>
      <c r="P88" s="213"/>
      <c r="Q88" s="213"/>
      <c r="R88" s="213"/>
      <c r="S88" s="213"/>
      <c r="T88" s="213"/>
      <c r="U88" s="213"/>
      <c r="V88" s="213"/>
    </row>
    <row r="89" spans="1:22" s="1" customFormat="1" ht="12" customHeight="1">
      <c r="A89" s="213"/>
      <c r="B89" s="214"/>
      <c r="C89" s="290" t="s">
        <v>16</v>
      </c>
      <c r="D89" s="213"/>
      <c r="E89" s="213"/>
      <c r="F89" s="291" t="str">
        <f>F12</f>
        <v xml:space="preserve">HK,Palachovy koleje </v>
      </c>
      <c r="G89" s="213"/>
      <c r="H89" s="213"/>
      <c r="I89" s="290" t="s">
        <v>18</v>
      </c>
      <c r="J89" s="292" t="str">
        <f>IF(J12="","",J12)</f>
        <v/>
      </c>
      <c r="K89" s="213"/>
      <c r="L89" s="214"/>
      <c r="M89" s="213"/>
      <c r="N89" s="213"/>
      <c r="O89" s="213"/>
      <c r="P89" s="213"/>
      <c r="Q89" s="213"/>
      <c r="R89" s="213"/>
      <c r="S89" s="213"/>
      <c r="T89" s="213"/>
      <c r="U89" s="213"/>
      <c r="V89" s="213"/>
    </row>
    <row r="90" spans="1:22" s="1" customFormat="1" ht="6.95" customHeight="1">
      <c r="A90" s="213"/>
      <c r="B90" s="214"/>
      <c r="C90" s="213"/>
      <c r="D90" s="213"/>
      <c r="E90" s="213"/>
      <c r="F90" s="213"/>
      <c r="G90" s="213"/>
      <c r="H90" s="213"/>
      <c r="I90" s="213"/>
      <c r="J90" s="213"/>
      <c r="K90" s="213"/>
      <c r="L90" s="214"/>
      <c r="M90" s="213"/>
      <c r="N90" s="213"/>
      <c r="O90" s="213"/>
      <c r="P90" s="213"/>
      <c r="Q90" s="213"/>
      <c r="R90" s="213"/>
      <c r="S90" s="213"/>
      <c r="T90" s="213"/>
      <c r="U90" s="213"/>
      <c r="V90" s="213"/>
    </row>
    <row r="91" spans="1:22" s="1" customFormat="1" ht="15.2" customHeight="1">
      <c r="A91" s="213"/>
      <c r="B91" s="214"/>
      <c r="C91" s="290" t="s">
        <v>19</v>
      </c>
      <c r="D91" s="213"/>
      <c r="E91" s="213"/>
      <c r="F91" s="291" t="str">
        <f>E15</f>
        <v>UHK,Víta Nejedlého 573 Hradec Králové</v>
      </c>
      <c r="G91" s="213"/>
      <c r="H91" s="213"/>
      <c r="I91" s="290" t="s">
        <v>25</v>
      </c>
      <c r="J91" s="302" t="str">
        <f>E21</f>
        <v>PRIDOS HK</v>
      </c>
      <c r="K91" s="213"/>
      <c r="L91" s="214"/>
      <c r="M91" s="213"/>
      <c r="N91" s="213"/>
      <c r="O91" s="213"/>
      <c r="P91" s="213"/>
      <c r="Q91" s="213"/>
      <c r="R91" s="213"/>
      <c r="S91" s="213"/>
      <c r="T91" s="213"/>
      <c r="U91" s="213"/>
      <c r="V91" s="213"/>
    </row>
    <row r="92" spans="1:22" s="1" customFormat="1" ht="15.2" customHeight="1">
      <c r="A92" s="213"/>
      <c r="B92" s="214"/>
      <c r="C92" s="290" t="s">
        <v>23</v>
      </c>
      <c r="D92" s="213"/>
      <c r="E92" s="213"/>
      <c r="F92" s="291" t="str">
        <f>IF(E18="","",E18)</f>
        <v>bude určen ve výběrovém řízení</v>
      </c>
      <c r="G92" s="213"/>
      <c r="H92" s="213"/>
      <c r="I92" s="290" t="s">
        <v>28</v>
      </c>
      <c r="J92" s="302" t="str">
        <f>E24</f>
        <v>Ing.PavelMichálek</v>
      </c>
      <c r="K92" s="213"/>
      <c r="L92" s="214"/>
      <c r="M92" s="213"/>
      <c r="N92" s="213"/>
      <c r="O92" s="213"/>
      <c r="P92" s="213"/>
      <c r="Q92" s="213"/>
      <c r="R92" s="213"/>
      <c r="S92" s="213"/>
      <c r="T92" s="213"/>
      <c r="U92" s="213"/>
      <c r="V92" s="213"/>
    </row>
    <row r="93" spans="1:22" s="1" customFormat="1" ht="10.35" customHeight="1">
      <c r="A93" s="213"/>
      <c r="B93" s="214"/>
      <c r="C93" s="213"/>
      <c r="D93" s="213"/>
      <c r="E93" s="213"/>
      <c r="F93" s="213"/>
      <c r="G93" s="213"/>
      <c r="H93" s="213"/>
      <c r="I93" s="213"/>
      <c r="J93" s="213"/>
      <c r="K93" s="213"/>
      <c r="L93" s="214"/>
      <c r="M93" s="213"/>
      <c r="N93" s="213"/>
      <c r="O93" s="213"/>
      <c r="P93" s="213"/>
      <c r="Q93" s="213"/>
      <c r="R93" s="213"/>
      <c r="S93" s="213"/>
      <c r="T93" s="213"/>
      <c r="U93" s="213"/>
      <c r="V93" s="213"/>
    </row>
    <row r="94" spans="1:22" s="1" customFormat="1" ht="29.25" customHeight="1">
      <c r="A94" s="213"/>
      <c r="B94" s="214"/>
      <c r="C94" s="236" t="s">
        <v>103</v>
      </c>
      <c r="D94" s="224"/>
      <c r="E94" s="224"/>
      <c r="F94" s="224"/>
      <c r="G94" s="224"/>
      <c r="H94" s="224"/>
      <c r="I94" s="224"/>
      <c r="J94" s="237" t="s">
        <v>104</v>
      </c>
      <c r="K94" s="224"/>
      <c r="L94" s="214"/>
      <c r="M94" s="213"/>
      <c r="N94" s="213"/>
      <c r="O94" s="213"/>
      <c r="P94" s="213"/>
      <c r="Q94" s="213"/>
      <c r="R94" s="213"/>
      <c r="S94" s="213"/>
      <c r="T94" s="213"/>
      <c r="U94" s="213"/>
      <c r="V94" s="213"/>
    </row>
    <row r="95" spans="1:22" s="1" customFormat="1" ht="10.35" customHeight="1">
      <c r="A95" s="213"/>
      <c r="B95" s="214"/>
      <c r="C95" s="213"/>
      <c r="D95" s="213"/>
      <c r="E95" s="213"/>
      <c r="F95" s="213"/>
      <c r="G95" s="213"/>
      <c r="H95" s="213"/>
      <c r="I95" s="213"/>
      <c r="J95" s="213"/>
      <c r="K95" s="213"/>
      <c r="L95" s="214"/>
      <c r="M95" s="213"/>
      <c r="N95" s="213"/>
      <c r="O95" s="213"/>
      <c r="P95" s="213"/>
      <c r="Q95" s="213"/>
      <c r="R95" s="213"/>
      <c r="S95" s="213"/>
      <c r="T95" s="213"/>
      <c r="U95" s="213"/>
      <c r="V95" s="213"/>
    </row>
    <row r="96" spans="1:47" s="1" customFormat="1" ht="22.9" customHeight="1">
      <c r="A96" s="213"/>
      <c r="B96" s="214"/>
      <c r="C96" s="238" t="s">
        <v>105</v>
      </c>
      <c r="D96" s="213"/>
      <c r="E96" s="213"/>
      <c r="F96" s="213"/>
      <c r="G96" s="213"/>
      <c r="H96" s="213"/>
      <c r="I96" s="213"/>
      <c r="J96" s="220">
        <f>J118</f>
        <v>0</v>
      </c>
      <c r="K96" s="213"/>
      <c r="L96" s="214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AU96" s="9" t="s">
        <v>106</v>
      </c>
    </row>
    <row r="97" spans="1:22" s="3" customFormat="1" ht="24.95" customHeight="1">
      <c r="A97" s="239"/>
      <c r="B97" s="240"/>
      <c r="C97" s="239"/>
      <c r="D97" s="241" t="s">
        <v>113</v>
      </c>
      <c r="E97" s="242"/>
      <c r="F97" s="242"/>
      <c r="G97" s="242"/>
      <c r="H97" s="242"/>
      <c r="I97" s="242"/>
      <c r="J97" s="243">
        <f>J119</f>
        <v>0</v>
      </c>
      <c r="K97" s="239"/>
      <c r="L97" s="240"/>
      <c r="M97" s="239"/>
      <c r="N97" s="239"/>
      <c r="O97" s="239"/>
      <c r="P97" s="239"/>
      <c r="Q97" s="239"/>
      <c r="R97" s="239"/>
      <c r="S97" s="239"/>
      <c r="T97" s="239"/>
      <c r="U97" s="239"/>
      <c r="V97" s="239"/>
    </row>
    <row r="98" spans="1:22" s="4" customFormat="1" ht="19.9" customHeight="1">
      <c r="A98" s="244"/>
      <c r="B98" s="245"/>
      <c r="C98" s="244"/>
      <c r="D98" s="246" t="s">
        <v>970</v>
      </c>
      <c r="E98" s="247"/>
      <c r="F98" s="247"/>
      <c r="G98" s="247"/>
      <c r="H98" s="247"/>
      <c r="I98" s="247"/>
      <c r="J98" s="248">
        <f>J120</f>
        <v>0</v>
      </c>
      <c r="K98" s="244"/>
      <c r="L98" s="245"/>
      <c r="M98" s="244"/>
      <c r="N98" s="244"/>
      <c r="O98" s="244"/>
      <c r="P98" s="244"/>
      <c r="Q98" s="244"/>
      <c r="R98" s="244"/>
      <c r="S98" s="244"/>
      <c r="T98" s="244"/>
      <c r="U98" s="244"/>
      <c r="V98" s="244"/>
    </row>
    <row r="99" spans="1:22" s="1" customFormat="1" ht="21.75" customHeight="1">
      <c r="A99" s="213"/>
      <c r="B99" s="214"/>
      <c r="C99" s="213"/>
      <c r="D99" s="213"/>
      <c r="E99" s="213"/>
      <c r="F99" s="213"/>
      <c r="G99" s="213"/>
      <c r="H99" s="213"/>
      <c r="I99" s="213"/>
      <c r="J99" s="213"/>
      <c r="K99" s="213"/>
      <c r="L99" s="214"/>
      <c r="M99" s="213"/>
      <c r="N99" s="213"/>
      <c r="O99" s="213"/>
      <c r="P99" s="213"/>
      <c r="Q99" s="213"/>
      <c r="R99" s="213"/>
      <c r="S99" s="213"/>
      <c r="T99" s="213"/>
      <c r="U99" s="213"/>
      <c r="V99" s="213"/>
    </row>
    <row r="100" spans="1:22" s="1" customFormat="1" ht="6.95" customHeight="1">
      <c r="A100" s="213"/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14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</row>
    <row r="101" spans="1:22" ht="1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" customFormat="1" ht="6.95" customHeight="1">
      <c r="A104" s="213"/>
      <c r="B104" s="233"/>
      <c r="C104" s="234"/>
      <c r="D104" s="234"/>
      <c r="E104" s="234"/>
      <c r="F104" s="234"/>
      <c r="G104" s="234"/>
      <c r="H104" s="234"/>
      <c r="I104" s="234"/>
      <c r="J104" s="234"/>
      <c r="K104" s="234"/>
      <c r="L104" s="214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</row>
    <row r="105" spans="1:22" s="1" customFormat="1" ht="24.95" customHeight="1">
      <c r="A105" s="213"/>
      <c r="B105" s="214"/>
      <c r="C105" s="210" t="s">
        <v>125</v>
      </c>
      <c r="D105" s="213"/>
      <c r="E105" s="213"/>
      <c r="F105" s="213"/>
      <c r="G105" s="213"/>
      <c r="H105" s="213"/>
      <c r="I105" s="213"/>
      <c r="J105" s="213"/>
      <c r="K105" s="213"/>
      <c r="L105" s="214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</row>
    <row r="106" spans="1:22" s="1" customFormat="1" ht="6.95" customHeight="1">
      <c r="A106" s="213"/>
      <c r="B106" s="214"/>
      <c r="C106" s="213"/>
      <c r="D106" s="213"/>
      <c r="E106" s="213"/>
      <c r="F106" s="213"/>
      <c r="G106" s="213"/>
      <c r="H106" s="213"/>
      <c r="I106" s="213"/>
      <c r="J106" s="213"/>
      <c r="K106" s="213"/>
      <c r="L106" s="214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</row>
    <row r="107" spans="1:22" s="1" customFormat="1" ht="12" customHeight="1">
      <c r="A107" s="213"/>
      <c r="B107" s="214"/>
      <c r="C107" s="290" t="s">
        <v>13</v>
      </c>
      <c r="D107" s="213"/>
      <c r="E107" s="213"/>
      <c r="F107" s="213"/>
      <c r="G107" s="213"/>
      <c r="H107" s="213"/>
      <c r="I107" s="213"/>
      <c r="J107" s="213"/>
      <c r="K107" s="213"/>
      <c r="L107" s="214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</row>
    <row r="108" spans="1:22" s="1" customFormat="1" ht="16.5" customHeight="1">
      <c r="A108" s="213"/>
      <c r="B108" s="214"/>
      <c r="C108" s="213"/>
      <c r="D108" s="213"/>
      <c r="E108" s="513" t="str">
        <f>E7</f>
        <v>UHK-Palachovy koleje 1129-1135,1289-rekonstrukce a modernizace -I.etapa</v>
      </c>
      <c r="F108" s="514"/>
      <c r="G108" s="514"/>
      <c r="H108" s="514"/>
      <c r="I108" s="213"/>
      <c r="J108" s="213"/>
      <c r="K108" s="213"/>
      <c r="L108" s="214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</row>
    <row r="109" spans="1:22" s="1" customFormat="1" ht="12" customHeight="1">
      <c r="A109" s="213"/>
      <c r="B109" s="214"/>
      <c r="C109" s="290" t="s">
        <v>100</v>
      </c>
      <c r="D109" s="213"/>
      <c r="E109" s="213"/>
      <c r="F109" s="213"/>
      <c r="G109" s="213"/>
      <c r="H109" s="213"/>
      <c r="I109" s="213"/>
      <c r="J109" s="213"/>
      <c r="K109" s="213"/>
      <c r="L109" s="214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</row>
    <row r="110" spans="1:22" s="1" customFormat="1" ht="16.5" customHeight="1">
      <c r="A110" s="213"/>
      <c r="B110" s="214"/>
      <c r="C110" s="213"/>
      <c r="D110" s="213"/>
      <c r="E110" s="499" t="str">
        <f>E9</f>
        <v xml:space="preserve">UHK 9 - Zdravotní instalace </v>
      </c>
      <c r="F110" s="515"/>
      <c r="G110" s="515"/>
      <c r="H110" s="515"/>
      <c r="I110" s="213"/>
      <c r="J110" s="213"/>
      <c r="K110" s="213"/>
      <c r="L110" s="214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</row>
    <row r="111" spans="1:22" s="1" customFormat="1" ht="6.95" customHeight="1">
      <c r="A111" s="213"/>
      <c r="B111" s="214"/>
      <c r="C111" s="213"/>
      <c r="D111" s="213"/>
      <c r="E111" s="213"/>
      <c r="F111" s="213"/>
      <c r="G111" s="213"/>
      <c r="H111" s="213"/>
      <c r="I111" s="213"/>
      <c r="J111" s="213"/>
      <c r="K111" s="213"/>
      <c r="L111" s="214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</row>
    <row r="112" spans="1:22" s="1" customFormat="1" ht="12" customHeight="1">
      <c r="A112" s="213"/>
      <c r="B112" s="214"/>
      <c r="C112" s="290" t="s">
        <v>16</v>
      </c>
      <c r="D112" s="213"/>
      <c r="E112" s="213"/>
      <c r="F112" s="291" t="str">
        <f>F12</f>
        <v xml:space="preserve">HK,Palachovy koleje </v>
      </c>
      <c r="G112" s="213"/>
      <c r="H112" s="213"/>
      <c r="I112" s="290" t="s">
        <v>18</v>
      </c>
      <c r="J112" s="292" t="str">
        <f>IF(J12="","",J12)</f>
        <v/>
      </c>
      <c r="K112" s="213"/>
      <c r="L112" s="214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</row>
    <row r="113" spans="1:22" s="1" customFormat="1" ht="6.95" customHeight="1">
      <c r="A113" s="213"/>
      <c r="B113" s="214"/>
      <c r="C113" s="213"/>
      <c r="D113" s="213"/>
      <c r="E113" s="213"/>
      <c r="F113" s="213"/>
      <c r="G113" s="213"/>
      <c r="H113" s="213"/>
      <c r="I113" s="213"/>
      <c r="J113" s="213"/>
      <c r="K113" s="213"/>
      <c r="L113" s="214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</row>
    <row r="114" spans="1:22" s="1" customFormat="1" ht="15.2" customHeight="1">
      <c r="A114" s="213"/>
      <c r="B114" s="214"/>
      <c r="C114" s="290" t="s">
        <v>19</v>
      </c>
      <c r="D114" s="213"/>
      <c r="E114" s="213"/>
      <c r="F114" s="291" t="str">
        <f>E15</f>
        <v>UHK,Víta Nejedlého 573 Hradec Králové</v>
      </c>
      <c r="G114" s="213"/>
      <c r="H114" s="213"/>
      <c r="I114" s="290" t="s">
        <v>25</v>
      </c>
      <c r="J114" s="302" t="str">
        <f>E21</f>
        <v>PRIDOS HK</v>
      </c>
      <c r="K114" s="213"/>
      <c r="L114" s="214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</row>
    <row r="115" spans="1:22" s="1" customFormat="1" ht="15.2" customHeight="1">
      <c r="A115" s="213"/>
      <c r="B115" s="214"/>
      <c r="C115" s="290" t="s">
        <v>23</v>
      </c>
      <c r="D115" s="213"/>
      <c r="E115" s="213"/>
      <c r="F115" s="291" t="str">
        <f>IF(E18="","",E18)</f>
        <v>bude určen ve výběrovém řízení</v>
      </c>
      <c r="G115" s="213"/>
      <c r="H115" s="213"/>
      <c r="I115" s="290" t="s">
        <v>28</v>
      </c>
      <c r="J115" s="302" t="str">
        <f>E24</f>
        <v>Ing.PavelMichálek</v>
      </c>
      <c r="K115" s="213"/>
      <c r="L115" s="214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</row>
    <row r="116" spans="1:22" s="1" customFormat="1" ht="10.35" customHeight="1">
      <c r="A116" s="213"/>
      <c r="B116" s="214"/>
      <c r="C116" s="213"/>
      <c r="D116" s="213"/>
      <c r="E116" s="213"/>
      <c r="F116" s="213"/>
      <c r="G116" s="213"/>
      <c r="H116" s="213"/>
      <c r="I116" s="213"/>
      <c r="J116" s="213"/>
      <c r="K116" s="213"/>
      <c r="L116" s="214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</row>
    <row r="117" spans="1:22" s="5" customFormat="1" ht="29.25" customHeight="1">
      <c r="A117" s="249"/>
      <c r="B117" s="250"/>
      <c r="C117" s="251" t="s">
        <v>126</v>
      </c>
      <c r="D117" s="252" t="s">
        <v>56</v>
      </c>
      <c r="E117" s="252" t="s">
        <v>52</v>
      </c>
      <c r="F117" s="252" t="s">
        <v>53</v>
      </c>
      <c r="G117" s="252" t="s">
        <v>127</v>
      </c>
      <c r="H117" s="252" t="s">
        <v>128</v>
      </c>
      <c r="I117" s="252" t="s">
        <v>129</v>
      </c>
      <c r="J117" s="252" t="s">
        <v>104</v>
      </c>
      <c r="K117" s="253" t="s">
        <v>130</v>
      </c>
      <c r="L117" s="250"/>
      <c r="M117" s="254" t="s">
        <v>1</v>
      </c>
      <c r="N117" s="255" t="s">
        <v>35</v>
      </c>
      <c r="O117" s="255" t="s">
        <v>131</v>
      </c>
      <c r="P117" s="255" t="s">
        <v>132</v>
      </c>
      <c r="Q117" s="255" t="s">
        <v>133</v>
      </c>
      <c r="R117" s="255" t="s">
        <v>134</v>
      </c>
      <c r="S117" s="255" t="s">
        <v>135</v>
      </c>
      <c r="T117" s="256" t="s">
        <v>136</v>
      </c>
      <c r="U117" s="249"/>
      <c r="V117" s="249"/>
    </row>
    <row r="118" spans="1:63" s="1" customFormat="1" ht="22.9" customHeight="1">
      <c r="A118" s="213"/>
      <c r="B118" s="214"/>
      <c r="C118" s="257" t="s">
        <v>137</v>
      </c>
      <c r="D118" s="213"/>
      <c r="E118" s="213"/>
      <c r="F118" s="213"/>
      <c r="G118" s="213"/>
      <c r="H118" s="213"/>
      <c r="I118" s="213"/>
      <c r="J118" s="258">
        <f>SUM(J119)</f>
        <v>0</v>
      </c>
      <c r="K118" s="213"/>
      <c r="L118" s="214"/>
      <c r="M118" s="259"/>
      <c r="N118" s="218"/>
      <c r="O118" s="218"/>
      <c r="P118" s="260">
        <f>P119</f>
        <v>0</v>
      </c>
      <c r="Q118" s="218"/>
      <c r="R118" s="260">
        <f>R119</f>
        <v>0</v>
      </c>
      <c r="S118" s="218"/>
      <c r="T118" s="261">
        <f>T119</f>
        <v>0</v>
      </c>
      <c r="U118" s="213"/>
      <c r="V118" s="213"/>
      <c r="AT118" s="9" t="s">
        <v>70</v>
      </c>
      <c r="AU118" s="9" t="s">
        <v>106</v>
      </c>
      <c r="BK118" s="26">
        <f>BK119</f>
        <v>0</v>
      </c>
    </row>
    <row r="119" spans="1:63" s="6" customFormat="1" ht="25.9" customHeight="1">
      <c r="A119" s="262"/>
      <c r="B119" s="263"/>
      <c r="C119" s="262"/>
      <c r="D119" s="264" t="s">
        <v>70</v>
      </c>
      <c r="E119" s="265" t="s">
        <v>209</v>
      </c>
      <c r="F119" s="265" t="s">
        <v>210</v>
      </c>
      <c r="G119" s="262"/>
      <c r="H119" s="262"/>
      <c r="I119" s="262"/>
      <c r="J119" s="266">
        <f>SUM(J120)</f>
        <v>0</v>
      </c>
      <c r="K119" s="262"/>
      <c r="L119" s="263"/>
      <c r="M119" s="267"/>
      <c r="N119" s="268"/>
      <c r="O119" s="268"/>
      <c r="P119" s="269">
        <f>P120</f>
        <v>0</v>
      </c>
      <c r="Q119" s="268"/>
      <c r="R119" s="269">
        <f>R120</f>
        <v>0</v>
      </c>
      <c r="S119" s="268"/>
      <c r="T119" s="270">
        <f>T120</f>
        <v>0</v>
      </c>
      <c r="U119" s="262"/>
      <c r="V119" s="262"/>
      <c r="AR119" s="28" t="s">
        <v>149</v>
      </c>
      <c r="AT119" s="33" t="s">
        <v>70</v>
      </c>
      <c r="AU119" s="33" t="s">
        <v>71</v>
      </c>
      <c r="AY119" s="28" t="s">
        <v>140</v>
      </c>
      <c r="BK119" s="34">
        <f>BK120</f>
        <v>0</v>
      </c>
    </row>
    <row r="120" spans="1:63" s="6" customFormat="1" ht="22.9" customHeight="1">
      <c r="A120" s="262"/>
      <c r="B120" s="263"/>
      <c r="C120" s="262"/>
      <c r="D120" s="264" t="s">
        <v>70</v>
      </c>
      <c r="E120" s="271" t="s">
        <v>392</v>
      </c>
      <c r="F120" s="271" t="s">
        <v>971</v>
      </c>
      <c r="G120" s="262"/>
      <c r="H120" s="262"/>
      <c r="I120" s="262"/>
      <c r="J120" s="272">
        <f>SUM(J121:J122)</f>
        <v>0</v>
      </c>
      <c r="K120" s="262"/>
      <c r="L120" s="263"/>
      <c r="M120" s="267"/>
      <c r="N120" s="268"/>
      <c r="O120" s="268"/>
      <c r="P120" s="269">
        <f>P122</f>
        <v>0</v>
      </c>
      <c r="Q120" s="268"/>
      <c r="R120" s="269">
        <f>R122</f>
        <v>0</v>
      </c>
      <c r="S120" s="268"/>
      <c r="T120" s="270">
        <f>T122</f>
        <v>0</v>
      </c>
      <c r="U120" s="262"/>
      <c r="V120" s="262"/>
      <c r="AR120" s="28" t="s">
        <v>149</v>
      </c>
      <c r="AT120" s="33" t="s">
        <v>70</v>
      </c>
      <c r="AU120" s="33" t="s">
        <v>79</v>
      </c>
      <c r="AY120" s="28" t="s">
        <v>140</v>
      </c>
      <c r="BK120" s="34">
        <f>BK122</f>
        <v>0</v>
      </c>
    </row>
    <row r="121" spans="1:63" s="6" customFormat="1" ht="22.9" customHeight="1">
      <c r="A121" s="262"/>
      <c r="B121" s="263"/>
      <c r="C121" s="303" t="s">
        <v>79</v>
      </c>
      <c r="D121" s="303" t="s">
        <v>143</v>
      </c>
      <c r="E121" s="304" t="s">
        <v>972</v>
      </c>
      <c r="F121" s="305" t="s">
        <v>973</v>
      </c>
      <c r="G121" s="306" t="s">
        <v>604</v>
      </c>
      <c r="H121" s="307">
        <v>1</v>
      </c>
      <c r="I121" s="308">
        <f>'UHK 9.2 - Zdravotní instalace '!F52</f>
        <v>0</v>
      </c>
      <c r="J121" s="308">
        <f>ROUND(I121*H121,2)</f>
        <v>0</v>
      </c>
      <c r="K121" s="262"/>
      <c r="L121" s="263"/>
      <c r="M121" s="267"/>
      <c r="N121" s="268"/>
      <c r="O121" s="268"/>
      <c r="P121" s="269"/>
      <c r="Q121" s="268"/>
      <c r="R121" s="269"/>
      <c r="S121" s="268"/>
      <c r="T121" s="270"/>
      <c r="U121" s="262"/>
      <c r="V121" s="262"/>
      <c r="AR121" s="28"/>
      <c r="AT121" s="33"/>
      <c r="AU121" s="33"/>
      <c r="AY121" s="28"/>
      <c r="BK121" s="34"/>
    </row>
    <row r="122" spans="1:65" s="1" customFormat="1" ht="24" customHeight="1">
      <c r="A122" s="213"/>
      <c r="B122" s="214"/>
      <c r="C122" s="303">
        <v>2</v>
      </c>
      <c r="D122" s="303" t="s">
        <v>143</v>
      </c>
      <c r="E122" s="304" t="s">
        <v>1244</v>
      </c>
      <c r="F122" s="305" t="s">
        <v>973</v>
      </c>
      <c r="G122" s="306" t="s">
        <v>604</v>
      </c>
      <c r="H122" s="307">
        <v>1</v>
      </c>
      <c r="I122" s="308">
        <f>'UHK 9.3 - Zdravotní instalace 2'!F34</f>
        <v>0</v>
      </c>
      <c r="J122" s="308">
        <f>ROUND(I122*H122,2)</f>
        <v>0</v>
      </c>
      <c r="K122" s="305" t="s">
        <v>1</v>
      </c>
      <c r="L122" s="214"/>
      <c r="M122" s="309" t="s">
        <v>1</v>
      </c>
      <c r="N122" s="310" t="s">
        <v>37</v>
      </c>
      <c r="O122" s="311">
        <v>0</v>
      </c>
      <c r="P122" s="311">
        <f>O122*H122</f>
        <v>0</v>
      </c>
      <c r="Q122" s="311">
        <v>0</v>
      </c>
      <c r="R122" s="311">
        <f>Q122*H122</f>
        <v>0</v>
      </c>
      <c r="S122" s="311">
        <v>0</v>
      </c>
      <c r="T122" s="312">
        <f>S122*H122</f>
        <v>0</v>
      </c>
      <c r="U122" s="213"/>
      <c r="V122" s="213"/>
      <c r="AR122" s="40" t="s">
        <v>216</v>
      </c>
      <c r="AT122" s="40" t="s">
        <v>143</v>
      </c>
      <c r="AU122" s="40" t="s">
        <v>149</v>
      </c>
      <c r="AY122" s="9" t="s">
        <v>140</v>
      </c>
      <c r="BE122" s="41">
        <f>IF(N122="základní",J122,0)</f>
        <v>0</v>
      </c>
      <c r="BF122" s="41">
        <f>IF(N122="snížená",J122,0)</f>
        <v>0</v>
      </c>
      <c r="BG122" s="41">
        <f>IF(N122="zákl. přenesená",J122,0)</f>
        <v>0</v>
      </c>
      <c r="BH122" s="41">
        <f>IF(N122="sníž. přenesená",J122,0)</f>
        <v>0</v>
      </c>
      <c r="BI122" s="41">
        <f>IF(N122="nulová",J122,0)</f>
        <v>0</v>
      </c>
      <c r="BJ122" s="9" t="s">
        <v>149</v>
      </c>
      <c r="BK122" s="41">
        <f>ROUND(I122*H122,2)</f>
        <v>0</v>
      </c>
      <c r="BL122" s="9" t="s">
        <v>216</v>
      </c>
      <c r="BM122" s="40" t="s">
        <v>974</v>
      </c>
    </row>
    <row r="123" spans="1:22" s="1" customFormat="1" ht="6.95" customHeight="1">
      <c r="A123" s="213"/>
      <c r="B123" s="231"/>
      <c r="C123" s="232"/>
      <c r="D123" s="232"/>
      <c r="E123" s="232"/>
      <c r="F123" s="232"/>
      <c r="G123" s="232"/>
      <c r="H123" s="232"/>
      <c r="I123" s="232"/>
      <c r="J123" s="232"/>
      <c r="K123" s="232"/>
      <c r="L123" s="214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</row>
    <row r="124" spans="1:22" ht="1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</sheetData>
  <sheetProtection password="DAFF" sheet="1" objects="1" scenarios="1"/>
  <autoFilter ref="C117:K122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="130" zoomScaleNormal="130" workbookViewId="0" topLeftCell="A1">
      <selection activeCell="J42" sqref="J42"/>
    </sheetView>
  </sheetViews>
  <sheetFormatPr defaultColWidth="9.140625" defaultRowHeight="12"/>
  <cols>
    <col min="1" max="1" width="5.00390625" style="63" customWidth="1"/>
    <col min="2" max="2" width="87.00390625" style="63" customWidth="1"/>
    <col min="3" max="3" width="5.421875" style="63" customWidth="1"/>
    <col min="4" max="4" width="7.8515625" style="63" customWidth="1"/>
    <col min="5" max="5" width="11.28125" style="63" customWidth="1"/>
    <col min="6" max="6" width="10.28125" style="63" customWidth="1"/>
    <col min="7" max="256" width="9.28125" style="63" customWidth="1"/>
    <col min="257" max="257" width="5.00390625" style="63" customWidth="1"/>
    <col min="258" max="258" width="71.421875" style="63" customWidth="1"/>
    <col min="259" max="259" width="5.421875" style="63" customWidth="1"/>
    <col min="260" max="260" width="7.8515625" style="63" customWidth="1"/>
    <col min="261" max="261" width="11.28125" style="63" customWidth="1"/>
    <col min="262" max="262" width="10.28125" style="63" customWidth="1"/>
    <col min="263" max="512" width="9.28125" style="63" customWidth="1"/>
    <col min="513" max="513" width="5.00390625" style="63" customWidth="1"/>
    <col min="514" max="514" width="71.421875" style="63" customWidth="1"/>
    <col min="515" max="515" width="5.421875" style="63" customWidth="1"/>
    <col min="516" max="516" width="7.8515625" style="63" customWidth="1"/>
    <col min="517" max="517" width="11.28125" style="63" customWidth="1"/>
    <col min="518" max="518" width="10.28125" style="63" customWidth="1"/>
    <col min="519" max="768" width="9.28125" style="63" customWidth="1"/>
    <col min="769" max="769" width="5.00390625" style="63" customWidth="1"/>
    <col min="770" max="770" width="71.421875" style="63" customWidth="1"/>
    <col min="771" max="771" width="5.421875" style="63" customWidth="1"/>
    <col min="772" max="772" width="7.8515625" style="63" customWidth="1"/>
    <col min="773" max="773" width="11.28125" style="63" customWidth="1"/>
    <col min="774" max="774" width="10.28125" style="63" customWidth="1"/>
    <col min="775" max="1024" width="9.28125" style="63" customWidth="1"/>
    <col min="1025" max="1025" width="5.00390625" style="63" customWidth="1"/>
    <col min="1026" max="1026" width="71.421875" style="63" customWidth="1"/>
    <col min="1027" max="1027" width="5.421875" style="63" customWidth="1"/>
    <col min="1028" max="1028" width="7.8515625" style="63" customWidth="1"/>
    <col min="1029" max="1029" width="11.28125" style="63" customWidth="1"/>
    <col min="1030" max="1030" width="10.28125" style="63" customWidth="1"/>
    <col min="1031" max="1280" width="9.28125" style="63" customWidth="1"/>
    <col min="1281" max="1281" width="5.00390625" style="63" customWidth="1"/>
    <col min="1282" max="1282" width="71.421875" style="63" customWidth="1"/>
    <col min="1283" max="1283" width="5.421875" style="63" customWidth="1"/>
    <col min="1284" max="1284" width="7.8515625" style="63" customWidth="1"/>
    <col min="1285" max="1285" width="11.28125" style="63" customWidth="1"/>
    <col min="1286" max="1286" width="10.28125" style="63" customWidth="1"/>
    <col min="1287" max="1536" width="9.28125" style="63" customWidth="1"/>
    <col min="1537" max="1537" width="5.00390625" style="63" customWidth="1"/>
    <col min="1538" max="1538" width="71.421875" style="63" customWidth="1"/>
    <col min="1539" max="1539" width="5.421875" style="63" customWidth="1"/>
    <col min="1540" max="1540" width="7.8515625" style="63" customWidth="1"/>
    <col min="1541" max="1541" width="11.28125" style="63" customWidth="1"/>
    <col min="1542" max="1542" width="10.28125" style="63" customWidth="1"/>
    <col min="1543" max="1792" width="9.28125" style="63" customWidth="1"/>
    <col min="1793" max="1793" width="5.00390625" style="63" customWidth="1"/>
    <col min="1794" max="1794" width="71.421875" style="63" customWidth="1"/>
    <col min="1795" max="1795" width="5.421875" style="63" customWidth="1"/>
    <col min="1796" max="1796" width="7.8515625" style="63" customWidth="1"/>
    <col min="1797" max="1797" width="11.28125" style="63" customWidth="1"/>
    <col min="1798" max="1798" width="10.28125" style="63" customWidth="1"/>
    <col min="1799" max="2048" width="9.28125" style="63" customWidth="1"/>
    <col min="2049" max="2049" width="5.00390625" style="63" customWidth="1"/>
    <col min="2050" max="2050" width="71.421875" style="63" customWidth="1"/>
    <col min="2051" max="2051" width="5.421875" style="63" customWidth="1"/>
    <col min="2052" max="2052" width="7.8515625" style="63" customWidth="1"/>
    <col min="2053" max="2053" width="11.28125" style="63" customWidth="1"/>
    <col min="2054" max="2054" width="10.28125" style="63" customWidth="1"/>
    <col min="2055" max="2304" width="9.28125" style="63" customWidth="1"/>
    <col min="2305" max="2305" width="5.00390625" style="63" customWidth="1"/>
    <col min="2306" max="2306" width="71.421875" style="63" customWidth="1"/>
    <col min="2307" max="2307" width="5.421875" style="63" customWidth="1"/>
    <col min="2308" max="2308" width="7.8515625" style="63" customWidth="1"/>
    <col min="2309" max="2309" width="11.28125" style="63" customWidth="1"/>
    <col min="2310" max="2310" width="10.28125" style="63" customWidth="1"/>
    <col min="2311" max="2560" width="9.28125" style="63" customWidth="1"/>
    <col min="2561" max="2561" width="5.00390625" style="63" customWidth="1"/>
    <col min="2562" max="2562" width="71.421875" style="63" customWidth="1"/>
    <col min="2563" max="2563" width="5.421875" style="63" customWidth="1"/>
    <col min="2564" max="2564" width="7.8515625" style="63" customWidth="1"/>
    <col min="2565" max="2565" width="11.28125" style="63" customWidth="1"/>
    <col min="2566" max="2566" width="10.28125" style="63" customWidth="1"/>
    <col min="2567" max="2816" width="9.28125" style="63" customWidth="1"/>
    <col min="2817" max="2817" width="5.00390625" style="63" customWidth="1"/>
    <col min="2818" max="2818" width="71.421875" style="63" customWidth="1"/>
    <col min="2819" max="2819" width="5.421875" style="63" customWidth="1"/>
    <col min="2820" max="2820" width="7.8515625" style="63" customWidth="1"/>
    <col min="2821" max="2821" width="11.28125" style="63" customWidth="1"/>
    <col min="2822" max="2822" width="10.28125" style="63" customWidth="1"/>
    <col min="2823" max="3072" width="9.28125" style="63" customWidth="1"/>
    <col min="3073" max="3073" width="5.00390625" style="63" customWidth="1"/>
    <col min="3074" max="3074" width="71.421875" style="63" customWidth="1"/>
    <col min="3075" max="3075" width="5.421875" style="63" customWidth="1"/>
    <col min="3076" max="3076" width="7.8515625" style="63" customWidth="1"/>
    <col min="3077" max="3077" width="11.28125" style="63" customWidth="1"/>
    <col min="3078" max="3078" width="10.28125" style="63" customWidth="1"/>
    <col min="3079" max="3328" width="9.28125" style="63" customWidth="1"/>
    <col min="3329" max="3329" width="5.00390625" style="63" customWidth="1"/>
    <col min="3330" max="3330" width="71.421875" style="63" customWidth="1"/>
    <col min="3331" max="3331" width="5.421875" style="63" customWidth="1"/>
    <col min="3332" max="3332" width="7.8515625" style="63" customWidth="1"/>
    <col min="3333" max="3333" width="11.28125" style="63" customWidth="1"/>
    <col min="3334" max="3334" width="10.28125" style="63" customWidth="1"/>
    <col min="3335" max="3584" width="9.28125" style="63" customWidth="1"/>
    <col min="3585" max="3585" width="5.00390625" style="63" customWidth="1"/>
    <col min="3586" max="3586" width="71.421875" style="63" customWidth="1"/>
    <col min="3587" max="3587" width="5.421875" style="63" customWidth="1"/>
    <col min="3588" max="3588" width="7.8515625" style="63" customWidth="1"/>
    <col min="3589" max="3589" width="11.28125" style="63" customWidth="1"/>
    <col min="3590" max="3590" width="10.28125" style="63" customWidth="1"/>
    <col min="3591" max="3840" width="9.28125" style="63" customWidth="1"/>
    <col min="3841" max="3841" width="5.00390625" style="63" customWidth="1"/>
    <col min="3842" max="3842" width="71.421875" style="63" customWidth="1"/>
    <col min="3843" max="3843" width="5.421875" style="63" customWidth="1"/>
    <col min="3844" max="3844" width="7.8515625" style="63" customWidth="1"/>
    <col min="3845" max="3845" width="11.28125" style="63" customWidth="1"/>
    <col min="3846" max="3846" width="10.28125" style="63" customWidth="1"/>
    <col min="3847" max="4096" width="9.28125" style="63" customWidth="1"/>
    <col min="4097" max="4097" width="5.00390625" style="63" customWidth="1"/>
    <col min="4098" max="4098" width="71.421875" style="63" customWidth="1"/>
    <col min="4099" max="4099" width="5.421875" style="63" customWidth="1"/>
    <col min="4100" max="4100" width="7.8515625" style="63" customWidth="1"/>
    <col min="4101" max="4101" width="11.28125" style="63" customWidth="1"/>
    <col min="4102" max="4102" width="10.28125" style="63" customWidth="1"/>
    <col min="4103" max="4352" width="9.28125" style="63" customWidth="1"/>
    <col min="4353" max="4353" width="5.00390625" style="63" customWidth="1"/>
    <col min="4354" max="4354" width="71.421875" style="63" customWidth="1"/>
    <col min="4355" max="4355" width="5.421875" style="63" customWidth="1"/>
    <col min="4356" max="4356" width="7.8515625" style="63" customWidth="1"/>
    <col min="4357" max="4357" width="11.28125" style="63" customWidth="1"/>
    <col min="4358" max="4358" width="10.28125" style="63" customWidth="1"/>
    <col min="4359" max="4608" width="9.28125" style="63" customWidth="1"/>
    <col min="4609" max="4609" width="5.00390625" style="63" customWidth="1"/>
    <col min="4610" max="4610" width="71.421875" style="63" customWidth="1"/>
    <col min="4611" max="4611" width="5.421875" style="63" customWidth="1"/>
    <col min="4612" max="4612" width="7.8515625" style="63" customWidth="1"/>
    <col min="4613" max="4613" width="11.28125" style="63" customWidth="1"/>
    <col min="4614" max="4614" width="10.28125" style="63" customWidth="1"/>
    <col min="4615" max="4864" width="9.28125" style="63" customWidth="1"/>
    <col min="4865" max="4865" width="5.00390625" style="63" customWidth="1"/>
    <col min="4866" max="4866" width="71.421875" style="63" customWidth="1"/>
    <col min="4867" max="4867" width="5.421875" style="63" customWidth="1"/>
    <col min="4868" max="4868" width="7.8515625" style="63" customWidth="1"/>
    <col min="4869" max="4869" width="11.28125" style="63" customWidth="1"/>
    <col min="4870" max="4870" width="10.28125" style="63" customWidth="1"/>
    <col min="4871" max="5120" width="9.28125" style="63" customWidth="1"/>
    <col min="5121" max="5121" width="5.00390625" style="63" customWidth="1"/>
    <col min="5122" max="5122" width="71.421875" style="63" customWidth="1"/>
    <col min="5123" max="5123" width="5.421875" style="63" customWidth="1"/>
    <col min="5124" max="5124" width="7.8515625" style="63" customWidth="1"/>
    <col min="5125" max="5125" width="11.28125" style="63" customWidth="1"/>
    <col min="5126" max="5126" width="10.28125" style="63" customWidth="1"/>
    <col min="5127" max="5376" width="9.28125" style="63" customWidth="1"/>
    <col min="5377" max="5377" width="5.00390625" style="63" customWidth="1"/>
    <col min="5378" max="5378" width="71.421875" style="63" customWidth="1"/>
    <col min="5379" max="5379" width="5.421875" style="63" customWidth="1"/>
    <col min="5380" max="5380" width="7.8515625" style="63" customWidth="1"/>
    <col min="5381" max="5381" width="11.28125" style="63" customWidth="1"/>
    <col min="5382" max="5382" width="10.28125" style="63" customWidth="1"/>
    <col min="5383" max="5632" width="9.28125" style="63" customWidth="1"/>
    <col min="5633" max="5633" width="5.00390625" style="63" customWidth="1"/>
    <col min="5634" max="5634" width="71.421875" style="63" customWidth="1"/>
    <col min="5635" max="5635" width="5.421875" style="63" customWidth="1"/>
    <col min="5636" max="5636" width="7.8515625" style="63" customWidth="1"/>
    <col min="5637" max="5637" width="11.28125" style="63" customWidth="1"/>
    <col min="5638" max="5638" width="10.28125" style="63" customWidth="1"/>
    <col min="5639" max="5888" width="9.28125" style="63" customWidth="1"/>
    <col min="5889" max="5889" width="5.00390625" style="63" customWidth="1"/>
    <col min="5890" max="5890" width="71.421875" style="63" customWidth="1"/>
    <col min="5891" max="5891" width="5.421875" style="63" customWidth="1"/>
    <col min="5892" max="5892" width="7.8515625" style="63" customWidth="1"/>
    <col min="5893" max="5893" width="11.28125" style="63" customWidth="1"/>
    <col min="5894" max="5894" width="10.28125" style="63" customWidth="1"/>
    <col min="5895" max="6144" width="9.28125" style="63" customWidth="1"/>
    <col min="6145" max="6145" width="5.00390625" style="63" customWidth="1"/>
    <col min="6146" max="6146" width="71.421875" style="63" customWidth="1"/>
    <col min="6147" max="6147" width="5.421875" style="63" customWidth="1"/>
    <col min="6148" max="6148" width="7.8515625" style="63" customWidth="1"/>
    <col min="6149" max="6149" width="11.28125" style="63" customWidth="1"/>
    <col min="6150" max="6150" width="10.28125" style="63" customWidth="1"/>
    <col min="6151" max="6400" width="9.28125" style="63" customWidth="1"/>
    <col min="6401" max="6401" width="5.00390625" style="63" customWidth="1"/>
    <col min="6402" max="6402" width="71.421875" style="63" customWidth="1"/>
    <col min="6403" max="6403" width="5.421875" style="63" customWidth="1"/>
    <col min="6404" max="6404" width="7.8515625" style="63" customWidth="1"/>
    <col min="6405" max="6405" width="11.28125" style="63" customWidth="1"/>
    <col min="6406" max="6406" width="10.28125" style="63" customWidth="1"/>
    <col min="6407" max="6656" width="9.28125" style="63" customWidth="1"/>
    <col min="6657" max="6657" width="5.00390625" style="63" customWidth="1"/>
    <col min="6658" max="6658" width="71.421875" style="63" customWidth="1"/>
    <col min="6659" max="6659" width="5.421875" style="63" customWidth="1"/>
    <col min="6660" max="6660" width="7.8515625" style="63" customWidth="1"/>
    <col min="6661" max="6661" width="11.28125" style="63" customWidth="1"/>
    <col min="6662" max="6662" width="10.28125" style="63" customWidth="1"/>
    <col min="6663" max="6912" width="9.28125" style="63" customWidth="1"/>
    <col min="6913" max="6913" width="5.00390625" style="63" customWidth="1"/>
    <col min="6914" max="6914" width="71.421875" style="63" customWidth="1"/>
    <col min="6915" max="6915" width="5.421875" style="63" customWidth="1"/>
    <col min="6916" max="6916" width="7.8515625" style="63" customWidth="1"/>
    <col min="6917" max="6917" width="11.28125" style="63" customWidth="1"/>
    <col min="6918" max="6918" width="10.28125" style="63" customWidth="1"/>
    <col min="6919" max="7168" width="9.28125" style="63" customWidth="1"/>
    <col min="7169" max="7169" width="5.00390625" style="63" customWidth="1"/>
    <col min="7170" max="7170" width="71.421875" style="63" customWidth="1"/>
    <col min="7171" max="7171" width="5.421875" style="63" customWidth="1"/>
    <col min="7172" max="7172" width="7.8515625" style="63" customWidth="1"/>
    <col min="7173" max="7173" width="11.28125" style="63" customWidth="1"/>
    <col min="7174" max="7174" width="10.28125" style="63" customWidth="1"/>
    <col min="7175" max="7424" width="9.28125" style="63" customWidth="1"/>
    <col min="7425" max="7425" width="5.00390625" style="63" customWidth="1"/>
    <col min="7426" max="7426" width="71.421875" style="63" customWidth="1"/>
    <col min="7427" max="7427" width="5.421875" style="63" customWidth="1"/>
    <col min="7428" max="7428" width="7.8515625" style="63" customWidth="1"/>
    <col min="7429" max="7429" width="11.28125" style="63" customWidth="1"/>
    <col min="7430" max="7430" width="10.28125" style="63" customWidth="1"/>
    <col min="7431" max="7680" width="9.28125" style="63" customWidth="1"/>
    <col min="7681" max="7681" width="5.00390625" style="63" customWidth="1"/>
    <col min="7682" max="7682" width="71.421875" style="63" customWidth="1"/>
    <col min="7683" max="7683" width="5.421875" style="63" customWidth="1"/>
    <col min="7684" max="7684" width="7.8515625" style="63" customWidth="1"/>
    <col min="7685" max="7685" width="11.28125" style="63" customWidth="1"/>
    <col min="7686" max="7686" width="10.28125" style="63" customWidth="1"/>
    <col min="7687" max="7936" width="9.28125" style="63" customWidth="1"/>
    <col min="7937" max="7937" width="5.00390625" style="63" customWidth="1"/>
    <col min="7938" max="7938" width="71.421875" style="63" customWidth="1"/>
    <col min="7939" max="7939" width="5.421875" style="63" customWidth="1"/>
    <col min="7940" max="7940" width="7.8515625" style="63" customWidth="1"/>
    <col min="7941" max="7941" width="11.28125" style="63" customWidth="1"/>
    <col min="7942" max="7942" width="10.28125" style="63" customWidth="1"/>
    <col min="7943" max="8192" width="9.28125" style="63" customWidth="1"/>
    <col min="8193" max="8193" width="5.00390625" style="63" customWidth="1"/>
    <col min="8194" max="8194" width="71.421875" style="63" customWidth="1"/>
    <col min="8195" max="8195" width="5.421875" style="63" customWidth="1"/>
    <col min="8196" max="8196" width="7.8515625" style="63" customWidth="1"/>
    <col min="8197" max="8197" width="11.28125" style="63" customWidth="1"/>
    <col min="8198" max="8198" width="10.28125" style="63" customWidth="1"/>
    <col min="8199" max="8448" width="9.28125" style="63" customWidth="1"/>
    <col min="8449" max="8449" width="5.00390625" style="63" customWidth="1"/>
    <col min="8450" max="8450" width="71.421875" style="63" customWidth="1"/>
    <col min="8451" max="8451" width="5.421875" style="63" customWidth="1"/>
    <col min="8452" max="8452" width="7.8515625" style="63" customWidth="1"/>
    <col min="8453" max="8453" width="11.28125" style="63" customWidth="1"/>
    <col min="8454" max="8454" width="10.28125" style="63" customWidth="1"/>
    <col min="8455" max="8704" width="9.28125" style="63" customWidth="1"/>
    <col min="8705" max="8705" width="5.00390625" style="63" customWidth="1"/>
    <col min="8706" max="8706" width="71.421875" style="63" customWidth="1"/>
    <col min="8707" max="8707" width="5.421875" style="63" customWidth="1"/>
    <col min="8708" max="8708" width="7.8515625" style="63" customWidth="1"/>
    <col min="8709" max="8709" width="11.28125" style="63" customWidth="1"/>
    <col min="8710" max="8710" width="10.28125" style="63" customWidth="1"/>
    <col min="8711" max="8960" width="9.28125" style="63" customWidth="1"/>
    <col min="8961" max="8961" width="5.00390625" style="63" customWidth="1"/>
    <col min="8962" max="8962" width="71.421875" style="63" customWidth="1"/>
    <col min="8963" max="8963" width="5.421875" style="63" customWidth="1"/>
    <col min="8964" max="8964" width="7.8515625" style="63" customWidth="1"/>
    <col min="8965" max="8965" width="11.28125" style="63" customWidth="1"/>
    <col min="8966" max="8966" width="10.28125" style="63" customWidth="1"/>
    <col min="8967" max="9216" width="9.28125" style="63" customWidth="1"/>
    <col min="9217" max="9217" width="5.00390625" style="63" customWidth="1"/>
    <col min="9218" max="9218" width="71.421875" style="63" customWidth="1"/>
    <col min="9219" max="9219" width="5.421875" style="63" customWidth="1"/>
    <col min="9220" max="9220" width="7.8515625" style="63" customWidth="1"/>
    <col min="9221" max="9221" width="11.28125" style="63" customWidth="1"/>
    <col min="9222" max="9222" width="10.28125" style="63" customWidth="1"/>
    <col min="9223" max="9472" width="9.28125" style="63" customWidth="1"/>
    <col min="9473" max="9473" width="5.00390625" style="63" customWidth="1"/>
    <col min="9474" max="9474" width="71.421875" style="63" customWidth="1"/>
    <col min="9475" max="9475" width="5.421875" style="63" customWidth="1"/>
    <col min="9476" max="9476" width="7.8515625" style="63" customWidth="1"/>
    <col min="9477" max="9477" width="11.28125" style="63" customWidth="1"/>
    <col min="9478" max="9478" width="10.28125" style="63" customWidth="1"/>
    <col min="9479" max="9728" width="9.28125" style="63" customWidth="1"/>
    <col min="9729" max="9729" width="5.00390625" style="63" customWidth="1"/>
    <col min="9730" max="9730" width="71.421875" style="63" customWidth="1"/>
    <col min="9731" max="9731" width="5.421875" style="63" customWidth="1"/>
    <col min="9732" max="9732" width="7.8515625" style="63" customWidth="1"/>
    <col min="9733" max="9733" width="11.28125" style="63" customWidth="1"/>
    <col min="9734" max="9734" width="10.28125" style="63" customWidth="1"/>
    <col min="9735" max="9984" width="9.28125" style="63" customWidth="1"/>
    <col min="9985" max="9985" width="5.00390625" style="63" customWidth="1"/>
    <col min="9986" max="9986" width="71.421875" style="63" customWidth="1"/>
    <col min="9987" max="9987" width="5.421875" style="63" customWidth="1"/>
    <col min="9988" max="9988" width="7.8515625" style="63" customWidth="1"/>
    <col min="9989" max="9989" width="11.28125" style="63" customWidth="1"/>
    <col min="9990" max="9990" width="10.28125" style="63" customWidth="1"/>
    <col min="9991" max="10240" width="9.28125" style="63" customWidth="1"/>
    <col min="10241" max="10241" width="5.00390625" style="63" customWidth="1"/>
    <col min="10242" max="10242" width="71.421875" style="63" customWidth="1"/>
    <col min="10243" max="10243" width="5.421875" style="63" customWidth="1"/>
    <col min="10244" max="10244" width="7.8515625" style="63" customWidth="1"/>
    <col min="10245" max="10245" width="11.28125" style="63" customWidth="1"/>
    <col min="10246" max="10246" width="10.28125" style="63" customWidth="1"/>
    <col min="10247" max="10496" width="9.28125" style="63" customWidth="1"/>
    <col min="10497" max="10497" width="5.00390625" style="63" customWidth="1"/>
    <col min="10498" max="10498" width="71.421875" style="63" customWidth="1"/>
    <col min="10499" max="10499" width="5.421875" style="63" customWidth="1"/>
    <col min="10500" max="10500" width="7.8515625" style="63" customWidth="1"/>
    <col min="10501" max="10501" width="11.28125" style="63" customWidth="1"/>
    <col min="10502" max="10502" width="10.28125" style="63" customWidth="1"/>
    <col min="10503" max="10752" width="9.28125" style="63" customWidth="1"/>
    <col min="10753" max="10753" width="5.00390625" style="63" customWidth="1"/>
    <col min="10754" max="10754" width="71.421875" style="63" customWidth="1"/>
    <col min="10755" max="10755" width="5.421875" style="63" customWidth="1"/>
    <col min="10756" max="10756" width="7.8515625" style="63" customWidth="1"/>
    <col min="10757" max="10757" width="11.28125" style="63" customWidth="1"/>
    <col min="10758" max="10758" width="10.28125" style="63" customWidth="1"/>
    <col min="10759" max="11008" width="9.28125" style="63" customWidth="1"/>
    <col min="11009" max="11009" width="5.00390625" style="63" customWidth="1"/>
    <col min="11010" max="11010" width="71.421875" style="63" customWidth="1"/>
    <col min="11011" max="11011" width="5.421875" style="63" customWidth="1"/>
    <col min="11012" max="11012" width="7.8515625" style="63" customWidth="1"/>
    <col min="11013" max="11013" width="11.28125" style="63" customWidth="1"/>
    <col min="11014" max="11014" width="10.28125" style="63" customWidth="1"/>
    <col min="11015" max="11264" width="9.28125" style="63" customWidth="1"/>
    <col min="11265" max="11265" width="5.00390625" style="63" customWidth="1"/>
    <col min="11266" max="11266" width="71.421875" style="63" customWidth="1"/>
    <col min="11267" max="11267" width="5.421875" style="63" customWidth="1"/>
    <col min="11268" max="11268" width="7.8515625" style="63" customWidth="1"/>
    <col min="11269" max="11269" width="11.28125" style="63" customWidth="1"/>
    <col min="11270" max="11270" width="10.28125" style="63" customWidth="1"/>
    <col min="11271" max="11520" width="9.28125" style="63" customWidth="1"/>
    <col min="11521" max="11521" width="5.00390625" style="63" customWidth="1"/>
    <col min="11522" max="11522" width="71.421875" style="63" customWidth="1"/>
    <col min="11523" max="11523" width="5.421875" style="63" customWidth="1"/>
    <col min="11524" max="11524" width="7.8515625" style="63" customWidth="1"/>
    <col min="11525" max="11525" width="11.28125" style="63" customWidth="1"/>
    <col min="11526" max="11526" width="10.28125" style="63" customWidth="1"/>
    <col min="11527" max="11776" width="9.28125" style="63" customWidth="1"/>
    <col min="11777" max="11777" width="5.00390625" style="63" customWidth="1"/>
    <col min="11778" max="11778" width="71.421875" style="63" customWidth="1"/>
    <col min="11779" max="11779" width="5.421875" style="63" customWidth="1"/>
    <col min="11780" max="11780" width="7.8515625" style="63" customWidth="1"/>
    <col min="11781" max="11781" width="11.28125" style="63" customWidth="1"/>
    <col min="11782" max="11782" width="10.28125" style="63" customWidth="1"/>
    <col min="11783" max="12032" width="9.28125" style="63" customWidth="1"/>
    <col min="12033" max="12033" width="5.00390625" style="63" customWidth="1"/>
    <col min="12034" max="12034" width="71.421875" style="63" customWidth="1"/>
    <col min="12035" max="12035" width="5.421875" style="63" customWidth="1"/>
    <col min="12036" max="12036" width="7.8515625" style="63" customWidth="1"/>
    <col min="12037" max="12037" width="11.28125" style="63" customWidth="1"/>
    <col min="12038" max="12038" width="10.28125" style="63" customWidth="1"/>
    <col min="12039" max="12288" width="9.28125" style="63" customWidth="1"/>
    <col min="12289" max="12289" width="5.00390625" style="63" customWidth="1"/>
    <col min="12290" max="12290" width="71.421875" style="63" customWidth="1"/>
    <col min="12291" max="12291" width="5.421875" style="63" customWidth="1"/>
    <col min="12292" max="12292" width="7.8515625" style="63" customWidth="1"/>
    <col min="12293" max="12293" width="11.28125" style="63" customWidth="1"/>
    <col min="12294" max="12294" width="10.28125" style="63" customWidth="1"/>
    <col min="12295" max="12544" width="9.28125" style="63" customWidth="1"/>
    <col min="12545" max="12545" width="5.00390625" style="63" customWidth="1"/>
    <col min="12546" max="12546" width="71.421875" style="63" customWidth="1"/>
    <col min="12547" max="12547" width="5.421875" style="63" customWidth="1"/>
    <col min="12548" max="12548" width="7.8515625" style="63" customWidth="1"/>
    <col min="12549" max="12549" width="11.28125" style="63" customWidth="1"/>
    <col min="12550" max="12550" width="10.28125" style="63" customWidth="1"/>
    <col min="12551" max="12800" width="9.28125" style="63" customWidth="1"/>
    <col min="12801" max="12801" width="5.00390625" style="63" customWidth="1"/>
    <col min="12802" max="12802" width="71.421875" style="63" customWidth="1"/>
    <col min="12803" max="12803" width="5.421875" style="63" customWidth="1"/>
    <col min="12804" max="12804" width="7.8515625" style="63" customWidth="1"/>
    <col min="12805" max="12805" width="11.28125" style="63" customWidth="1"/>
    <col min="12806" max="12806" width="10.28125" style="63" customWidth="1"/>
    <col min="12807" max="13056" width="9.28125" style="63" customWidth="1"/>
    <col min="13057" max="13057" width="5.00390625" style="63" customWidth="1"/>
    <col min="13058" max="13058" width="71.421875" style="63" customWidth="1"/>
    <col min="13059" max="13059" width="5.421875" style="63" customWidth="1"/>
    <col min="13060" max="13060" width="7.8515625" style="63" customWidth="1"/>
    <col min="13061" max="13061" width="11.28125" style="63" customWidth="1"/>
    <col min="13062" max="13062" width="10.28125" style="63" customWidth="1"/>
    <col min="13063" max="13312" width="9.28125" style="63" customWidth="1"/>
    <col min="13313" max="13313" width="5.00390625" style="63" customWidth="1"/>
    <col min="13314" max="13314" width="71.421875" style="63" customWidth="1"/>
    <col min="13315" max="13315" width="5.421875" style="63" customWidth="1"/>
    <col min="13316" max="13316" width="7.8515625" style="63" customWidth="1"/>
    <col min="13317" max="13317" width="11.28125" style="63" customWidth="1"/>
    <col min="13318" max="13318" width="10.28125" style="63" customWidth="1"/>
    <col min="13319" max="13568" width="9.28125" style="63" customWidth="1"/>
    <col min="13569" max="13569" width="5.00390625" style="63" customWidth="1"/>
    <col min="13570" max="13570" width="71.421875" style="63" customWidth="1"/>
    <col min="13571" max="13571" width="5.421875" style="63" customWidth="1"/>
    <col min="13572" max="13572" width="7.8515625" style="63" customWidth="1"/>
    <col min="13573" max="13573" width="11.28125" style="63" customWidth="1"/>
    <col min="13574" max="13574" width="10.28125" style="63" customWidth="1"/>
    <col min="13575" max="13824" width="9.28125" style="63" customWidth="1"/>
    <col min="13825" max="13825" width="5.00390625" style="63" customWidth="1"/>
    <col min="13826" max="13826" width="71.421875" style="63" customWidth="1"/>
    <col min="13827" max="13827" width="5.421875" style="63" customWidth="1"/>
    <col min="13828" max="13828" width="7.8515625" style="63" customWidth="1"/>
    <col min="13829" max="13829" width="11.28125" style="63" customWidth="1"/>
    <col min="13830" max="13830" width="10.28125" style="63" customWidth="1"/>
    <col min="13831" max="14080" width="9.28125" style="63" customWidth="1"/>
    <col min="14081" max="14081" width="5.00390625" style="63" customWidth="1"/>
    <col min="14082" max="14082" width="71.421875" style="63" customWidth="1"/>
    <col min="14083" max="14083" width="5.421875" style="63" customWidth="1"/>
    <col min="14084" max="14084" width="7.8515625" style="63" customWidth="1"/>
    <col min="14085" max="14085" width="11.28125" style="63" customWidth="1"/>
    <col min="14086" max="14086" width="10.28125" style="63" customWidth="1"/>
    <col min="14087" max="14336" width="9.28125" style="63" customWidth="1"/>
    <col min="14337" max="14337" width="5.00390625" style="63" customWidth="1"/>
    <col min="14338" max="14338" width="71.421875" style="63" customWidth="1"/>
    <col min="14339" max="14339" width="5.421875" style="63" customWidth="1"/>
    <col min="14340" max="14340" width="7.8515625" style="63" customWidth="1"/>
    <col min="14341" max="14341" width="11.28125" style="63" customWidth="1"/>
    <col min="14342" max="14342" width="10.28125" style="63" customWidth="1"/>
    <col min="14343" max="14592" width="9.28125" style="63" customWidth="1"/>
    <col min="14593" max="14593" width="5.00390625" style="63" customWidth="1"/>
    <col min="14594" max="14594" width="71.421875" style="63" customWidth="1"/>
    <col min="14595" max="14595" width="5.421875" style="63" customWidth="1"/>
    <col min="14596" max="14596" width="7.8515625" style="63" customWidth="1"/>
    <col min="14597" max="14597" width="11.28125" style="63" customWidth="1"/>
    <col min="14598" max="14598" width="10.28125" style="63" customWidth="1"/>
    <col min="14599" max="14848" width="9.28125" style="63" customWidth="1"/>
    <col min="14849" max="14849" width="5.00390625" style="63" customWidth="1"/>
    <col min="14850" max="14850" width="71.421875" style="63" customWidth="1"/>
    <col min="14851" max="14851" width="5.421875" style="63" customWidth="1"/>
    <col min="14852" max="14852" width="7.8515625" style="63" customWidth="1"/>
    <col min="14853" max="14853" width="11.28125" style="63" customWidth="1"/>
    <col min="14854" max="14854" width="10.28125" style="63" customWidth="1"/>
    <col min="14855" max="15104" width="9.28125" style="63" customWidth="1"/>
    <col min="15105" max="15105" width="5.00390625" style="63" customWidth="1"/>
    <col min="15106" max="15106" width="71.421875" style="63" customWidth="1"/>
    <col min="15107" max="15107" width="5.421875" style="63" customWidth="1"/>
    <col min="15108" max="15108" width="7.8515625" style="63" customWidth="1"/>
    <col min="15109" max="15109" width="11.28125" style="63" customWidth="1"/>
    <col min="15110" max="15110" width="10.28125" style="63" customWidth="1"/>
    <col min="15111" max="15360" width="9.28125" style="63" customWidth="1"/>
    <col min="15361" max="15361" width="5.00390625" style="63" customWidth="1"/>
    <col min="15362" max="15362" width="71.421875" style="63" customWidth="1"/>
    <col min="15363" max="15363" width="5.421875" style="63" customWidth="1"/>
    <col min="15364" max="15364" width="7.8515625" style="63" customWidth="1"/>
    <col min="15365" max="15365" width="11.28125" style="63" customWidth="1"/>
    <col min="15366" max="15366" width="10.28125" style="63" customWidth="1"/>
    <col min="15367" max="15616" width="9.28125" style="63" customWidth="1"/>
    <col min="15617" max="15617" width="5.00390625" style="63" customWidth="1"/>
    <col min="15618" max="15618" width="71.421875" style="63" customWidth="1"/>
    <col min="15619" max="15619" width="5.421875" style="63" customWidth="1"/>
    <col min="15620" max="15620" width="7.8515625" style="63" customWidth="1"/>
    <col min="15621" max="15621" width="11.28125" style="63" customWidth="1"/>
    <col min="15622" max="15622" width="10.28125" style="63" customWidth="1"/>
    <col min="15623" max="15872" width="9.28125" style="63" customWidth="1"/>
    <col min="15873" max="15873" width="5.00390625" style="63" customWidth="1"/>
    <col min="15874" max="15874" width="71.421875" style="63" customWidth="1"/>
    <col min="15875" max="15875" width="5.421875" style="63" customWidth="1"/>
    <col min="15876" max="15876" width="7.8515625" style="63" customWidth="1"/>
    <col min="15877" max="15877" width="11.28125" style="63" customWidth="1"/>
    <col min="15878" max="15878" width="10.28125" style="63" customWidth="1"/>
    <col min="15879" max="16128" width="9.28125" style="63" customWidth="1"/>
    <col min="16129" max="16129" width="5.00390625" style="63" customWidth="1"/>
    <col min="16130" max="16130" width="71.421875" style="63" customWidth="1"/>
    <col min="16131" max="16131" width="5.421875" style="63" customWidth="1"/>
    <col min="16132" max="16132" width="7.8515625" style="63" customWidth="1"/>
    <col min="16133" max="16133" width="11.28125" style="63" customWidth="1"/>
    <col min="16134" max="16134" width="10.28125" style="63" customWidth="1"/>
    <col min="16135" max="16384" width="9.28125" style="63" customWidth="1"/>
  </cols>
  <sheetData>
    <row r="1" spans="1:6" ht="21" customHeight="1">
      <c r="A1" s="528" t="s">
        <v>976</v>
      </c>
      <c r="B1" s="529"/>
      <c r="C1" s="529"/>
      <c r="D1" s="529"/>
      <c r="E1" s="529"/>
      <c r="F1" s="529"/>
    </row>
    <row r="2" spans="1:6" ht="21" customHeight="1">
      <c r="A2" s="528" t="s">
        <v>977</v>
      </c>
      <c r="B2" s="529"/>
      <c r="C2" s="529"/>
      <c r="D2" s="529"/>
      <c r="E2" s="529"/>
      <c r="F2" s="529"/>
    </row>
    <row r="3" spans="1:6" ht="12.75" customHeight="1">
      <c r="A3" s="530" t="s">
        <v>978</v>
      </c>
      <c r="B3" s="531"/>
      <c r="C3" s="532"/>
      <c r="D3" s="532"/>
      <c r="E3" s="532"/>
      <c r="F3" s="532"/>
    </row>
    <row r="4" spans="1:6" ht="4.5" customHeight="1">
      <c r="A4" s="64"/>
      <c r="B4" s="64"/>
      <c r="C4" s="64"/>
      <c r="D4" s="64"/>
      <c r="E4" s="65"/>
      <c r="F4" s="65"/>
    </row>
    <row r="5" spans="1:6" ht="21" customHeight="1">
      <c r="A5" s="66" t="s">
        <v>979</v>
      </c>
      <c r="B5" s="67" t="s">
        <v>53</v>
      </c>
      <c r="C5" s="67" t="s">
        <v>127</v>
      </c>
      <c r="D5" s="67" t="s">
        <v>980</v>
      </c>
      <c r="E5" s="67" t="s">
        <v>981</v>
      </c>
      <c r="F5" s="67" t="s">
        <v>982</v>
      </c>
    </row>
    <row r="6" spans="1:6" ht="21" customHeight="1">
      <c r="A6" s="68">
        <v>1</v>
      </c>
      <c r="B6" s="69">
        <v>5</v>
      </c>
      <c r="C6" s="69">
        <v>6</v>
      </c>
      <c r="D6" s="69">
        <v>7</v>
      </c>
      <c r="E6" s="69">
        <v>8</v>
      </c>
      <c r="F6" s="69">
        <v>9</v>
      </c>
    </row>
    <row r="7" spans="1:6" ht="12.75" customHeight="1">
      <c r="A7" s="70">
        <v>1</v>
      </c>
      <c r="B7" s="71" t="s">
        <v>139</v>
      </c>
      <c r="C7" s="72"/>
      <c r="D7" s="72"/>
      <c r="E7" s="72"/>
      <c r="F7" s="73"/>
    </row>
    <row r="8" spans="1:6" ht="12.75" customHeight="1">
      <c r="A8" s="70">
        <f aca="true" t="shared" si="0" ref="A8:A52">1+A7</f>
        <v>2</v>
      </c>
      <c r="B8" s="74" t="s">
        <v>983</v>
      </c>
      <c r="C8" s="75"/>
      <c r="D8" s="75"/>
      <c r="E8" s="75"/>
      <c r="F8" s="76"/>
    </row>
    <row r="9" spans="1:6" ht="12.75" customHeight="1">
      <c r="A9" s="70">
        <f t="shared" si="0"/>
        <v>3</v>
      </c>
      <c r="B9" s="77" t="s">
        <v>984</v>
      </c>
      <c r="C9" s="78" t="s">
        <v>604</v>
      </c>
      <c r="D9" s="79">
        <v>1</v>
      </c>
      <c r="E9" s="194"/>
      <c r="F9" s="80">
        <f>E9*D9</f>
        <v>0</v>
      </c>
    </row>
    <row r="10" spans="1:6" ht="12.75" customHeight="1">
      <c r="A10" s="70">
        <f t="shared" si="0"/>
        <v>4</v>
      </c>
      <c r="B10" s="74" t="s">
        <v>983</v>
      </c>
      <c r="C10" s="81"/>
      <c r="D10" s="82"/>
      <c r="E10" s="195"/>
      <c r="F10" s="83">
        <f>F9</f>
        <v>0</v>
      </c>
    </row>
    <row r="11" spans="1:6" ht="12.75" customHeight="1">
      <c r="A11" s="70">
        <f t="shared" si="0"/>
        <v>5</v>
      </c>
      <c r="B11" s="71" t="s">
        <v>985</v>
      </c>
      <c r="C11" s="84"/>
      <c r="D11" s="85"/>
      <c r="E11" s="196"/>
      <c r="F11" s="86">
        <f>F10</f>
        <v>0</v>
      </c>
    </row>
    <row r="12" spans="1:6" ht="12.75" customHeight="1">
      <c r="A12" s="70">
        <f t="shared" si="0"/>
        <v>6</v>
      </c>
      <c r="B12" s="71" t="s">
        <v>210</v>
      </c>
      <c r="C12" s="75"/>
      <c r="D12" s="87"/>
      <c r="E12" s="197"/>
      <c r="F12" s="88"/>
    </row>
    <row r="13" spans="1:6" ht="12.75" customHeight="1">
      <c r="A13" s="70">
        <f t="shared" si="0"/>
        <v>7</v>
      </c>
      <c r="B13" s="74" t="s">
        <v>393</v>
      </c>
      <c r="C13" s="75"/>
      <c r="D13" s="87"/>
      <c r="E13" s="197"/>
      <c r="F13" s="76"/>
    </row>
    <row r="14" spans="1:6" ht="12.75" customHeight="1">
      <c r="A14" s="70">
        <f t="shared" si="0"/>
        <v>8</v>
      </c>
      <c r="B14" s="77" t="s">
        <v>986</v>
      </c>
      <c r="C14" s="89" t="s">
        <v>413</v>
      </c>
      <c r="D14" s="90">
        <v>10</v>
      </c>
      <c r="E14" s="194"/>
      <c r="F14" s="80">
        <f>E14*D14</f>
        <v>0</v>
      </c>
    </row>
    <row r="15" spans="1:6" ht="12.75" customHeight="1">
      <c r="A15" s="70">
        <f t="shared" si="0"/>
        <v>9</v>
      </c>
      <c r="B15" s="77" t="s">
        <v>987</v>
      </c>
      <c r="C15" s="89" t="s">
        <v>413</v>
      </c>
      <c r="D15" s="90">
        <v>1</v>
      </c>
      <c r="E15" s="194"/>
      <c r="F15" s="80">
        <f aca="true" t="shared" si="1" ref="F15:F26">D15*E15</f>
        <v>0</v>
      </c>
    </row>
    <row r="16" spans="1:6" ht="12.75" customHeight="1">
      <c r="A16" s="70">
        <f t="shared" si="0"/>
        <v>10</v>
      </c>
      <c r="B16" s="77" t="s">
        <v>988</v>
      </c>
      <c r="C16" s="89" t="s">
        <v>413</v>
      </c>
      <c r="D16" s="90">
        <v>1</v>
      </c>
      <c r="E16" s="194"/>
      <c r="F16" s="80">
        <f t="shared" si="1"/>
        <v>0</v>
      </c>
    </row>
    <row r="17" spans="1:6" ht="12.75" customHeight="1">
      <c r="A17" s="70">
        <f t="shared" si="0"/>
        <v>11</v>
      </c>
      <c r="B17" s="77" t="s">
        <v>989</v>
      </c>
      <c r="C17" s="89" t="s">
        <v>413</v>
      </c>
      <c r="D17" s="90">
        <v>3</v>
      </c>
      <c r="E17" s="194"/>
      <c r="F17" s="80">
        <f t="shared" si="1"/>
        <v>0</v>
      </c>
    </row>
    <row r="18" spans="1:6" ht="12.75" customHeight="1">
      <c r="A18" s="70">
        <f t="shared" si="0"/>
        <v>12</v>
      </c>
      <c r="B18" s="77" t="s">
        <v>990</v>
      </c>
      <c r="C18" s="89" t="s">
        <v>413</v>
      </c>
      <c r="D18" s="90">
        <v>4</v>
      </c>
      <c r="E18" s="194"/>
      <c r="F18" s="80">
        <f t="shared" si="1"/>
        <v>0</v>
      </c>
    </row>
    <row r="19" spans="1:6" ht="12.75" customHeight="1">
      <c r="A19" s="70">
        <f t="shared" si="0"/>
        <v>13</v>
      </c>
      <c r="B19" s="77" t="s">
        <v>991</v>
      </c>
      <c r="C19" s="89" t="s">
        <v>413</v>
      </c>
      <c r="D19" s="90">
        <v>10</v>
      </c>
      <c r="E19" s="194"/>
      <c r="F19" s="80">
        <f t="shared" si="1"/>
        <v>0</v>
      </c>
    </row>
    <row r="20" spans="1:6" ht="12.75" customHeight="1">
      <c r="A20" s="70">
        <f t="shared" si="0"/>
        <v>14</v>
      </c>
      <c r="B20" s="77" t="s">
        <v>992</v>
      </c>
      <c r="C20" s="89" t="s">
        <v>176</v>
      </c>
      <c r="D20" s="90">
        <v>2</v>
      </c>
      <c r="E20" s="194"/>
      <c r="F20" s="80">
        <f t="shared" si="1"/>
        <v>0</v>
      </c>
    </row>
    <row r="21" spans="1:6" ht="12.75" customHeight="1">
      <c r="A21" s="70">
        <f t="shared" si="0"/>
        <v>15</v>
      </c>
      <c r="B21" s="77" t="s">
        <v>993</v>
      </c>
      <c r="C21" s="89" t="s">
        <v>176</v>
      </c>
      <c r="D21" s="90">
        <v>2</v>
      </c>
      <c r="E21" s="194"/>
      <c r="F21" s="80">
        <f t="shared" si="1"/>
        <v>0</v>
      </c>
    </row>
    <row r="22" spans="1:6" ht="12.75" customHeight="1">
      <c r="A22" s="70">
        <f t="shared" si="0"/>
        <v>16</v>
      </c>
      <c r="B22" s="77" t="s">
        <v>994</v>
      </c>
      <c r="C22" s="89" t="s">
        <v>176</v>
      </c>
      <c r="D22" s="90">
        <v>3</v>
      </c>
      <c r="E22" s="194"/>
      <c r="F22" s="80">
        <f t="shared" si="1"/>
        <v>0</v>
      </c>
    </row>
    <row r="23" spans="1:6" ht="12.75" customHeight="1">
      <c r="A23" s="70">
        <f t="shared" si="0"/>
        <v>17</v>
      </c>
      <c r="B23" s="77" t="s">
        <v>995</v>
      </c>
      <c r="C23" s="89" t="s">
        <v>617</v>
      </c>
      <c r="D23" s="90">
        <v>5</v>
      </c>
      <c r="E23" s="194"/>
      <c r="F23" s="80">
        <f t="shared" si="1"/>
        <v>0</v>
      </c>
    </row>
    <row r="24" spans="1:6" ht="12.75" customHeight="1">
      <c r="A24" s="70">
        <f t="shared" si="0"/>
        <v>18</v>
      </c>
      <c r="B24" s="77" t="s">
        <v>996</v>
      </c>
      <c r="C24" s="89" t="s">
        <v>176</v>
      </c>
      <c r="D24" s="90">
        <v>1</v>
      </c>
      <c r="E24" s="194"/>
      <c r="F24" s="80">
        <f t="shared" si="1"/>
        <v>0</v>
      </c>
    </row>
    <row r="25" spans="1:6" ht="12.75" customHeight="1">
      <c r="A25" s="70">
        <f t="shared" si="0"/>
        <v>19</v>
      </c>
      <c r="B25" s="77" t="s">
        <v>997</v>
      </c>
      <c r="C25" s="89" t="s">
        <v>413</v>
      </c>
      <c r="D25" s="90">
        <f>SUM(D15:D19)</f>
        <v>19</v>
      </c>
      <c r="E25" s="194"/>
      <c r="F25" s="80">
        <f t="shared" si="1"/>
        <v>0</v>
      </c>
    </row>
    <row r="26" spans="1:6" ht="12.75" customHeight="1">
      <c r="A26" s="70">
        <f t="shared" si="0"/>
        <v>20</v>
      </c>
      <c r="B26" s="77" t="s">
        <v>998</v>
      </c>
      <c r="C26" s="89" t="s">
        <v>604</v>
      </c>
      <c r="D26" s="90">
        <v>1</v>
      </c>
      <c r="E26" s="194"/>
      <c r="F26" s="80">
        <f t="shared" si="1"/>
        <v>0</v>
      </c>
    </row>
    <row r="27" spans="1:6" ht="12.75" customHeight="1">
      <c r="A27" s="70">
        <f t="shared" si="0"/>
        <v>21</v>
      </c>
      <c r="B27" s="74" t="s">
        <v>393</v>
      </c>
      <c r="C27" s="89"/>
      <c r="D27" s="91"/>
      <c r="E27" s="198"/>
      <c r="F27" s="83">
        <f>SUM(F14:F26)</f>
        <v>0</v>
      </c>
    </row>
    <row r="28" spans="1:6" ht="12.75" customHeight="1">
      <c r="A28" s="70">
        <f t="shared" si="0"/>
        <v>22</v>
      </c>
      <c r="B28" s="74" t="s">
        <v>999</v>
      </c>
      <c r="C28" s="75"/>
      <c r="D28" s="75"/>
      <c r="E28" s="197"/>
      <c r="F28" s="76"/>
    </row>
    <row r="29" spans="1:6" ht="12.75" customHeight="1">
      <c r="A29" s="70">
        <f t="shared" si="0"/>
        <v>23</v>
      </c>
      <c r="B29" s="77" t="s">
        <v>1000</v>
      </c>
      <c r="C29" s="89" t="s">
        <v>413</v>
      </c>
      <c r="D29" s="90">
        <v>10</v>
      </c>
      <c r="E29" s="194"/>
      <c r="F29" s="80">
        <f aca="true" t="shared" si="2" ref="F29:F42">D29*E29</f>
        <v>0</v>
      </c>
    </row>
    <row r="30" spans="1:6" ht="12.75" customHeight="1">
      <c r="A30" s="70">
        <f t="shared" si="0"/>
        <v>24</v>
      </c>
      <c r="B30" s="77" t="s">
        <v>1001</v>
      </c>
      <c r="C30" s="89" t="s">
        <v>413</v>
      </c>
      <c r="D30" s="90">
        <v>15</v>
      </c>
      <c r="E30" s="194"/>
      <c r="F30" s="80">
        <f t="shared" si="2"/>
        <v>0</v>
      </c>
    </row>
    <row r="31" spans="1:6" ht="12.75" customHeight="1">
      <c r="A31" s="70">
        <f t="shared" si="0"/>
        <v>25</v>
      </c>
      <c r="B31" s="77" t="s">
        <v>1002</v>
      </c>
      <c r="C31" s="89" t="s">
        <v>413</v>
      </c>
      <c r="D31" s="90">
        <f>SUM(D29:D30)</f>
        <v>25</v>
      </c>
      <c r="E31" s="194"/>
      <c r="F31" s="80">
        <f t="shared" si="2"/>
        <v>0</v>
      </c>
    </row>
    <row r="32" spans="1:6" ht="12.75" customHeight="1">
      <c r="A32" s="70">
        <f t="shared" si="0"/>
        <v>26</v>
      </c>
      <c r="B32" s="77" t="s">
        <v>1003</v>
      </c>
      <c r="C32" s="89" t="s">
        <v>176</v>
      </c>
      <c r="D32" s="90">
        <v>2</v>
      </c>
      <c r="E32" s="194"/>
      <c r="F32" s="80">
        <f t="shared" si="2"/>
        <v>0</v>
      </c>
    </row>
    <row r="33" spans="1:6" ht="12.75" customHeight="1">
      <c r="A33" s="70">
        <f t="shared" si="0"/>
        <v>27</v>
      </c>
      <c r="B33" s="77" t="s">
        <v>1004</v>
      </c>
      <c r="C33" s="89" t="s">
        <v>176</v>
      </c>
      <c r="D33" s="90">
        <v>2</v>
      </c>
      <c r="E33" s="194"/>
      <c r="F33" s="80">
        <f t="shared" si="2"/>
        <v>0</v>
      </c>
    </row>
    <row r="34" spans="1:6" ht="12.75" customHeight="1">
      <c r="A34" s="70">
        <f t="shared" si="0"/>
        <v>28</v>
      </c>
      <c r="B34" s="77" t="s">
        <v>995</v>
      </c>
      <c r="C34" s="89" t="s">
        <v>617</v>
      </c>
      <c r="D34" s="90">
        <v>2</v>
      </c>
      <c r="E34" s="194"/>
      <c r="F34" s="80">
        <f t="shared" si="2"/>
        <v>0</v>
      </c>
    </row>
    <row r="35" spans="1:6" ht="12.75" customHeight="1">
      <c r="A35" s="70">
        <f t="shared" si="0"/>
        <v>29</v>
      </c>
      <c r="B35" s="77" t="s">
        <v>1005</v>
      </c>
      <c r="C35" s="89" t="s">
        <v>176</v>
      </c>
      <c r="D35" s="90">
        <v>2</v>
      </c>
      <c r="E35" s="194"/>
      <c r="F35" s="80">
        <f t="shared" si="2"/>
        <v>0</v>
      </c>
    </row>
    <row r="36" spans="1:6" ht="12.75" customHeight="1">
      <c r="A36" s="70">
        <f t="shared" si="0"/>
        <v>30</v>
      </c>
      <c r="B36" s="77" t="s">
        <v>1006</v>
      </c>
      <c r="C36" s="89" t="s">
        <v>176</v>
      </c>
      <c r="D36" s="90">
        <v>2</v>
      </c>
      <c r="E36" s="194"/>
      <c r="F36" s="80">
        <f t="shared" si="2"/>
        <v>0</v>
      </c>
    </row>
    <row r="37" spans="1:6" ht="12.75" customHeight="1">
      <c r="A37" s="70">
        <f t="shared" si="0"/>
        <v>31</v>
      </c>
      <c r="B37" s="77" t="s">
        <v>1007</v>
      </c>
      <c r="C37" s="89" t="s">
        <v>176</v>
      </c>
      <c r="D37" s="90">
        <v>6</v>
      </c>
      <c r="E37" s="194"/>
      <c r="F37" s="80">
        <f t="shared" si="2"/>
        <v>0</v>
      </c>
    </row>
    <row r="38" spans="1:6" ht="12.75" customHeight="1">
      <c r="A38" s="70">
        <f t="shared" si="0"/>
        <v>32</v>
      </c>
      <c r="B38" s="77" t="s">
        <v>1008</v>
      </c>
      <c r="C38" s="89" t="s">
        <v>176</v>
      </c>
      <c r="D38" s="90">
        <v>6</v>
      </c>
      <c r="E38" s="194"/>
      <c r="F38" s="80">
        <f t="shared" si="2"/>
        <v>0</v>
      </c>
    </row>
    <row r="39" spans="1:6" ht="12.75" customHeight="1">
      <c r="A39" s="70">
        <f t="shared" si="0"/>
        <v>33</v>
      </c>
      <c r="B39" s="77" t="s">
        <v>1009</v>
      </c>
      <c r="C39" s="89" t="s">
        <v>176</v>
      </c>
      <c r="D39" s="90">
        <v>6</v>
      </c>
      <c r="E39" s="194"/>
      <c r="F39" s="80">
        <f t="shared" si="2"/>
        <v>0</v>
      </c>
    </row>
    <row r="40" spans="1:6" ht="12.75" customHeight="1">
      <c r="A40" s="70">
        <f t="shared" si="0"/>
        <v>34</v>
      </c>
      <c r="B40" s="77" t="s">
        <v>1010</v>
      </c>
      <c r="C40" s="89" t="s">
        <v>413</v>
      </c>
      <c r="D40" s="90">
        <f>D31</f>
        <v>25</v>
      </c>
      <c r="E40" s="194"/>
      <c r="F40" s="80">
        <f t="shared" si="2"/>
        <v>0</v>
      </c>
    </row>
    <row r="41" spans="1:6" ht="12.75" customHeight="1">
      <c r="A41" s="70">
        <f t="shared" si="0"/>
        <v>35</v>
      </c>
      <c r="B41" s="77" t="s">
        <v>1011</v>
      </c>
      <c r="C41" s="89" t="s">
        <v>413</v>
      </c>
      <c r="D41" s="90">
        <f>D40</f>
        <v>25</v>
      </c>
      <c r="E41" s="194"/>
      <c r="F41" s="80">
        <f t="shared" si="2"/>
        <v>0</v>
      </c>
    </row>
    <row r="42" spans="1:6" ht="12.75" customHeight="1">
      <c r="A42" s="70">
        <f t="shared" si="0"/>
        <v>36</v>
      </c>
      <c r="B42" s="77" t="s">
        <v>1012</v>
      </c>
      <c r="C42" s="89" t="s">
        <v>604</v>
      </c>
      <c r="D42" s="90">
        <v>1</v>
      </c>
      <c r="E42" s="194"/>
      <c r="F42" s="80">
        <f t="shared" si="2"/>
        <v>0</v>
      </c>
    </row>
    <row r="43" spans="1:6" ht="12.75" customHeight="1">
      <c r="A43" s="70">
        <f t="shared" si="0"/>
        <v>37</v>
      </c>
      <c r="B43" s="74" t="s">
        <v>999</v>
      </c>
      <c r="C43" s="89"/>
      <c r="D43" s="91"/>
      <c r="E43" s="198"/>
      <c r="F43" s="83">
        <f>SUM(F29:F42)</f>
        <v>0</v>
      </c>
    </row>
    <row r="44" spans="1:6" ht="12.75" customHeight="1">
      <c r="A44" s="70">
        <f t="shared" si="0"/>
        <v>38</v>
      </c>
      <c r="B44" s="74" t="s">
        <v>1013</v>
      </c>
      <c r="C44" s="92"/>
      <c r="D44" s="92"/>
      <c r="E44" s="193"/>
      <c r="F44" s="76"/>
    </row>
    <row r="45" spans="1:6" ht="12.75" customHeight="1">
      <c r="A45" s="70">
        <f t="shared" si="0"/>
        <v>39</v>
      </c>
      <c r="B45" s="93" t="s">
        <v>1014</v>
      </c>
      <c r="C45" s="94" t="s">
        <v>176</v>
      </c>
      <c r="D45" s="95">
        <v>2</v>
      </c>
      <c r="E45" s="194"/>
      <c r="F45" s="80">
        <f>E45*D45</f>
        <v>0</v>
      </c>
    </row>
    <row r="46" spans="1:6" ht="12.75" customHeight="1">
      <c r="A46" s="70">
        <f t="shared" si="0"/>
        <v>40</v>
      </c>
      <c r="B46" s="93" t="s">
        <v>1015</v>
      </c>
      <c r="C46" s="94" t="s">
        <v>176</v>
      </c>
      <c r="D46" s="95">
        <v>1</v>
      </c>
      <c r="E46" s="194"/>
      <c r="F46" s="80">
        <f>E46*D46</f>
        <v>0</v>
      </c>
    </row>
    <row r="47" spans="1:6" ht="12.75" customHeight="1">
      <c r="A47" s="70">
        <f t="shared" si="0"/>
        <v>41</v>
      </c>
      <c r="B47" s="93" t="s">
        <v>1016</v>
      </c>
      <c r="C47" s="94" t="s">
        <v>176</v>
      </c>
      <c r="D47" s="95">
        <v>1</v>
      </c>
      <c r="E47" s="194"/>
      <c r="F47" s="80">
        <f>E47*D47</f>
        <v>0</v>
      </c>
    </row>
    <row r="48" spans="1:6" ht="12.75" customHeight="1">
      <c r="A48" s="70">
        <f t="shared" si="0"/>
        <v>42</v>
      </c>
      <c r="B48" s="93" t="s">
        <v>1017</v>
      </c>
      <c r="C48" s="94" t="s">
        <v>176</v>
      </c>
      <c r="D48" s="95">
        <v>1</v>
      </c>
      <c r="E48" s="194"/>
      <c r="F48" s="80">
        <f>E48*D48</f>
        <v>0</v>
      </c>
    </row>
    <row r="49" spans="1:6" ht="12.75" customHeight="1">
      <c r="A49" s="70">
        <f t="shared" si="0"/>
        <v>43</v>
      </c>
      <c r="B49" s="93" t="s">
        <v>1018</v>
      </c>
      <c r="C49" s="94" t="s">
        <v>604</v>
      </c>
      <c r="D49" s="95">
        <v>1</v>
      </c>
      <c r="E49" s="194"/>
      <c r="F49" s="80">
        <f>E49*D49</f>
        <v>0</v>
      </c>
    </row>
    <row r="50" spans="1:6" ht="12">
      <c r="A50" s="70">
        <f t="shared" si="0"/>
        <v>44</v>
      </c>
      <c r="B50" s="74" t="s">
        <v>1013</v>
      </c>
      <c r="C50" s="81"/>
      <c r="D50" s="82"/>
      <c r="E50" s="83"/>
      <c r="F50" s="83">
        <f>SUM(F45:F49)</f>
        <v>0</v>
      </c>
    </row>
    <row r="51" spans="1:6" ht="12">
      <c r="A51" s="70">
        <f t="shared" si="0"/>
        <v>45</v>
      </c>
      <c r="B51" s="71" t="s">
        <v>1019</v>
      </c>
      <c r="C51" s="84"/>
      <c r="D51" s="85"/>
      <c r="E51" s="86"/>
      <c r="F51" s="86">
        <f>F50+F43+F27</f>
        <v>0</v>
      </c>
    </row>
    <row r="52" spans="1:6" ht="12">
      <c r="A52" s="70">
        <f t="shared" si="0"/>
        <v>46</v>
      </c>
      <c r="B52" s="97" t="s">
        <v>1020</v>
      </c>
      <c r="C52" s="98"/>
      <c r="D52" s="99"/>
      <c r="E52" s="100"/>
      <c r="F52" s="100">
        <f>F51+F11</f>
        <v>0</v>
      </c>
    </row>
    <row r="53" spans="2:6" ht="12">
      <c r="B53" s="101"/>
      <c r="C53" s="101"/>
      <c r="D53" s="101"/>
      <c r="E53" s="101"/>
      <c r="F53" s="101"/>
    </row>
    <row r="54" spans="2:6" ht="12">
      <c r="B54" s="102" t="s">
        <v>1021</v>
      </c>
      <c r="C54" s="101"/>
      <c r="D54" s="101"/>
      <c r="E54" s="101"/>
      <c r="F54" s="101"/>
    </row>
    <row r="55" ht="12">
      <c r="B55" s="103"/>
    </row>
  </sheetData>
  <sheetProtection password="DAFF" sheet="1" objects="1" scenarios="1"/>
  <mergeCells count="3">
    <mergeCell ref="A1:F1"/>
    <mergeCell ref="A2:F2"/>
    <mergeCell ref="A3:F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">
      <selection activeCell="E17" sqref="E17"/>
    </sheetView>
  </sheetViews>
  <sheetFormatPr defaultColWidth="9.140625" defaultRowHeight="12"/>
  <cols>
    <col min="1" max="1" width="5.00390625" style="63" customWidth="1"/>
    <col min="2" max="2" width="87.00390625" style="63" customWidth="1"/>
    <col min="3" max="3" width="5.421875" style="63" customWidth="1"/>
    <col min="4" max="4" width="7.8515625" style="63" customWidth="1"/>
    <col min="5" max="5" width="11.28125" style="63" customWidth="1"/>
    <col min="6" max="6" width="10.28125" style="63" customWidth="1"/>
    <col min="7" max="256" width="9.28125" style="63" customWidth="1"/>
    <col min="257" max="257" width="5.00390625" style="63" customWidth="1"/>
    <col min="258" max="258" width="71.421875" style="63" customWidth="1"/>
    <col min="259" max="259" width="5.421875" style="63" customWidth="1"/>
    <col min="260" max="260" width="7.8515625" style="63" customWidth="1"/>
    <col min="261" max="261" width="11.28125" style="63" customWidth="1"/>
    <col min="262" max="262" width="10.28125" style="63" customWidth="1"/>
    <col min="263" max="512" width="9.28125" style="63" customWidth="1"/>
    <col min="513" max="513" width="5.00390625" style="63" customWidth="1"/>
    <col min="514" max="514" width="71.421875" style="63" customWidth="1"/>
    <col min="515" max="515" width="5.421875" style="63" customWidth="1"/>
    <col min="516" max="516" width="7.8515625" style="63" customWidth="1"/>
    <col min="517" max="517" width="11.28125" style="63" customWidth="1"/>
    <col min="518" max="518" width="10.28125" style="63" customWidth="1"/>
    <col min="519" max="768" width="9.28125" style="63" customWidth="1"/>
    <col min="769" max="769" width="5.00390625" style="63" customWidth="1"/>
    <col min="770" max="770" width="71.421875" style="63" customWidth="1"/>
    <col min="771" max="771" width="5.421875" style="63" customWidth="1"/>
    <col min="772" max="772" width="7.8515625" style="63" customWidth="1"/>
    <col min="773" max="773" width="11.28125" style="63" customWidth="1"/>
    <col min="774" max="774" width="10.28125" style="63" customWidth="1"/>
    <col min="775" max="1024" width="9.28125" style="63" customWidth="1"/>
    <col min="1025" max="1025" width="5.00390625" style="63" customWidth="1"/>
    <col min="1026" max="1026" width="71.421875" style="63" customWidth="1"/>
    <col min="1027" max="1027" width="5.421875" style="63" customWidth="1"/>
    <col min="1028" max="1028" width="7.8515625" style="63" customWidth="1"/>
    <col min="1029" max="1029" width="11.28125" style="63" customWidth="1"/>
    <col min="1030" max="1030" width="10.28125" style="63" customWidth="1"/>
    <col min="1031" max="1280" width="9.28125" style="63" customWidth="1"/>
    <col min="1281" max="1281" width="5.00390625" style="63" customWidth="1"/>
    <col min="1282" max="1282" width="71.421875" style="63" customWidth="1"/>
    <col min="1283" max="1283" width="5.421875" style="63" customWidth="1"/>
    <col min="1284" max="1284" width="7.8515625" style="63" customWidth="1"/>
    <col min="1285" max="1285" width="11.28125" style="63" customWidth="1"/>
    <col min="1286" max="1286" width="10.28125" style="63" customWidth="1"/>
    <col min="1287" max="1536" width="9.28125" style="63" customWidth="1"/>
    <col min="1537" max="1537" width="5.00390625" style="63" customWidth="1"/>
    <col min="1538" max="1538" width="71.421875" style="63" customWidth="1"/>
    <col min="1539" max="1539" width="5.421875" style="63" customWidth="1"/>
    <col min="1540" max="1540" width="7.8515625" style="63" customWidth="1"/>
    <col min="1541" max="1541" width="11.28125" style="63" customWidth="1"/>
    <col min="1542" max="1542" width="10.28125" style="63" customWidth="1"/>
    <col min="1543" max="1792" width="9.28125" style="63" customWidth="1"/>
    <col min="1793" max="1793" width="5.00390625" style="63" customWidth="1"/>
    <col min="1794" max="1794" width="71.421875" style="63" customWidth="1"/>
    <col min="1795" max="1795" width="5.421875" style="63" customWidth="1"/>
    <col min="1796" max="1796" width="7.8515625" style="63" customWidth="1"/>
    <col min="1797" max="1797" width="11.28125" style="63" customWidth="1"/>
    <col min="1798" max="1798" width="10.28125" style="63" customWidth="1"/>
    <col min="1799" max="2048" width="9.28125" style="63" customWidth="1"/>
    <col min="2049" max="2049" width="5.00390625" style="63" customWidth="1"/>
    <col min="2050" max="2050" width="71.421875" style="63" customWidth="1"/>
    <col min="2051" max="2051" width="5.421875" style="63" customWidth="1"/>
    <col min="2052" max="2052" width="7.8515625" style="63" customWidth="1"/>
    <col min="2053" max="2053" width="11.28125" style="63" customWidth="1"/>
    <col min="2054" max="2054" width="10.28125" style="63" customWidth="1"/>
    <col min="2055" max="2304" width="9.28125" style="63" customWidth="1"/>
    <col min="2305" max="2305" width="5.00390625" style="63" customWidth="1"/>
    <col min="2306" max="2306" width="71.421875" style="63" customWidth="1"/>
    <col min="2307" max="2307" width="5.421875" style="63" customWidth="1"/>
    <col min="2308" max="2308" width="7.8515625" style="63" customWidth="1"/>
    <col min="2309" max="2309" width="11.28125" style="63" customWidth="1"/>
    <col min="2310" max="2310" width="10.28125" style="63" customWidth="1"/>
    <col min="2311" max="2560" width="9.28125" style="63" customWidth="1"/>
    <col min="2561" max="2561" width="5.00390625" style="63" customWidth="1"/>
    <col min="2562" max="2562" width="71.421875" style="63" customWidth="1"/>
    <col min="2563" max="2563" width="5.421875" style="63" customWidth="1"/>
    <col min="2564" max="2564" width="7.8515625" style="63" customWidth="1"/>
    <col min="2565" max="2565" width="11.28125" style="63" customWidth="1"/>
    <col min="2566" max="2566" width="10.28125" style="63" customWidth="1"/>
    <col min="2567" max="2816" width="9.28125" style="63" customWidth="1"/>
    <col min="2817" max="2817" width="5.00390625" style="63" customWidth="1"/>
    <col min="2818" max="2818" width="71.421875" style="63" customWidth="1"/>
    <col min="2819" max="2819" width="5.421875" style="63" customWidth="1"/>
    <col min="2820" max="2820" width="7.8515625" style="63" customWidth="1"/>
    <col min="2821" max="2821" width="11.28125" style="63" customWidth="1"/>
    <col min="2822" max="2822" width="10.28125" style="63" customWidth="1"/>
    <col min="2823" max="3072" width="9.28125" style="63" customWidth="1"/>
    <col min="3073" max="3073" width="5.00390625" style="63" customWidth="1"/>
    <col min="3074" max="3074" width="71.421875" style="63" customWidth="1"/>
    <col min="3075" max="3075" width="5.421875" style="63" customWidth="1"/>
    <col min="3076" max="3076" width="7.8515625" style="63" customWidth="1"/>
    <col min="3077" max="3077" width="11.28125" style="63" customWidth="1"/>
    <col min="3078" max="3078" width="10.28125" style="63" customWidth="1"/>
    <col min="3079" max="3328" width="9.28125" style="63" customWidth="1"/>
    <col min="3329" max="3329" width="5.00390625" style="63" customWidth="1"/>
    <col min="3330" max="3330" width="71.421875" style="63" customWidth="1"/>
    <col min="3331" max="3331" width="5.421875" style="63" customWidth="1"/>
    <col min="3332" max="3332" width="7.8515625" style="63" customWidth="1"/>
    <col min="3333" max="3333" width="11.28125" style="63" customWidth="1"/>
    <col min="3334" max="3334" width="10.28125" style="63" customWidth="1"/>
    <col min="3335" max="3584" width="9.28125" style="63" customWidth="1"/>
    <col min="3585" max="3585" width="5.00390625" style="63" customWidth="1"/>
    <col min="3586" max="3586" width="71.421875" style="63" customWidth="1"/>
    <col min="3587" max="3587" width="5.421875" style="63" customWidth="1"/>
    <col min="3588" max="3588" width="7.8515625" style="63" customWidth="1"/>
    <col min="3589" max="3589" width="11.28125" style="63" customWidth="1"/>
    <col min="3590" max="3590" width="10.28125" style="63" customWidth="1"/>
    <col min="3591" max="3840" width="9.28125" style="63" customWidth="1"/>
    <col min="3841" max="3841" width="5.00390625" style="63" customWidth="1"/>
    <col min="3842" max="3842" width="71.421875" style="63" customWidth="1"/>
    <col min="3843" max="3843" width="5.421875" style="63" customWidth="1"/>
    <col min="3844" max="3844" width="7.8515625" style="63" customWidth="1"/>
    <col min="3845" max="3845" width="11.28125" style="63" customWidth="1"/>
    <col min="3846" max="3846" width="10.28125" style="63" customWidth="1"/>
    <col min="3847" max="4096" width="9.28125" style="63" customWidth="1"/>
    <col min="4097" max="4097" width="5.00390625" style="63" customWidth="1"/>
    <col min="4098" max="4098" width="71.421875" style="63" customWidth="1"/>
    <col min="4099" max="4099" width="5.421875" style="63" customWidth="1"/>
    <col min="4100" max="4100" width="7.8515625" style="63" customWidth="1"/>
    <col min="4101" max="4101" width="11.28125" style="63" customWidth="1"/>
    <col min="4102" max="4102" width="10.28125" style="63" customWidth="1"/>
    <col min="4103" max="4352" width="9.28125" style="63" customWidth="1"/>
    <col min="4353" max="4353" width="5.00390625" style="63" customWidth="1"/>
    <col min="4354" max="4354" width="71.421875" style="63" customWidth="1"/>
    <col min="4355" max="4355" width="5.421875" style="63" customWidth="1"/>
    <col min="4356" max="4356" width="7.8515625" style="63" customWidth="1"/>
    <col min="4357" max="4357" width="11.28125" style="63" customWidth="1"/>
    <col min="4358" max="4358" width="10.28125" style="63" customWidth="1"/>
    <col min="4359" max="4608" width="9.28125" style="63" customWidth="1"/>
    <col min="4609" max="4609" width="5.00390625" style="63" customWidth="1"/>
    <col min="4610" max="4610" width="71.421875" style="63" customWidth="1"/>
    <col min="4611" max="4611" width="5.421875" style="63" customWidth="1"/>
    <col min="4612" max="4612" width="7.8515625" style="63" customWidth="1"/>
    <col min="4613" max="4613" width="11.28125" style="63" customWidth="1"/>
    <col min="4614" max="4614" width="10.28125" style="63" customWidth="1"/>
    <col min="4615" max="4864" width="9.28125" style="63" customWidth="1"/>
    <col min="4865" max="4865" width="5.00390625" style="63" customWidth="1"/>
    <col min="4866" max="4866" width="71.421875" style="63" customWidth="1"/>
    <col min="4867" max="4867" width="5.421875" style="63" customWidth="1"/>
    <col min="4868" max="4868" width="7.8515625" style="63" customWidth="1"/>
    <col min="4869" max="4869" width="11.28125" style="63" customWidth="1"/>
    <col min="4870" max="4870" width="10.28125" style="63" customWidth="1"/>
    <col min="4871" max="5120" width="9.28125" style="63" customWidth="1"/>
    <col min="5121" max="5121" width="5.00390625" style="63" customWidth="1"/>
    <col min="5122" max="5122" width="71.421875" style="63" customWidth="1"/>
    <col min="5123" max="5123" width="5.421875" style="63" customWidth="1"/>
    <col min="5124" max="5124" width="7.8515625" style="63" customWidth="1"/>
    <col min="5125" max="5125" width="11.28125" style="63" customWidth="1"/>
    <col min="5126" max="5126" width="10.28125" style="63" customWidth="1"/>
    <col min="5127" max="5376" width="9.28125" style="63" customWidth="1"/>
    <col min="5377" max="5377" width="5.00390625" style="63" customWidth="1"/>
    <col min="5378" max="5378" width="71.421875" style="63" customWidth="1"/>
    <col min="5379" max="5379" width="5.421875" style="63" customWidth="1"/>
    <col min="5380" max="5380" width="7.8515625" style="63" customWidth="1"/>
    <col min="5381" max="5381" width="11.28125" style="63" customWidth="1"/>
    <col min="5382" max="5382" width="10.28125" style="63" customWidth="1"/>
    <col min="5383" max="5632" width="9.28125" style="63" customWidth="1"/>
    <col min="5633" max="5633" width="5.00390625" style="63" customWidth="1"/>
    <col min="5634" max="5634" width="71.421875" style="63" customWidth="1"/>
    <col min="5635" max="5635" width="5.421875" style="63" customWidth="1"/>
    <col min="5636" max="5636" width="7.8515625" style="63" customWidth="1"/>
    <col min="5637" max="5637" width="11.28125" style="63" customWidth="1"/>
    <col min="5638" max="5638" width="10.28125" style="63" customWidth="1"/>
    <col min="5639" max="5888" width="9.28125" style="63" customWidth="1"/>
    <col min="5889" max="5889" width="5.00390625" style="63" customWidth="1"/>
    <col min="5890" max="5890" width="71.421875" style="63" customWidth="1"/>
    <col min="5891" max="5891" width="5.421875" style="63" customWidth="1"/>
    <col min="5892" max="5892" width="7.8515625" style="63" customWidth="1"/>
    <col min="5893" max="5893" width="11.28125" style="63" customWidth="1"/>
    <col min="5894" max="5894" width="10.28125" style="63" customWidth="1"/>
    <col min="5895" max="6144" width="9.28125" style="63" customWidth="1"/>
    <col min="6145" max="6145" width="5.00390625" style="63" customWidth="1"/>
    <col min="6146" max="6146" width="71.421875" style="63" customWidth="1"/>
    <col min="6147" max="6147" width="5.421875" style="63" customWidth="1"/>
    <col min="6148" max="6148" width="7.8515625" style="63" customWidth="1"/>
    <col min="6149" max="6149" width="11.28125" style="63" customWidth="1"/>
    <col min="6150" max="6150" width="10.28125" style="63" customWidth="1"/>
    <col min="6151" max="6400" width="9.28125" style="63" customWidth="1"/>
    <col min="6401" max="6401" width="5.00390625" style="63" customWidth="1"/>
    <col min="6402" max="6402" width="71.421875" style="63" customWidth="1"/>
    <col min="6403" max="6403" width="5.421875" style="63" customWidth="1"/>
    <col min="6404" max="6404" width="7.8515625" style="63" customWidth="1"/>
    <col min="6405" max="6405" width="11.28125" style="63" customWidth="1"/>
    <col min="6406" max="6406" width="10.28125" style="63" customWidth="1"/>
    <col min="6407" max="6656" width="9.28125" style="63" customWidth="1"/>
    <col min="6657" max="6657" width="5.00390625" style="63" customWidth="1"/>
    <col min="6658" max="6658" width="71.421875" style="63" customWidth="1"/>
    <col min="6659" max="6659" width="5.421875" style="63" customWidth="1"/>
    <col min="6660" max="6660" width="7.8515625" style="63" customWidth="1"/>
    <col min="6661" max="6661" width="11.28125" style="63" customWidth="1"/>
    <col min="6662" max="6662" width="10.28125" style="63" customWidth="1"/>
    <col min="6663" max="6912" width="9.28125" style="63" customWidth="1"/>
    <col min="6913" max="6913" width="5.00390625" style="63" customWidth="1"/>
    <col min="6914" max="6914" width="71.421875" style="63" customWidth="1"/>
    <col min="6915" max="6915" width="5.421875" style="63" customWidth="1"/>
    <col min="6916" max="6916" width="7.8515625" style="63" customWidth="1"/>
    <col min="6917" max="6917" width="11.28125" style="63" customWidth="1"/>
    <col min="6918" max="6918" width="10.28125" style="63" customWidth="1"/>
    <col min="6919" max="7168" width="9.28125" style="63" customWidth="1"/>
    <col min="7169" max="7169" width="5.00390625" style="63" customWidth="1"/>
    <col min="7170" max="7170" width="71.421875" style="63" customWidth="1"/>
    <col min="7171" max="7171" width="5.421875" style="63" customWidth="1"/>
    <col min="7172" max="7172" width="7.8515625" style="63" customWidth="1"/>
    <col min="7173" max="7173" width="11.28125" style="63" customWidth="1"/>
    <col min="7174" max="7174" width="10.28125" style="63" customWidth="1"/>
    <col min="7175" max="7424" width="9.28125" style="63" customWidth="1"/>
    <col min="7425" max="7425" width="5.00390625" style="63" customWidth="1"/>
    <col min="7426" max="7426" width="71.421875" style="63" customWidth="1"/>
    <col min="7427" max="7427" width="5.421875" style="63" customWidth="1"/>
    <col min="7428" max="7428" width="7.8515625" style="63" customWidth="1"/>
    <col min="7429" max="7429" width="11.28125" style="63" customWidth="1"/>
    <col min="7430" max="7430" width="10.28125" style="63" customWidth="1"/>
    <col min="7431" max="7680" width="9.28125" style="63" customWidth="1"/>
    <col min="7681" max="7681" width="5.00390625" style="63" customWidth="1"/>
    <col min="7682" max="7682" width="71.421875" style="63" customWidth="1"/>
    <col min="7683" max="7683" width="5.421875" style="63" customWidth="1"/>
    <col min="7684" max="7684" width="7.8515625" style="63" customWidth="1"/>
    <col min="7685" max="7685" width="11.28125" style="63" customWidth="1"/>
    <col min="7686" max="7686" width="10.28125" style="63" customWidth="1"/>
    <col min="7687" max="7936" width="9.28125" style="63" customWidth="1"/>
    <col min="7937" max="7937" width="5.00390625" style="63" customWidth="1"/>
    <col min="7938" max="7938" width="71.421875" style="63" customWidth="1"/>
    <col min="7939" max="7939" width="5.421875" style="63" customWidth="1"/>
    <col min="7940" max="7940" width="7.8515625" style="63" customWidth="1"/>
    <col min="7941" max="7941" width="11.28125" style="63" customWidth="1"/>
    <col min="7942" max="7942" width="10.28125" style="63" customWidth="1"/>
    <col min="7943" max="8192" width="9.28125" style="63" customWidth="1"/>
    <col min="8193" max="8193" width="5.00390625" style="63" customWidth="1"/>
    <col min="8194" max="8194" width="71.421875" style="63" customWidth="1"/>
    <col min="8195" max="8195" width="5.421875" style="63" customWidth="1"/>
    <col min="8196" max="8196" width="7.8515625" style="63" customWidth="1"/>
    <col min="8197" max="8197" width="11.28125" style="63" customWidth="1"/>
    <col min="8198" max="8198" width="10.28125" style="63" customWidth="1"/>
    <col min="8199" max="8448" width="9.28125" style="63" customWidth="1"/>
    <col min="8449" max="8449" width="5.00390625" style="63" customWidth="1"/>
    <col min="8450" max="8450" width="71.421875" style="63" customWidth="1"/>
    <col min="8451" max="8451" width="5.421875" style="63" customWidth="1"/>
    <col min="8452" max="8452" width="7.8515625" style="63" customWidth="1"/>
    <col min="8453" max="8453" width="11.28125" style="63" customWidth="1"/>
    <col min="8454" max="8454" width="10.28125" style="63" customWidth="1"/>
    <col min="8455" max="8704" width="9.28125" style="63" customWidth="1"/>
    <col min="8705" max="8705" width="5.00390625" style="63" customWidth="1"/>
    <col min="8706" max="8706" width="71.421875" style="63" customWidth="1"/>
    <col min="8707" max="8707" width="5.421875" style="63" customWidth="1"/>
    <col min="8708" max="8708" width="7.8515625" style="63" customWidth="1"/>
    <col min="8709" max="8709" width="11.28125" style="63" customWidth="1"/>
    <col min="8710" max="8710" width="10.28125" style="63" customWidth="1"/>
    <col min="8711" max="8960" width="9.28125" style="63" customWidth="1"/>
    <col min="8961" max="8961" width="5.00390625" style="63" customWidth="1"/>
    <col min="8962" max="8962" width="71.421875" style="63" customWidth="1"/>
    <col min="8963" max="8963" width="5.421875" style="63" customWidth="1"/>
    <col min="8964" max="8964" width="7.8515625" style="63" customWidth="1"/>
    <col min="8965" max="8965" width="11.28125" style="63" customWidth="1"/>
    <col min="8966" max="8966" width="10.28125" style="63" customWidth="1"/>
    <col min="8967" max="9216" width="9.28125" style="63" customWidth="1"/>
    <col min="9217" max="9217" width="5.00390625" style="63" customWidth="1"/>
    <col min="9218" max="9218" width="71.421875" style="63" customWidth="1"/>
    <col min="9219" max="9219" width="5.421875" style="63" customWidth="1"/>
    <col min="9220" max="9220" width="7.8515625" style="63" customWidth="1"/>
    <col min="9221" max="9221" width="11.28125" style="63" customWidth="1"/>
    <col min="9222" max="9222" width="10.28125" style="63" customWidth="1"/>
    <col min="9223" max="9472" width="9.28125" style="63" customWidth="1"/>
    <col min="9473" max="9473" width="5.00390625" style="63" customWidth="1"/>
    <col min="9474" max="9474" width="71.421875" style="63" customWidth="1"/>
    <col min="9475" max="9475" width="5.421875" style="63" customWidth="1"/>
    <col min="9476" max="9476" width="7.8515625" style="63" customWidth="1"/>
    <col min="9477" max="9477" width="11.28125" style="63" customWidth="1"/>
    <col min="9478" max="9478" width="10.28125" style="63" customWidth="1"/>
    <col min="9479" max="9728" width="9.28125" style="63" customWidth="1"/>
    <col min="9729" max="9729" width="5.00390625" style="63" customWidth="1"/>
    <col min="9730" max="9730" width="71.421875" style="63" customWidth="1"/>
    <col min="9731" max="9731" width="5.421875" style="63" customWidth="1"/>
    <col min="9732" max="9732" width="7.8515625" style="63" customWidth="1"/>
    <col min="9733" max="9733" width="11.28125" style="63" customWidth="1"/>
    <col min="9734" max="9734" width="10.28125" style="63" customWidth="1"/>
    <col min="9735" max="9984" width="9.28125" style="63" customWidth="1"/>
    <col min="9985" max="9985" width="5.00390625" style="63" customWidth="1"/>
    <col min="9986" max="9986" width="71.421875" style="63" customWidth="1"/>
    <col min="9987" max="9987" width="5.421875" style="63" customWidth="1"/>
    <col min="9988" max="9988" width="7.8515625" style="63" customWidth="1"/>
    <col min="9989" max="9989" width="11.28125" style="63" customWidth="1"/>
    <col min="9990" max="9990" width="10.28125" style="63" customWidth="1"/>
    <col min="9991" max="10240" width="9.28125" style="63" customWidth="1"/>
    <col min="10241" max="10241" width="5.00390625" style="63" customWidth="1"/>
    <col min="10242" max="10242" width="71.421875" style="63" customWidth="1"/>
    <col min="10243" max="10243" width="5.421875" style="63" customWidth="1"/>
    <col min="10244" max="10244" width="7.8515625" style="63" customWidth="1"/>
    <col min="10245" max="10245" width="11.28125" style="63" customWidth="1"/>
    <col min="10246" max="10246" width="10.28125" style="63" customWidth="1"/>
    <col min="10247" max="10496" width="9.28125" style="63" customWidth="1"/>
    <col min="10497" max="10497" width="5.00390625" style="63" customWidth="1"/>
    <col min="10498" max="10498" width="71.421875" style="63" customWidth="1"/>
    <col min="10499" max="10499" width="5.421875" style="63" customWidth="1"/>
    <col min="10500" max="10500" width="7.8515625" style="63" customWidth="1"/>
    <col min="10501" max="10501" width="11.28125" style="63" customWidth="1"/>
    <col min="10502" max="10502" width="10.28125" style="63" customWidth="1"/>
    <col min="10503" max="10752" width="9.28125" style="63" customWidth="1"/>
    <col min="10753" max="10753" width="5.00390625" style="63" customWidth="1"/>
    <col min="10754" max="10754" width="71.421875" style="63" customWidth="1"/>
    <col min="10755" max="10755" width="5.421875" style="63" customWidth="1"/>
    <col min="10756" max="10756" width="7.8515625" style="63" customWidth="1"/>
    <col min="10757" max="10757" width="11.28125" style="63" customWidth="1"/>
    <col min="10758" max="10758" width="10.28125" style="63" customWidth="1"/>
    <col min="10759" max="11008" width="9.28125" style="63" customWidth="1"/>
    <col min="11009" max="11009" width="5.00390625" style="63" customWidth="1"/>
    <col min="11010" max="11010" width="71.421875" style="63" customWidth="1"/>
    <col min="11011" max="11011" width="5.421875" style="63" customWidth="1"/>
    <col min="11012" max="11012" width="7.8515625" style="63" customWidth="1"/>
    <col min="11013" max="11013" width="11.28125" style="63" customWidth="1"/>
    <col min="11014" max="11014" width="10.28125" style="63" customWidth="1"/>
    <col min="11015" max="11264" width="9.28125" style="63" customWidth="1"/>
    <col min="11265" max="11265" width="5.00390625" style="63" customWidth="1"/>
    <col min="11266" max="11266" width="71.421875" style="63" customWidth="1"/>
    <col min="11267" max="11267" width="5.421875" style="63" customWidth="1"/>
    <col min="11268" max="11268" width="7.8515625" style="63" customWidth="1"/>
    <col min="11269" max="11269" width="11.28125" style="63" customWidth="1"/>
    <col min="11270" max="11270" width="10.28125" style="63" customWidth="1"/>
    <col min="11271" max="11520" width="9.28125" style="63" customWidth="1"/>
    <col min="11521" max="11521" width="5.00390625" style="63" customWidth="1"/>
    <col min="11522" max="11522" width="71.421875" style="63" customWidth="1"/>
    <col min="11523" max="11523" width="5.421875" style="63" customWidth="1"/>
    <col min="11524" max="11524" width="7.8515625" style="63" customWidth="1"/>
    <col min="11525" max="11525" width="11.28125" style="63" customWidth="1"/>
    <col min="11526" max="11526" width="10.28125" style="63" customWidth="1"/>
    <col min="11527" max="11776" width="9.28125" style="63" customWidth="1"/>
    <col min="11777" max="11777" width="5.00390625" style="63" customWidth="1"/>
    <col min="11778" max="11778" width="71.421875" style="63" customWidth="1"/>
    <col min="11779" max="11779" width="5.421875" style="63" customWidth="1"/>
    <col min="11780" max="11780" width="7.8515625" style="63" customWidth="1"/>
    <col min="11781" max="11781" width="11.28125" style="63" customWidth="1"/>
    <col min="11782" max="11782" width="10.28125" style="63" customWidth="1"/>
    <col min="11783" max="12032" width="9.28125" style="63" customWidth="1"/>
    <col min="12033" max="12033" width="5.00390625" style="63" customWidth="1"/>
    <col min="12034" max="12034" width="71.421875" style="63" customWidth="1"/>
    <col min="12035" max="12035" width="5.421875" style="63" customWidth="1"/>
    <col min="12036" max="12036" width="7.8515625" style="63" customWidth="1"/>
    <col min="12037" max="12037" width="11.28125" style="63" customWidth="1"/>
    <col min="12038" max="12038" width="10.28125" style="63" customWidth="1"/>
    <col min="12039" max="12288" width="9.28125" style="63" customWidth="1"/>
    <col min="12289" max="12289" width="5.00390625" style="63" customWidth="1"/>
    <col min="12290" max="12290" width="71.421875" style="63" customWidth="1"/>
    <col min="12291" max="12291" width="5.421875" style="63" customWidth="1"/>
    <col min="12292" max="12292" width="7.8515625" style="63" customWidth="1"/>
    <col min="12293" max="12293" width="11.28125" style="63" customWidth="1"/>
    <col min="12294" max="12294" width="10.28125" style="63" customWidth="1"/>
    <col min="12295" max="12544" width="9.28125" style="63" customWidth="1"/>
    <col min="12545" max="12545" width="5.00390625" style="63" customWidth="1"/>
    <col min="12546" max="12546" width="71.421875" style="63" customWidth="1"/>
    <col min="12547" max="12547" width="5.421875" style="63" customWidth="1"/>
    <col min="12548" max="12548" width="7.8515625" style="63" customWidth="1"/>
    <col min="12549" max="12549" width="11.28125" style="63" customWidth="1"/>
    <col min="12550" max="12550" width="10.28125" style="63" customWidth="1"/>
    <col min="12551" max="12800" width="9.28125" style="63" customWidth="1"/>
    <col min="12801" max="12801" width="5.00390625" style="63" customWidth="1"/>
    <col min="12802" max="12802" width="71.421875" style="63" customWidth="1"/>
    <col min="12803" max="12803" width="5.421875" style="63" customWidth="1"/>
    <col min="12804" max="12804" width="7.8515625" style="63" customWidth="1"/>
    <col min="12805" max="12805" width="11.28125" style="63" customWidth="1"/>
    <col min="12806" max="12806" width="10.28125" style="63" customWidth="1"/>
    <col min="12807" max="13056" width="9.28125" style="63" customWidth="1"/>
    <col min="13057" max="13057" width="5.00390625" style="63" customWidth="1"/>
    <col min="13058" max="13058" width="71.421875" style="63" customWidth="1"/>
    <col min="13059" max="13059" width="5.421875" style="63" customWidth="1"/>
    <col min="13060" max="13060" width="7.8515625" style="63" customWidth="1"/>
    <col min="13061" max="13061" width="11.28125" style="63" customWidth="1"/>
    <col min="13062" max="13062" width="10.28125" style="63" customWidth="1"/>
    <col min="13063" max="13312" width="9.28125" style="63" customWidth="1"/>
    <col min="13313" max="13313" width="5.00390625" style="63" customWidth="1"/>
    <col min="13314" max="13314" width="71.421875" style="63" customWidth="1"/>
    <col min="13315" max="13315" width="5.421875" style="63" customWidth="1"/>
    <col min="13316" max="13316" width="7.8515625" style="63" customWidth="1"/>
    <col min="13317" max="13317" width="11.28125" style="63" customWidth="1"/>
    <col min="13318" max="13318" width="10.28125" style="63" customWidth="1"/>
    <col min="13319" max="13568" width="9.28125" style="63" customWidth="1"/>
    <col min="13569" max="13569" width="5.00390625" style="63" customWidth="1"/>
    <col min="13570" max="13570" width="71.421875" style="63" customWidth="1"/>
    <col min="13571" max="13571" width="5.421875" style="63" customWidth="1"/>
    <col min="13572" max="13572" width="7.8515625" style="63" customWidth="1"/>
    <col min="13573" max="13573" width="11.28125" style="63" customWidth="1"/>
    <col min="13574" max="13574" width="10.28125" style="63" customWidth="1"/>
    <col min="13575" max="13824" width="9.28125" style="63" customWidth="1"/>
    <col min="13825" max="13825" width="5.00390625" style="63" customWidth="1"/>
    <col min="13826" max="13826" width="71.421875" style="63" customWidth="1"/>
    <col min="13827" max="13827" width="5.421875" style="63" customWidth="1"/>
    <col min="13828" max="13828" width="7.8515625" style="63" customWidth="1"/>
    <col min="13829" max="13829" width="11.28125" style="63" customWidth="1"/>
    <col min="13830" max="13830" width="10.28125" style="63" customWidth="1"/>
    <col min="13831" max="14080" width="9.28125" style="63" customWidth="1"/>
    <col min="14081" max="14081" width="5.00390625" style="63" customWidth="1"/>
    <col min="14082" max="14082" width="71.421875" style="63" customWidth="1"/>
    <col min="14083" max="14083" width="5.421875" style="63" customWidth="1"/>
    <col min="14084" max="14084" width="7.8515625" style="63" customWidth="1"/>
    <col min="14085" max="14085" width="11.28125" style="63" customWidth="1"/>
    <col min="14086" max="14086" width="10.28125" style="63" customWidth="1"/>
    <col min="14087" max="14336" width="9.28125" style="63" customWidth="1"/>
    <col min="14337" max="14337" width="5.00390625" style="63" customWidth="1"/>
    <col min="14338" max="14338" width="71.421875" style="63" customWidth="1"/>
    <col min="14339" max="14339" width="5.421875" style="63" customWidth="1"/>
    <col min="14340" max="14340" width="7.8515625" style="63" customWidth="1"/>
    <col min="14341" max="14341" width="11.28125" style="63" customWidth="1"/>
    <col min="14342" max="14342" width="10.28125" style="63" customWidth="1"/>
    <col min="14343" max="14592" width="9.28125" style="63" customWidth="1"/>
    <col min="14593" max="14593" width="5.00390625" style="63" customWidth="1"/>
    <col min="14594" max="14594" width="71.421875" style="63" customWidth="1"/>
    <col min="14595" max="14595" width="5.421875" style="63" customWidth="1"/>
    <col min="14596" max="14596" width="7.8515625" style="63" customWidth="1"/>
    <col min="14597" max="14597" width="11.28125" style="63" customWidth="1"/>
    <col min="14598" max="14598" width="10.28125" style="63" customWidth="1"/>
    <col min="14599" max="14848" width="9.28125" style="63" customWidth="1"/>
    <col min="14849" max="14849" width="5.00390625" style="63" customWidth="1"/>
    <col min="14850" max="14850" width="71.421875" style="63" customWidth="1"/>
    <col min="14851" max="14851" width="5.421875" style="63" customWidth="1"/>
    <col min="14852" max="14852" width="7.8515625" style="63" customWidth="1"/>
    <col min="14853" max="14853" width="11.28125" style="63" customWidth="1"/>
    <col min="14854" max="14854" width="10.28125" style="63" customWidth="1"/>
    <col min="14855" max="15104" width="9.28125" style="63" customWidth="1"/>
    <col min="15105" max="15105" width="5.00390625" style="63" customWidth="1"/>
    <col min="15106" max="15106" width="71.421875" style="63" customWidth="1"/>
    <col min="15107" max="15107" width="5.421875" style="63" customWidth="1"/>
    <col min="15108" max="15108" width="7.8515625" style="63" customWidth="1"/>
    <col min="15109" max="15109" width="11.28125" style="63" customWidth="1"/>
    <col min="15110" max="15110" width="10.28125" style="63" customWidth="1"/>
    <col min="15111" max="15360" width="9.28125" style="63" customWidth="1"/>
    <col min="15361" max="15361" width="5.00390625" style="63" customWidth="1"/>
    <col min="15362" max="15362" width="71.421875" style="63" customWidth="1"/>
    <col min="15363" max="15363" width="5.421875" style="63" customWidth="1"/>
    <col min="15364" max="15364" width="7.8515625" style="63" customWidth="1"/>
    <col min="15365" max="15365" width="11.28125" style="63" customWidth="1"/>
    <col min="15366" max="15366" width="10.28125" style="63" customWidth="1"/>
    <col min="15367" max="15616" width="9.28125" style="63" customWidth="1"/>
    <col min="15617" max="15617" width="5.00390625" style="63" customWidth="1"/>
    <col min="15618" max="15618" width="71.421875" style="63" customWidth="1"/>
    <col min="15619" max="15619" width="5.421875" style="63" customWidth="1"/>
    <col min="15620" max="15620" width="7.8515625" style="63" customWidth="1"/>
    <col min="15621" max="15621" width="11.28125" style="63" customWidth="1"/>
    <col min="15622" max="15622" width="10.28125" style="63" customWidth="1"/>
    <col min="15623" max="15872" width="9.28125" style="63" customWidth="1"/>
    <col min="15873" max="15873" width="5.00390625" style="63" customWidth="1"/>
    <col min="15874" max="15874" width="71.421875" style="63" customWidth="1"/>
    <col min="15875" max="15875" width="5.421875" style="63" customWidth="1"/>
    <col min="15876" max="15876" width="7.8515625" style="63" customWidth="1"/>
    <col min="15877" max="15877" width="11.28125" style="63" customWidth="1"/>
    <col min="15878" max="15878" width="10.28125" style="63" customWidth="1"/>
    <col min="15879" max="16128" width="9.28125" style="63" customWidth="1"/>
    <col min="16129" max="16129" width="5.00390625" style="63" customWidth="1"/>
    <col min="16130" max="16130" width="71.421875" style="63" customWidth="1"/>
    <col min="16131" max="16131" width="5.421875" style="63" customWidth="1"/>
    <col min="16132" max="16132" width="7.8515625" style="63" customWidth="1"/>
    <col min="16133" max="16133" width="11.28125" style="63" customWidth="1"/>
    <col min="16134" max="16134" width="10.28125" style="63" customWidth="1"/>
    <col min="16135" max="16384" width="9.28125" style="63" customWidth="1"/>
  </cols>
  <sheetData>
    <row r="1" spans="1:6" ht="21" customHeight="1">
      <c r="A1" s="528" t="s">
        <v>976</v>
      </c>
      <c r="B1" s="529"/>
      <c r="C1" s="529"/>
      <c r="D1" s="529"/>
      <c r="E1" s="529"/>
      <c r="F1" s="529"/>
    </row>
    <row r="2" spans="1:6" ht="21" customHeight="1">
      <c r="A2" s="528" t="s">
        <v>977</v>
      </c>
      <c r="B2" s="529"/>
      <c r="C2" s="529"/>
      <c r="D2" s="529"/>
      <c r="E2" s="529"/>
      <c r="F2" s="529"/>
    </row>
    <row r="3" spans="1:6" ht="12.75" customHeight="1">
      <c r="A3" s="530" t="s">
        <v>1198</v>
      </c>
      <c r="B3" s="531"/>
      <c r="C3" s="532"/>
      <c r="D3" s="532"/>
      <c r="E3" s="532"/>
      <c r="F3" s="532"/>
    </row>
    <row r="4" spans="1:6" ht="4.5" customHeight="1">
      <c r="A4" s="64"/>
      <c r="B4" s="64"/>
      <c r="C4" s="64"/>
      <c r="D4" s="64"/>
      <c r="E4" s="65"/>
      <c r="F4" s="65"/>
    </row>
    <row r="5" spans="1:6" ht="21" customHeight="1">
      <c r="A5" s="66" t="s">
        <v>979</v>
      </c>
      <c r="B5" s="67" t="s">
        <v>53</v>
      </c>
      <c r="C5" s="67" t="s">
        <v>127</v>
      </c>
      <c r="D5" s="67" t="s">
        <v>980</v>
      </c>
      <c r="E5" s="67" t="s">
        <v>981</v>
      </c>
      <c r="F5" s="67" t="s">
        <v>982</v>
      </c>
    </row>
    <row r="6" spans="1:6" ht="21" customHeight="1">
      <c r="A6" s="68">
        <v>1</v>
      </c>
      <c r="B6" s="69">
        <v>5</v>
      </c>
      <c r="C6" s="69">
        <v>6</v>
      </c>
      <c r="D6" s="69">
        <v>7</v>
      </c>
      <c r="E6" s="69">
        <v>8</v>
      </c>
      <c r="F6" s="69">
        <v>9</v>
      </c>
    </row>
    <row r="7" spans="1:6" ht="12.75" customHeight="1">
      <c r="A7" s="70">
        <v>1</v>
      </c>
      <c r="B7" s="71" t="s">
        <v>210</v>
      </c>
      <c r="C7" s="75"/>
      <c r="D7" s="87"/>
      <c r="E7" s="75"/>
      <c r="F7" s="88"/>
    </row>
    <row r="8" spans="1:6" ht="12">
      <c r="A8" s="70">
        <f>A7+1</f>
        <v>2</v>
      </c>
      <c r="B8" s="74" t="s">
        <v>1199</v>
      </c>
      <c r="C8" s="92"/>
      <c r="D8" s="92"/>
      <c r="E8" s="92"/>
      <c r="F8" s="76"/>
    </row>
    <row r="9" spans="1:6" ht="12">
      <c r="A9" s="70">
        <f aca="true" t="shared" si="0" ref="A9:A34">1+A8</f>
        <v>3</v>
      </c>
      <c r="B9" s="93" t="s">
        <v>1200</v>
      </c>
      <c r="C9" s="94" t="s">
        <v>413</v>
      </c>
      <c r="D9" s="95">
        <v>238</v>
      </c>
      <c r="E9" s="191"/>
      <c r="F9" s="80">
        <f aca="true" t="shared" si="1" ref="F9:F20">E9*D9</f>
        <v>0</v>
      </c>
    </row>
    <row r="10" spans="1:6" ht="12">
      <c r="A10" s="70">
        <f t="shared" si="0"/>
        <v>4</v>
      </c>
      <c r="B10" s="77" t="s">
        <v>1004</v>
      </c>
      <c r="C10" s="89" t="s">
        <v>176</v>
      </c>
      <c r="D10" s="90">
        <v>7</v>
      </c>
      <c r="E10" s="191"/>
      <c r="F10" s="80">
        <f t="shared" si="1"/>
        <v>0</v>
      </c>
    </row>
    <row r="11" spans="1:6" ht="12">
      <c r="A11" s="70">
        <f t="shared" si="0"/>
        <v>5</v>
      </c>
      <c r="B11" s="93" t="s">
        <v>1201</v>
      </c>
      <c r="C11" s="94" t="s">
        <v>413</v>
      </c>
      <c r="D11" s="95">
        <v>35</v>
      </c>
      <c r="E11" s="191"/>
      <c r="F11" s="80">
        <f t="shared" si="1"/>
        <v>0</v>
      </c>
    </row>
    <row r="12" spans="1:6" ht="12">
      <c r="A12" s="70">
        <f t="shared" si="0"/>
        <v>6</v>
      </c>
      <c r="B12" s="93" t="s">
        <v>1202</v>
      </c>
      <c r="C12" s="94" t="s">
        <v>413</v>
      </c>
      <c r="D12" s="95">
        <v>203</v>
      </c>
      <c r="E12" s="191"/>
      <c r="F12" s="80">
        <f t="shared" si="1"/>
        <v>0</v>
      </c>
    </row>
    <row r="13" spans="1:6" ht="12">
      <c r="A13" s="70">
        <f t="shared" si="0"/>
        <v>7</v>
      </c>
      <c r="B13" s="93" t="s">
        <v>1203</v>
      </c>
      <c r="C13" s="94" t="s">
        <v>176</v>
      </c>
      <c r="D13" s="95">
        <v>14</v>
      </c>
      <c r="E13" s="191"/>
      <c r="F13" s="80">
        <f t="shared" si="1"/>
        <v>0</v>
      </c>
    </row>
    <row r="14" spans="1:6" ht="12">
      <c r="A14" s="70">
        <f t="shared" si="0"/>
        <v>8</v>
      </c>
      <c r="B14" s="93" t="s">
        <v>1204</v>
      </c>
      <c r="C14" s="94" t="s">
        <v>176</v>
      </c>
      <c r="D14" s="95">
        <v>35</v>
      </c>
      <c r="E14" s="191"/>
      <c r="F14" s="80">
        <f t="shared" si="1"/>
        <v>0</v>
      </c>
    </row>
    <row r="15" spans="1:6" ht="12">
      <c r="A15" s="70">
        <f t="shared" si="0"/>
        <v>9</v>
      </c>
      <c r="B15" s="93" t="s">
        <v>1205</v>
      </c>
      <c r="C15" s="94" t="s">
        <v>176</v>
      </c>
      <c r="D15" s="95">
        <v>7</v>
      </c>
      <c r="E15" s="191"/>
      <c r="F15" s="80">
        <f t="shared" si="1"/>
        <v>0</v>
      </c>
    </row>
    <row r="16" spans="1:6" ht="12">
      <c r="A16" s="70">
        <f t="shared" si="0"/>
        <v>10</v>
      </c>
      <c r="B16" s="93" t="s">
        <v>1206</v>
      </c>
      <c r="C16" s="94" t="s">
        <v>176</v>
      </c>
      <c r="D16" s="95">
        <v>7</v>
      </c>
      <c r="E16" s="191"/>
      <c r="F16" s="80">
        <f t="shared" si="1"/>
        <v>0</v>
      </c>
    </row>
    <row r="17" spans="1:6" ht="12">
      <c r="A17" s="70">
        <f t="shared" si="0"/>
        <v>11</v>
      </c>
      <c r="B17" s="93" t="s">
        <v>1010</v>
      </c>
      <c r="C17" s="94" t="s">
        <v>413</v>
      </c>
      <c r="D17" s="95">
        <f>D12+D11</f>
        <v>238</v>
      </c>
      <c r="E17" s="191"/>
      <c r="F17" s="80">
        <f t="shared" si="1"/>
        <v>0</v>
      </c>
    </row>
    <row r="18" spans="1:6" ht="12">
      <c r="A18" s="70">
        <f t="shared" si="0"/>
        <v>12</v>
      </c>
      <c r="B18" s="93" t="s">
        <v>1011</v>
      </c>
      <c r="C18" s="94" t="s">
        <v>413</v>
      </c>
      <c r="D18" s="95">
        <f>D17</f>
        <v>238</v>
      </c>
      <c r="E18" s="191"/>
      <c r="F18" s="80">
        <f t="shared" si="1"/>
        <v>0</v>
      </c>
    </row>
    <row r="19" spans="1:6" ht="12">
      <c r="A19" s="70">
        <f t="shared" si="0"/>
        <v>13</v>
      </c>
      <c r="B19" s="93" t="s">
        <v>1207</v>
      </c>
      <c r="C19" s="94" t="s">
        <v>617</v>
      </c>
      <c r="D19" s="95">
        <v>70</v>
      </c>
      <c r="E19" s="191"/>
      <c r="F19" s="80">
        <f t="shared" si="1"/>
        <v>0</v>
      </c>
    </row>
    <row r="20" spans="1:6" ht="12">
      <c r="A20" s="70">
        <f t="shared" si="0"/>
        <v>14</v>
      </c>
      <c r="B20" s="93" t="s">
        <v>1050</v>
      </c>
      <c r="C20" s="94" t="s">
        <v>604</v>
      </c>
      <c r="D20" s="95">
        <v>1</v>
      </c>
      <c r="E20" s="191"/>
      <c r="F20" s="80">
        <f t="shared" si="1"/>
        <v>0</v>
      </c>
    </row>
    <row r="21" spans="1:6" ht="12">
      <c r="A21" s="70">
        <f t="shared" si="0"/>
        <v>15</v>
      </c>
      <c r="B21" s="74" t="str">
        <f>B8</f>
        <v>Zdravotechnika - vnitřní vodovod - rekonstrukce požárního vodovodu</v>
      </c>
      <c r="C21" s="94"/>
      <c r="D21" s="95"/>
      <c r="E21" s="192"/>
      <c r="F21" s="83">
        <f>SUM(F9:F20)</f>
        <v>0</v>
      </c>
    </row>
    <row r="22" spans="1:6" ht="12">
      <c r="A22" s="70">
        <f t="shared" si="0"/>
        <v>16</v>
      </c>
      <c r="B22" s="74" t="s">
        <v>1208</v>
      </c>
      <c r="C22" s="92"/>
      <c r="D22" s="92"/>
      <c r="E22" s="193"/>
      <c r="F22" s="76"/>
    </row>
    <row r="23" spans="1:6" ht="12">
      <c r="A23" s="70">
        <f t="shared" si="0"/>
        <v>17</v>
      </c>
      <c r="B23" s="93" t="s">
        <v>1209</v>
      </c>
      <c r="C23" s="94" t="s">
        <v>176</v>
      </c>
      <c r="D23" s="95">
        <v>21</v>
      </c>
      <c r="E23" s="191"/>
      <c r="F23" s="80">
        <f aca="true" t="shared" si="2" ref="F23:F31">E23*D23</f>
        <v>0</v>
      </c>
    </row>
    <row r="24" spans="1:6" ht="12">
      <c r="A24" s="70">
        <f t="shared" si="0"/>
        <v>18</v>
      </c>
      <c r="B24" s="77" t="s">
        <v>1210</v>
      </c>
      <c r="C24" s="89" t="s">
        <v>176</v>
      </c>
      <c r="D24" s="90">
        <v>1</v>
      </c>
      <c r="E24" s="191"/>
      <c r="F24" s="80">
        <f t="shared" si="2"/>
        <v>0</v>
      </c>
    </row>
    <row r="25" spans="1:6" ht="30.75" customHeight="1">
      <c r="A25" s="70">
        <f t="shared" si="0"/>
        <v>19</v>
      </c>
      <c r="B25" s="188" t="s">
        <v>1213</v>
      </c>
      <c r="C25" s="89" t="s">
        <v>176</v>
      </c>
      <c r="D25" s="90">
        <v>1</v>
      </c>
      <c r="E25" s="191"/>
      <c r="F25" s="80">
        <f t="shared" si="2"/>
        <v>0</v>
      </c>
    </row>
    <row r="26" spans="1:6" ht="12">
      <c r="A26" s="70">
        <f t="shared" si="0"/>
        <v>20</v>
      </c>
      <c r="B26" s="93" t="s">
        <v>1211</v>
      </c>
      <c r="C26" s="94" t="s">
        <v>176</v>
      </c>
      <c r="D26" s="95">
        <v>21</v>
      </c>
      <c r="E26" s="191"/>
      <c r="F26" s="80">
        <f t="shared" si="2"/>
        <v>0</v>
      </c>
    </row>
    <row r="27" spans="1:6" ht="12">
      <c r="A27" s="70">
        <f t="shared" si="0"/>
        <v>21</v>
      </c>
      <c r="B27" s="77" t="s">
        <v>1005</v>
      </c>
      <c r="C27" s="89" t="s">
        <v>176</v>
      </c>
      <c r="D27" s="90">
        <v>21</v>
      </c>
      <c r="E27" s="191"/>
      <c r="F27" s="80">
        <f t="shared" si="2"/>
        <v>0</v>
      </c>
    </row>
    <row r="28" spans="1:6" ht="12">
      <c r="A28" s="70">
        <f t="shared" si="0"/>
        <v>22</v>
      </c>
      <c r="B28" s="77" t="s">
        <v>1006</v>
      </c>
      <c r="C28" s="89" t="s">
        <v>176</v>
      </c>
      <c r="D28" s="90">
        <v>21</v>
      </c>
      <c r="E28" s="191"/>
      <c r="F28" s="80">
        <f t="shared" si="2"/>
        <v>0</v>
      </c>
    </row>
    <row r="29" spans="1:6" ht="12">
      <c r="A29" s="70">
        <f t="shared" si="0"/>
        <v>23</v>
      </c>
      <c r="B29" s="93" t="s">
        <v>1212</v>
      </c>
      <c r="C29" s="94" t="s">
        <v>176</v>
      </c>
      <c r="D29" s="95">
        <v>21</v>
      </c>
      <c r="E29" s="191"/>
      <c r="F29" s="80">
        <f t="shared" si="2"/>
        <v>0</v>
      </c>
    </row>
    <row r="30" spans="1:6" ht="12">
      <c r="A30" s="70">
        <f t="shared" si="0"/>
        <v>24</v>
      </c>
      <c r="B30" s="93" t="s">
        <v>1010</v>
      </c>
      <c r="C30" s="94" t="s">
        <v>176</v>
      </c>
      <c r="D30" s="95">
        <v>21</v>
      </c>
      <c r="E30" s="191"/>
      <c r="F30" s="80">
        <f t="shared" si="2"/>
        <v>0</v>
      </c>
    </row>
    <row r="31" spans="1:6" ht="12">
      <c r="A31" s="70">
        <f t="shared" si="0"/>
        <v>25</v>
      </c>
      <c r="B31" s="93" t="s">
        <v>995</v>
      </c>
      <c r="C31" s="94" t="s">
        <v>617</v>
      </c>
      <c r="D31" s="95">
        <v>21</v>
      </c>
      <c r="E31" s="191"/>
      <c r="F31" s="80">
        <f t="shared" si="2"/>
        <v>0</v>
      </c>
    </row>
    <row r="32" spans="1:6" ht="12">
      <c r="A32" s="70">
        <f t="shared" si="0"/>
        <v>26</v>
      </c>
      <c r="B32" s="74" t="str">
        <f>B22</f>
        <v>Zdravotechnika - vnitřní vodovod - modernizace vyvažovacích ventilů a uzávěrů</v>
      </c>
      <c r="C32" s="94"/>
      <c r="D32" s="95"/>
      <c r="E32" s="96"/>
      <c r="F32" s="83">
        <f>SUM(F23:F31)</f>
        <v>0</v>
      </c>
    </row>
    <row r="33" spans="1:6" ht="12">
      <c r="A33" s="70">
        <f t="shared" si="0"/>
        <v>27</v>
      </c>
      <c r="B33" s="71" t="s">
        <v>1019</v>
      </c>
      <c r="C33" s="84"/>
      <c r="D33" s="85"/>
      <c r="E33" s="86"/>
      <c r="F33" s="86">
        <f>F32+F21</f>
        <v>0</v>
      </c>
    </row>
    <row r="34" spans="1:6" ht="12">
      <c r="A34" s="70">
        <f t="shared" si="0"/>
        <v>28</v>
      </c>
      <c r="B34" s="97" t="s">
        <v>1020</v>
      </c>
      <c r="C34" s="98"/>
      <c r="D34" s="99"/>
      <c r="E34" s="100"/>
      <c r="F34" s="100">
        <f>F33</f>
        <v>0</v>
      </c>
    </row>
    <row r="35" spans="2:6" ht="12">
      <c r="B35" s="101"/>
      <c r="C35" s="101"/>
      <c r="D35" s="101"/>
      <c r="E35" s="101"/>
      <c r="F35" s="101"/>
    </row>
    <row r="36" spans="2:6" ht="12">
      <c r="B36" s="102" t="s">
        <v>1021</v>
      </c>
      <c r="C36" s="101"/>
      <c r="D36" s="101"/>
      <c r="E36" s="101"/>
      <c r="F36" s="101"/>
    </row>
    <row r="37" ht="12">
      <c r="B37" s="103"/>
    </row>
  </sheetData>
  <sheetProtection password="DAFF" sheet="1" objects="1" scenarios="1"/>
  <mergeCells count="3">
    <mergeCell ref="A1:F1"/>
    <mergeCell ref="A2:F2"/>
    <mergeCell ref="A3:F3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5"/>
  <sheetViews>
    <sheetView showGridLines="0" zoomScale="85" zoomScaleNormal="85" workbookViewId="0" topLeftCell="A1">
      <selection activeCell="W150" sqref="W150"/>
    </sheetView>
  </sheetViews>
  <sheetFormatPr defaultColWidth="9.140625" defaultRowHeight="12"/>
  <cols>
    <col min="1" max="1" width="8.28125" style="18" customWidth="1"/>
    <col min="2" max="2" width="1.7109375" style="18" customWidth="1"/>
    <col min="3" max="3" width="4.140625" style="18" customWidth="1"/>
    <col min="4" max="4" width="4.28125" style="18" customWidth="1"/>
    <col min="5" max="5" width="17.140625" style="18" customWidth="1"/>
    <col min="6" max="6" width="50.8515625" style="18" customWidth="1"/>
    <col min="7" max="7" width="7.00390625" style="18" customWidth="1"/>
    <col min="8" max="8" width="11.421875" style="18" customWidth="1"/>
    <col min="9" max="11" width="20.140625" style="18" customWidth="1"/>
    <col min="12" max="12" width="9.28125" style="18" customWidth="1"/>
    <col min="13" max="13" width="10.8515625" style="18" hidden="1" customWidth="1"/>
    <col min="14" max="14" width="9.28125" style="18" hidden="1" customWidth="1"/>
    <col min="15" max="20" width="14.140625" style="18" hidden="1" customWidth="1"/>
    <col min="21" max="21" width="16.28125" style="18" hidden="1" customWidth="1"/>
    <col min="22" max="22" width="12.28125" style="18" customWidth="1"/>
    <col min="23" max="23" width="16.28125" style="18" customWidth="1"/>
    <col min="24" max="24" width="12.28125" style="18" customWidth="1"/>
    <col min="25" max="25" width="15.00390625" style="18" customWidth="1"/>
    <col min="26" max="26" width="11.00390625" style="18" customWidth="1"/>
    <col min="27" max="27" width="15.00390625" style="18" customWidth="1"/>
    <col min="28" max="28" width="16.28125" style="18" customWidth="1"/>
    <col min="29" max="29" width="11.00390625" style="18" customWidth="1"/>
    <col min="30" max="30" width="15.00390625" style="18" customWidth="1"/>
    <col min="31" max="31" width="16.28125" style="18" customWidth="1"/>
    <col min="32" max="43" width="9.28125" style="18" customWidth="1"/>
    <col min="44" max="65" width="9.28125" style="18" hidden="1" customWidth="1"/>
    <col min="66" max="16384" width="9.28125" style="18" customWidth="1"/>
  </cols>
  <sheetData>
    <row r="1" ht="12"/>
    <row r="2" spans="12:46" ht="36.95" customHeight="1">
      <c r="L2" s="502" t="s">
        <v>5</v>
      </c>
      <c r="M2" s="503"/>
      <c r="N2" s="503"/>
      <c r="O2" s="503"/>
      <c r="P2" s="503"/>
      <c r="Q2" s="503"/>
      <c r="R2" s="503"/>
      <c r="S2" s="503"/>
      <c r="T2" s="503"/>
      <c r="U2" s="503"/>
      <c r="V2" s="503"/>
      <c r="AT2" s="215" t="s">
        <v>80</v>
      </c>
    </row>
    <row r="3" spans="2:46" ht="6.95" customHeight="1"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209"/>
      <c r="AT3" s="215" t="s">
        <v>79</v>
      </c>
    </row>
    <row r="4" spans="2:46" ht="24.95" customHeight="1">
      <c r="B4" s="209"/>
      <c r="D4" s="210" t="s">
        <v>99</v>
      </c>
      <c r="L4" s="209"/>
      <c r="M4" s="289" t="s">
        <v>9</v>
      </c>
      <c r="AT4" s="215" t="s">
        <v>3</v>
      </c>
    </row>
    <row r="5" spans="2:12" ht="6.95" customHeight="1">
      <c r="B5" s="209"/>
      <c r="L5" s="209"/>
    </row>
    <row r="6" spans="2:12" ht="12" customHeight="1">
      <c r="B6" s="209"/>
      <c r="D6" s="290" t="s">
        <v>13</v>
      </c>
      <c r="L6" s="209"/>
    </row>
    <row r="7" spans="2:12" ht="16.5" customHeight="1">
      <c r="B7" s="209"/>
      <c r="E7" s="513" t="str">
        <f>'Rekapitulace stavby'!K6</f>
        <v>UHK-Palachovy koleje 1129-1135,1289-rekonstrukce a modernizace -I.etapa</v>
      </c>
      <c r="F7" s="514"/>
      <c r="G7" s="514"/>
      <c r="H7" s="514"/>
      <c r="L7" s="209"/>
    </row>
    <row r="8" spans="2:12" s="213" customFormat="1" ht="12" customHeight="1">
      <c r="B8" s="214"/>
      <c r="D8" s="290" t="s">
        <v>100</v>
      </c>
      <c r="L8" s="214"/>
    </row>
    <row r="9" spans="2:12" s="213" customFormat="1" ht="36.95" customHeight="1">
      <c r="B9" s="214"/>
      <c r="E9" s="499" t="s">
        <v>101</v>
      </c>
      <c r="F9" s="515"/>
      <c r="G9" s="515"/>
      <c r="H9" s="515"/>
      <c r="L9" s="214"/>
    </row>
    <row r="10" spans="2:12" s="213" customFormat="1" ht="12">
      <c r="B10" s="214"/>
      <c r="L10" s="214"/>
    </row>
    <row r="11" spans="2:12" s="213" customFormat="1" ht="12" customHeight="1">
      <c r="B11" s="214"/>
      <c r="D11" s="290" t="s">
        <v>14</v>
      </c>
      <c r="F11" s="291" t="s">
        <v>1</v>
      </c>
      <c r="I11" s="290" t="s">
        <v>15</v>
      </c>
      <c r="J11" s="291" t="s">
        <v>1</v>
      </c>
      <c r="L11" s="214"/>
    </row>
    <row r="12" spans="2:12" s="213" customFormat="1" ht="12" customHeight="1">
      <c r="B12" s="214"/>
      <c r="D12" s="290" t="s">
        <v>16</v>
      </c>
      <c r="F12" s="291" t="s">
        <v>17</v>
      </c>
      <c r="I12" s="290" t="s">
        <v>18</v>
      </c>
      <c r="J12" s="314"/>
      <c r="L12" s="214"/>
    </row>
    <row r="13" spans="2:12" s="213" customFormat="1" ht="10.9" customHeight="1">
      <c r="B13" s="214"/>
      <c r="L13" s="214"/>
    </row>
    <row r="14" spans="2:12" s="213" customFormat="1" ht="12" customHeight="1">
      <c r="B14" s="214"/>
      <c r="D14" s="290" t="s">
        <v>19</v>
      </c>
      <c r="I14" s="290" t="s">
        <v>20</v>
      </c>
      <c r="J14" s="291" t="s">
        <v>1</v>
      </c>
      <c r="L14" s="214"/>
    </row>
    <row r="15" spans="2:12" s="213" customFormat="1" ht="18" customHeight="1">
      <c r="B15" s="214"/>
      <c r="E15" s="291" t="s">
        <v>21</v>
      </c>
      <c r="I15" s="290" t="s">
        <v>22</v>
      </c>
      <c r="J15" s="291" t="s">
        <v>1</v>
      </c>
      <c r="L15" s="214"/>
    </row>
    <row r="16" spans="2:12" s="213" customFormat="1" ht="6.95" customHeight="1">
      <c r="B16" s="214"/>
      <c r="L16" s="214"/>
    </row>
    <row r="17" spans="2:12" s="213" customFormat="1" ht="12" customHeight="1">
      <c r="B17" s="214"/>
      <c r="D17" s="290" t="s">
        <v>23</v>
      </c>
      <c r="I17" s="290" t="s">
        <v>20</v>
      </c>
      <c r="J17" s="291" t="s">
        <v>1</v>
      </c>
      <c r="L17" s="214"/>
    </row>
    <row r="18" spans="2:12" s="213" customFormat="1" ht="18" customHeight="1">
      <c r="B18" s="214"/>
      <c r="E18" s="313" t="s">
        <v>24</v>
      </c>
      <c r="I18" s="290" t="s">
        <v>22</v>
      </c>
      <c r="J18" s="291" t="s">
        <v>1</v>
      </c>
      <c r="L18" s="214"/>
    </row>
    <row r="19" spans="2:12" s="213" customFormat="1" ht="6.95" customHeight="1">
      <c r="B19" s="214"/>
      <c r="L19" s="214"/>
    </row>
    <row r="20" spans="2:12" s="213" customFormat="1" ht="12" customHeight="1">
      <c r="B20" s="214"/>
      <c r="D20" s="290" t="s">
        <v>25</v>
      </c>
      <c r="I20" s="290" t="s">
        <v>20</v>
      </c>
      <c r="J20" s="291" t="s">
        <v>1</v>
      </c>
      <c r="L20" s="214"/>
    </row>
    <row r="21" spans="2:12" s="213" customFormat="1" ht="18" customHeight="1">
      <c r="B21" s="214"/>
      <c r="E21" s="291" t="s">
        <v>26</v>
      </c>
      <c r="I21" s="290" t="s">
        <v>22</v>
      </c>
      <c r="J21" s="291" t="s">
        <v>1</v>
      </c>
      <c r="L21" s="214"/>
    </row>
    <row r="22" spans="2:12" s="213" customFormat="1" ht="6.95" customHeight="1">
      <c r="B22" s="214"/>
      <c r="L22" s="214"/>
    </row>
    <row r="23" spans="2:12" s="213" customFormat="1" ht="12" customHeight="1">
      <c r="B23" s="214"/>
      <c r="D23" s="290" t="s">
        <v>28</v>
      </c>
      <c r="I23" s="290" t="s">
        <v>20</v>
      </c>
      <c r="J23" s="291" t="s">
        <v>1</v>
      </c>
      <c r="L23" s="214"/>
    </row>
    <row r="24" spans="2:12" s="213" customFormat="1" ht="18" customHeight="1">
      <c r="B24" s="214"/>
      <c r="E24" s="291" t="s">
        <v>29</v>
      </c>
      <c r="I24" s="290" t="s">
        <v>22</v>
      </c>
      <c r="J24" s="291" t="s">
        <v>1</v>
      </c>
      <c r="L24" s="214"/>
    </row>
    <row r="25" spans="2:12" s="213" customFormat="1" ht="6.95" customHeight="1">
      <c r="B25" s="214"/>
      <c r="L25" s="214"/>
    </row>
    <row r="26" spans="2:12" s="213" customFormat="1" ht="12" customHeight="1">
      <c r="B26" s="214"/>
      <c r="D26" s="290" t="s">
        <v>30</v>
      </c>
      <c r="L26" s="214"/>
    </row>
    <row r="27" spans="2:12" s="216" customFormat="1" ht="16.5" customHeight="1">
      <c r="B27" s="217"/>
      <c r="E27" s="516" t="s">
        <v>1</v>
      </c>
      <c r="F27" s="516"/>
      <c r="G27" s="516"/>
      <c r="H27" s="516"/>
      <c r="L27" s="217"/>
    </row>
    <row r="28" spans="2:12" s="213" customFormat="1" ht="6.95" customHeight="1">
      <c r="B28" s="214"/>
      <c r="L28" s="214"/>
    </row>
    <row r="29" spans="2:12" s="213" customFormat="1" ht="6.95" customHeight="1">
      <c r="B29" s="214"/>
      <c r="D29" s="218"/>
      <c r="E29" s="218"/>
      <c r="F29" s="218"/>
      <c r="G29" s="218"/>
      <c r="H29" s="218"/>
      <c r="I29" s="218"/>
      <c r="J29" s="218"/>
      <c r="K29" s="218"/>
      <c r="L29" s="214"/>
    </row>
    <row r="30" spans="2:12" s="213" customFormat="1" ht="25.35" customHeight="1">
      <c r="B30" s="214"/>
      <c r="D30" s="219" t="s">
        <v>31</v>
      </c>
      <c r="J30" s="220">
        <f>ROUND(J96,2)</f>
        <v>0</v>
      </c>
      <c r="L30" s="214"/>
    </row>
    <row r="31" spans="2:12" s="213" customFormat="1" ht="6.95" customHeight="1">
      <c r="B31" s="214"/>
      <c r="D31" s="218"/>
      <c r="E31" s="218"/>
      <c r="F31" s="218"/>
      <c r="G31" s="218"/>
      <c r="H31" s="218"/>
      <c r="I31" s="218"/>
      <c r="J31" s="218"/>
      <c r="K31" s="218"/>
      <c r="L31" s="214"/>
    </row>
    <row r="32" spans="2:12" s="213" customFormat="1" ht="14.45" customHeight="1">
      <c r="B32" s="214"/>
      <c r="F32" s="293" t="s">
        <v>33</v>
      </c>
      <c r="I32" s="293" t="s">
        <v>32</v>
      </c>
      <c r="J32" s="293" t="s">
        <v>34</v>
      </c>
      <c r="L32" s="214"/>
    </row>
    <row r="33" spans="2:12" s="213" customFormat="1" ht="14.45" customHeight="1">
      <c r="B33" s="214"/>
      <c r="D33" s="212" t="s">
        <v>35</v>
      </c>
      <c r="E33" s="290" t="s">
        <v>36</v>
      </c>
      <c r="F33" s="294">
        <f>J30</f>
        <v>0</v>
      </c>
      <c r="I33" s="295">
        <v>0.21</v>
      </c>
      <c r="J33" s="294">
        <f>F33*1.21-J30</f>
        <v>0</v>
      </c>
      <c r="L33" s="214"/>
    </row>
    <row r="34" spans="2:12" s="213" customFormat="1" ht="14.45" customHeight="1">
      <c r="B34" s="214"/>
      <c r="E34" s="290" t="s">
        <v>37</v>
      </c>
      <c r="F34" s="294">
        <v>0</v>
      </c>
      <c r="I34" s="295">
        <v>0.15</v>
      </c>
      <c r="J34" s="294">
        <v>0</v>
      </c>
      <c r="L34" s="214"/>
    </row>
    <row r="35" spans="2:12" s="213" customFormat="1" ht="14.45" customHeight="1" hidden="1">
      <c r="B35" s="214"/>
      <c r="E35" s="290" t="s">
        <v>38</v>
      </c>
      <c r="F35" s="294">
        <f>ROUND((SUM(BG135:BG281)),2)</f>
        <v>0</v>
      </c>
      <c r="I35" s="295">
        <v>0.21</v>
      </c>
      <c r="J35" s="294">
        <f>0</f>
        <v>0</v>
      </c>
      <c r="L35" s="214"/>
    </row>
    <row r="36" spans="2:12" s="213" customFormat="1" ht="14.45" customHeight="1" hidden="1">
      <c r="B36" s="214"/>
      <c r="E36" s="290" t="s">
        <v>39</v>
      </c>
      <c r="F36" s="294">
        <f>ROUND((SUM(BH135:BH281)),2)</f>
        <v>0</v>
      </c>
      <c r="I36" s="295">
        <v>0.15</v>
      </c>
      <c r="J36" s="294">
        <f>0</f>
        <v>0</v>
      </c>
      <c r="L36" s="214"/>
    </row>
    <row r="37" spans="2:12" s="213" customFormat="1" ht="14.45" customHeight="1" hidden="1">
      <c r="B37" s="214"/>
      <c r="E37" s="290" t="s">
        <v>40</v>
      </c>
      <c r="F37" s="294">
        <f>ROUND((SUM(BI135:BI281)),2)</f>
        <v>0</v>
      </c>
      <c r="I37" s="295">
        <v>0</v>
      </c>
      <c r="J37" s="294">
        <f>0</f>
        <v>0</v>
      </c>
      <c r="L37" s="214"/>
    </row>
    <row r="38" spans="2:12" s="213" customFormat="1" ht="6.95" customHeight="1">
      <c r="B38" s="214"/>
      <c r="L38" s="214"/>
    </row>
    <row r="39" spans="2:12" s="213" customFormat="1" ht="25.35" customHeight="1">
      <c r="B39" s="214"/>
      <c r="C39" s="224"/>
      <c r="D39" s="225" t="s">
        <v>41</v>
      </c>
      <c r="E39" s="226"/>
      <c r="F39" s="226"/>
      <c r="G39" s="227" t="s">
        <v>42</v>
      </c>
      <c r="H39" s="228" t="s">
        <v>43</v>
      </c>
      <c r="I39" s="226"/>
      <c r="J39" s="229">
        <f>SUM(J30:J37)</f>
        <v>0</v>
      </c>
      <c r="K39" s="230"/>
      <c r="L39" s="214"/>
    </row>
    <row r="40" spans="2:12" s="213" customFormat="1" ht="14.45" customHeight="1">
      <c r="B40" s="214"/>
      <c r="L40" s="214"/>
    </row>
    <row r="41" spans="2:12" ht="14.45" customHeight="1">
      <c r="B41" s="209"/>
      <c r="L41" s="209"/>
    </row>
    <row r="42" spans="2:12" ht="14.45" customHeight="1">
      <c r="B42" s="209"/>
      <c r="L42" s="209"/>
    </row>
    <row r="43" spans="2:12" ht="14.45" customHeight="1">
      <c r="B43" s="209"/>
      <c r="L43" s="209"/>
    </row>
    <row r="44" spans="2:12" ht="14.45" customHeight="1">
      <c r="B44" s="209"/>
      <c r="L44" s="209"/>
    </row>
    <row r="45" spans="2:12" ht="14.45" customHeight="1">
      <c r="B45" s="209"/>
      <c r="L45" s="209"/>
    </row>
    <row r="46" spans="2:12" ht="14.45" customHeight="1">
      <c r="B46" s="209"/>
      <c r="L46" s="209"/>
    </row>
    <row r="47" spans="2:12" ht="14.45" customHeight="1">
      <c r="B47" s="209"/>
      <c r="L47" s="209"/>
    </row>
    <row r="48" spans="2:12" ht="14.45" customHeight="1">
      <c r="B48" s="209"/>
      <c r="L48" s="209"/>
    </row>
    <row r="49" spans="2:12" ht="14.45" customHeight="1">
      <c r="B49" s="209"/>
      <c r="L49" s="209"/>
    </row>
    <row r="50" spans="2:12" s="213" customFormat="1" ht="14.45" customHeight="1">
      <c r="B50" s="214"/>
      <c r="D50" s="296" t="s">
        <v>44</v>
      </c>
      <c r="E50" s="297"/>
      <c r="F50" s="297"/>
      <c r="G50" s="296" t="s">
        <v>45</v>
      </c>
      <c r="H50" s="297"/>
      <c r="I50" s="297"/>
      <c r="J50" s="297"/>
      <c r="K50" s="297"/>
      <c r="L50" s="214"/>
    </row>
    <row r="51" spans="2:12" ht="12">
      <c r="B51" s="209"/>
      <c r="L51" s="209"/>
    </row>
    <row r="52" spans="2:12" ht="12">
      <c r="B52" s="209"/>
      <c r="L52" s="209"/>
    </row>
    <row r="53" spans="2:12" ht="12">
      <c r="B53" s="209"/>
      <c r="L53" s="209"/>
    </row>
    <row r="54" spans="2:12" ht="12">
      <c r="B54" s="209"/>
      <c r="L54" s="209"/>
    </row>
    <row r="55" spans="2:12" ht="12">
      <c r="B55" s="209"/>
      <c r="L55" s="209"/>
    </row>
    <row r="56" spans="2:12" ht="12">
      <c r="B56" s="209"/>
      <c r="L56" s="209"/>
    </row>
    <row r="57" spans="2:12" ht="12">
      <c r="B57" s="209"/>
      <c r="L57" s="209"/>
    </row>
    <row r="58" spans="2:12" ht="12">
      <c r="B58" s="209"/>
      <c r="L58" s="209"/>
    </row>
    <row r="59" spans="2:12" ht="12">
      <c r="B59" s="209"/>
      <c r="L59" s="209"/>
    </row>
    <row r="60" spans="2:12" ht="12">
      <c r="B60" s="209"/>
      <c r="L60" s="209"/>
    </row>
    <row r="61" spans="2:12" s="213" customFormat="1" ht="12.75">
      <c r="B61" s="214"/>
      <c r="D61" s="298" t="s">
        <v>46</v>
      </c>
      <c r="E61" s="299"/>
      <c r="F61" s="300" t="s">
        <v>47</v>
      </c>
      <c r="G61" s="298" t="s">
        <v>46</v>
      </c>
      <c r="H61" s="299"/>
      <c r="I61" s="299"/>
      <c r="J61" s="301" t="s">
        <v>47</v>
      </c>
      <c r="K61" s="299"/>
      <c r="L61" s="214"/>
    </row>
    <row r="62" spans="2:12" ht="12">
      <c r="B62" s="209"/>
      <c r="L62" s="209"/>
    </row>
    <row r="63" spans="2:12" ht="12">
      <c r="B63" s="209"/>
      <c r="L63" s="209"/>
    </row>
    <row r="64" spans="2:12" ht="12">
      <c r="B64" s="209"/>
      <c r="L64" s="209"/>
    </row>
    <row r="65" spans="2:12" s="213" customFormat="1" ht="12.75">
      <c r="B65" s="214"/>
      <c r="D65" s="296" t="s">
        <v>48</v>
      </c>
      <c r="E65" s="297"/>
      <c r="F65" s="297"/>
      <c r="G65" s="296" t="s">
        <v>49</v>
      </c>
      <c r="H65" s="297"/>
      <c r="I65" s="297"/>
      <c r="J65" s="297"/>
      <c r="K65" s="297"/>
      <c r="L65" s="214"/>
    </row>
    <row r="66" spans="2:12" ht="12">
      <c r="B66" s="209"/>
      <c r="L66" s="209"/>
    </row>
    <row r="67" spans="2:12" ht="12">
      <c r="B67" s="209"/>
      <c r="L67" s="209"/>
    </row>
    <row r="68" spans="2:12" ht="12">
      <c r="B68" s="209"/>
      <c r="L68" s="209"/>
    </row>
    <row r="69" spans="2:12" ht="12">
      <c r="B69" s="209"/>
      <c r="L69" s="209"/>
    </row>
    <row r="70" spans="2:12" ht="12">
      <c r="B70" s="209"/>
      <c r="L70" s="209"/>
    </row>
    <row r="71" spans="2:12" ht="12">
      <c r="B71" s="209"/>
      <c r="L71" s="209"/>
    </row>
    <row r="72" spans="2:12" ht="12">
      <c r="B72" s="209"/>
      <c r="L72" s="209"/>
    </row>
    <row r="73" spans="2:12" ht="12">
      <c r="B73" s="209"/>
      <c r="L73" s="209"/>
    </row>
    <row r="74" spans="2:12" ht="12">
      <c r="B74" s="209"/>
      <c r="L74" s="209"/>
    </row>
    <row r="75" spans="2:12" ht="12">
      <c r="B75" s="209"/>
      <c r="L75" s="209"/>
    </row>
    <row r="76" spans="2:12" s="213" customFormat="1" ht="12.75">
      <c r="B76" s="214"/>
      <c r="D76" s="298" t="s">
        <v>46</v>
      </c>
      <c r="E76" s="299"/>
      <c r="F76" s="300" t="s">
        <v>47</v>
      </c>
      <c r="G76" s="298" t="s">
        <v>46</v>
      </c>
      <c r="H76" s="299"/>
      <c r="I76" s="299"/>
      <c r="J76" s="301" t="s">
        <v>47</v>
      </c>
      <c r="K76" s="299"/>
      <c r="L76" s="214"/>
    </row>
    <row r="77" spans="2:12" s="213" customFormat="1" ht="14.45" customHeight="1"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14"/>
    </row>
    <row r="81" spans="2:12" s="213" customFormat="1" ht="6.95" customHeight="1">
      <c r="B81" s="233"/>
      <c r="C81" s="234"/>
      <c r="D81" s="234"/>
      <c r="E81" s="234"/>
      <c r="F81" s="234"/>
      <c r="G81" s="234"/>
      <c r="H81" s="234"/>
      <c r="I81" s="234"/>
      <c r="J81" s="234"/>
      <c r="K81" s="234"/>
      <c r="L81" s="214"/>
    </row>
    <row r="82" spans="2:12" s="213" customFormat="1" ht="24.95" customHeight="1">
      <c r="B82" s="214"/>
      <c r="C82" s="210" t="s">
        <v>102</v>
      </c>
      <c r="L82" s="214"/>
    </row>
    <row r="83" spans="2:12" s="213" customFormat="1" ht="6.95" customHeight="1">
      <c r="B83" s="214"/>
      <c r="L83" s="214"/>
    </row>
    <row r="84" spans="2:12" s="213" customFormat="1" ht="12" customHeight="1">
      <c r="B84" s="214"/>
      <c r="C84" s="290" t="s">
        <v>13</v>
      </c>
      <c r="L84" s="214"/>
    </row>
    <row r="85" spans="2:12" s="213" customFormat="1" ht="16.5" customHeight="1">
      <c r="B85" s="214"/>
      <c r="E85" s="513" t="str">
        <f>E7</f>
        <v>UHK-Palachovy koleje 1129-1135,1289-rekonstrukce a modernizace -I.etapa</v>
      </c>
      <c r="F85" s="514"/>
      <c r="G85" s="514"/>
      <c r="H85" s="514"/>
      <c r="L85" s="214"/>
    </row>
    <row r="86" spans="2:12" s="213" customFormat="1" ht="12" customHeight="1">
      <c r="B86" s="214"/>
      <c r="C86" s="290" t="s">
        <v>100</v>
      </c>
      <c r="L86" s="214"/>
    </row>
    <row r="87" spans="2:12" s="213" customFormat="1" ht="16.5" customHeight="1">
      <c r="B87" s="214"/>
      <c r="E87" s="499" t="str">
        <f>E9</f>
        <v xml:space="preserve">UHK 1 - A-Rekonstrukce střechy-vchody A-G </v>
      </c>
      <c r="F87" s="515"/>
      <c r="G87" s="515"/>
      <c r="H87" s="515"/>
      <c r="L87" s="214"/>
    </row>
    <row r="88" spans="2:12" s="213" customFormat="1" ht="6.95" customHeight="1">
      <c r="B88" s="214"/>
      <c r="J88" s="430"/>
      <c r="L88" s="214"/>
    </row>
    <row r="89" spans="2:12" s="213" customFormat="1" ht="12" customHeight="1">
      <c r="B89" s="214"/>
      <c r="C89" s="290" t="s">
        <v>16</v>
      </c>
      <c r="F89" s="291" t="str">
        <f>F12</f>
        <v xml:space="preserve">HK,Palachovykoleje </v>
      </c>
      <c r="I89" s="290" t="s">
        <v>18</v>
      </c>
      <c r="J89" s="314" t="str">
        <f>IF(J12="","",J12)</f>
        <v/>
      </c>
      <c r="L89" s="214"/>
    </row>
    <row r="90" spans="2:12" s="213" customFormat="1" ht="6.95" customHeight="1">
      <c r="B90" s="214"/>
      <c r="L90" s="214"/>
    </row>
    <row r="91" spans="2:12" s="213" customFormat="1" ht="15.2" customHeight="1">
      <c r="B91" s="214"/>
      <c r="C91" s="290" t="s">
        <v>19</v>
      </c>
      <c r="F91" s="291" t="str">
        <f>E15</f>
        <v>UHK,Víta Nejedlého 573 Hradec Králové</v>
      </c>
      <c r="I91" s="290" t="s">
        <v>25</v>
      </c>
      <c r="J91" s="302" t="str">
        <f>E21</f>
        <v>PRIDOS HK</v>
      </c>
      <c r="L91" s="214"/>
    </row>
    <row r="92" spans="2:12" s="213" customFormat="1" ht="15.2" customHeight="1">
      <c r="B92" s="214"/>
      <c r="C92" s="290" t="s">
        <v>23</v>
      </c>
      <c r="F92" s="313" t="str">
        <f>IF(E18="","",E18)</f>
        <v>bude určen ve výběrovém řízení</v>
      </c>
      <c r="I92" s="290" t="s">
        <v>28</v>
      </c>
      <c r="J92" s="302" t="str">
        <f>E24</f>
        <v>Ing.PavelMichálek</v>
      </c>
      <c r="L92" s="214"/>
    </row>
    <row r="93" spans="2:12" s="213" customFormat="1" ht="10.35" customHeight="1">
      <c r="B93" s="214"/>
      <c r="L93" s="214"/>
    </row>
    <row r="94" spans="2:12" s="213" customFormat="1" ht="29.25" customHeight="1">
      <c r="B94" s="214"/>
      <c r="C94" s="236" t="s">
        <v>103</v>
      </c>
      <c r="D94" s="224"/>
      <c r="E94" s="224"/>
      <c r="F94" s="224"/>
      <c r="G94" s="224"/>
      <c r="H94" s="224"/>
      <c r="I94" s="224"/>
      <c r="J94" s="237" t="s">
        <v>104</v>
      </c>
      <c r="K94" s="224"/>
      <c r="L94" s="214"/>
    </row>
    <row r="95" spans="2:12" s="213" customFormat="1" ht="10.35" customHeight="1">
      <c r="B95" s="214"/>
      <c r="L95" s="214"/>
    </row>
    <row r="96" spans="2:47" s="213" customFormat="1" ht="22.9" customHeight="1">
      <c r="B96" s="214"/>
      <c r="C96" s="238" t="s">
        <v>105</v>
      </c>
      <c r="J96" s="220">
        <f>J97+J103+J112</f>
        <v>0</v>
      </c>
      <c r="L96" s="214"/>
      <c r="AU96" s="215" t="s">
        <v>106</v>
      </c>
    </row>
    <row r="97" spans="2:12" s="239" customFormat="1" ht="24.95" customHeight="1">
      <c r="B97" s="240"/>
      <c r="D97" s="241" t="s">
        <v>107</v>
      </c>
      <c r="E97" s="242"/>
      <c r="F97" s="242"/>
      <c r="G97" s="242"/>
      <c r="H97" s="242"/>
      <c r="I97" s="242"/>
      <c r="J97" s="243">
        <f>J136</f>
        <v>0</v>
      </c>
      <c r="L97" s="240"/>
    </row>
    <row r="98" spans="2:12" s="244" customFormat="1" ht="19.9" customHeight="1">
      <c r="B98" s="245"/>
      <c r="D98" s="246" t="s">
        <v>108</v>
      </c>
      <c r="E98" s="247"/>
      <c r="F98" s="247"/>
      <c r="G98" s="247"/>
      <c r="H98" s="247"/>
      <c r="I98" s="247"/>
      <c r="J98" s="248">
        <f>J137</f>
        <v>0</v>
      </c>
      <c r="L98" s="245"/>
    </row>
    <row r="99" spans="2:12" s="244" customFormat="1" ht="19.9" customHeight="1">
      <c r="B99" s="245"/>
      <c r="D99" s="246" t="s">
        <v>109</v>
      </c>
      <c r="E99" s="247"/>
      <c r="F99" s="247"/>
      <c r="G99" s="247"/>
      <c r="H99" s="247"/>
      <c r="I99" s="247"/>
      <c r="J99" s="248">
        <f>J144</f>
        <v>0</v>
      </c>
      <c r="L99" s="245"/>
    </row>
    <row r="100" spans="2:12" s="244" customFormat="1" ht="19.9" customHeight="1">
      <c r="B100" s="245"/>
      <c r="D100" s="246" t="s">
        <v>110</v>
      </c>
      <c r="E100" s="247"/>
      <c r="F100" s="247"/>
      <c r="G100" s="247"/>
      <c r="H100" s="247"/>
      <c r="I100" s="247"/>
      <c r="J100" s="248">
        <f>J149</f>
        <v>0</v>
      </c>
      <c r="L100" s="245"/>
    </row>
    <row r="101" spans="2:12" s="244" customFormat="1" ht="19.9" customHeight="1">
      <c r="B101" s="245"/>
      <c r="D101" s="246" t="s">
        <v>111</v>
      </c>
      <c r="E101" s="247"/>
      <c r="F101" s="247"/>
      <c r="G101" s="247"/>
      <c r="H101" s="247"/>
      <c r="I101" s="247"/>
      <c r="J101" s="248">
        <f>J154</f>
        <v>0</v>
      </c>
      <c r="L101" s="245"/>
    </row>
    <row r="102" spans="2:12" s="244" customFormat="1" ht="19.9" customHeight="1">
      <c r="B102" s="245"/>
      <c r="D102" s="246" t="s">
        <v>112</v>
      </c>
      <c r="E102" s="247"/>
      <c r="F102" s="247"/>
      <c r="G102" s="247"/>
      <c r="H102" s="247"/>
      <c r="I102" s="247"/>
      <c r="J102" s="248">
        <f>J161</f>
        <v>0</v>
      </c>
      <c r="L102" s="245"/>
    </row>
    <row r="103" spans="2:12" s="239" customFormat="1" ht="24.95" customHeight="1">
      <c r="B103" s="240"/>
      <c r="D103" s="241" t="s">
        <v>113</v>
      </c>
      <c r="E103" s="242"/>
      <c r="F103" s="242"/>
      <c r="G103" s="242"/>
      <c r="H103" s="242"/>
      <c r="I103" s="242"/>
      <c r="J103" s="243">
        <f>SUM(J104:J111)</f>
        <v>0</v>
      </c>
      <c r="L103" s="240"/>
    </row>
    <row r="104" spans="2:12" s="244" customFormat="1" ht="19.9" customHeight="1">
      <c r="B104" s="245"/>
      <c r="D104" s="246" t="s">
        <v>114</v>
      </c>
      <c r="E104" s="247"/>
      <c r="F104" s="247"/>
      <c r="G104" s="247"/>
      <c r="H104" s="247"/>
      <c r="I104" s="247"/>
      <c r="J104" s="248">
        <f>J164</f>
        <v>0</v>
      </c>
      <c r="L104" s="245"/>
    </row>
    <row r="105" spans="2:12" s="244" customFormat="1" ht="19.9" customHeight="1">
      <c r="B105" s="245"/>
      <c r="D105" s="246" t="s">
        <v>115</v>
      </c>
      <c r="E105" s="247"/>
      <c r="F105" s="247"/>
      <c r="G105" s="247"/>
      <c r="H105" s="247"/>
      <c r="I105" s="247"/>
      <c r="J105" s="248">
        <f>J173</f>
        <v>0</v>
      </c>
      <c r="L105" s="245"/>
    </row>
    <row r="106" spans="2:12" s="244" customFormat="1" ht="19.9" customHeight="1">
      <c r="B106" s="245"/>
      <c r="D106" s="246" t="s">
        <v>116</v>
      </c>
      <c r="E106" s="247"/>
      <c r="F106" s="247"/>
      <c r="G106" s="247"/>
      <c r="H106" s="247"/>
      <c r="I106" s="247"/>
      <c r="J106" s="248">
        <f>J219</f>
        <v>0</v>
      </c>
      <c r="L106" s="245"/>
    </row>
    <row r="107" spans="2:12" s="244" customFormat="1" ht="19.9" customHeight="1">
      <c r="B107" s="245"/>
      <c r="D107" s="246" t="s">
        <v>117</v>
      </c>
      <c r="E107" s="247"/>
      <c r="F107" s="247"/>
      <c r="G107" s="247"/>
      <c r="H107" s="247"/>
      <c r="I107" s="247"/>
      <c r="J107" s="248">
        <f>J240</f>
        <v>0</v>
      </c>
      <c r="L107" s="245"/>
    </row>
    <row r="108" spans="2:12" s="244" customFormat="1" ht="19.9" customHeight="1">
      <c r="B108" s="245"/>
      <c r="D108" s="246" t="s">
        <v>499</v>
      </c>
      <c r="E108" s="247"/>
      <c r="F108" s="247"/>
      <c r="G108" s="247"/>
      <c r="H108" s="247"/>
      <c r="I108" s="247"/>
      <c r="J108" s="248">
        <f>'UHK 1 - A-Rekonstru střechy ...'!J59</f>
        <v>0</v>
      </c>
      <c r="L108" s="245"/>
    </row>
    <row r="109" spans="2:12" s="244" customFormat="1" ht="19.9" customHeight="1">
      <c r="B109" s="245"/>
      <c r="D109" s="246" t="s">
        <v>118</v>
      </c>
      <c r="E109" s="247"/>
      <c r="F109" s="247"/>
      <c r="G109" s="247"/>
      <c r="H109" s="247"/>
      <c r="I109" s="247"/>
      <c r="J109" s="248">
        <f>J244</f>
        <v>0</v>
      </c>
      <c r="L109" s="245"/>
    </row>
    <row r="110" spans="2:12" s="244" customFormat="1" ht="19.9" customHeight="1">
      <c r="B110" s="245"/>
      <c r="D110" s="246" t="s">
        <v>119</v>
      </c>
      <c r="E110" s="247"/>
      <c r="F110" s="247"/>
      <c r="G110" s="247"/>
      <c r="H110" s="247"/>
      <c r="I110" s="247"/>
      <c r="J110" s="248">
        <f>J258</f>
        <v>0</v>
      </c>
      <c r="L110" s="245"/>
    </row>
    <row r="111" spans="2:12" s="244" customFormat="1" ht="19.9" customHeight="1">
      <c r="B111" s="245"/>
      <c r="D111" s="246" t="s">
        <v>120</v>
      </c>
      <c r="E111" s="247"/>
      <c r="F111" s="247"/>
      <c r="G111" s="247"/>
      <c r="H111" s="247"/>
      <c r="I111" s="247"/>
      <c r="J111" s="248">
        <f>J262</f>
        <v>0</v>
      </c>
      <c r="L111" s="245"/>
    </row>
    <row r="112" spans="2:12" s="239" customFormat="1" ht="24.95" customHeight="1">
      <c r="B112" s="240"/>
      <c r="D112" s="241" t="s">
        <v>121</v>
      </c>
      <c r="E112" s="242"/>
      <c r="F112" s="242"/>
      <c r="G112" s="242"/>
      <c r="H112" s="242"/>
      <c r="I112" s="242"/>
      <c r="J112" s="243">
        <f>J269</f>
        <v>0</v>
      </c>
      <c r="L112" s="240"/>
    </row>
    <row r="113" spans="2:12" s="244" customFormat="1" ht="19.9" customHeight="1">
      <c r="B113" s="245"/>
      <c r="D113" s="246" t="s">
        <v>122</v>
      </c>
      <c r="E113" s="247"/>
      <c r="F113" s="247"/>
      <c r="G113" s="247"/>
      <c r="H113" s="247"/>
      <c r="I113" s="247"/>
      <c r="J113" s="248">
        <f>J270</f>
        <v>0</v>
      </c>
      <c r="L113" s="245"/>
    </row>
    <row r="114" spans="2:12" s="244" customFormat="1" ht="19.9" customHeight="1">
      <c r="B114" s="245"/>
      <c r="D114" s="246" t="s">
        <v>123</v>
      </c>
      <c r="E114" s="247"/>
      <c r="F114" s="247"/>
      <c r="G114" s="247"/>
      <c r="H114" s="247"/>
      <c r="I114" s="247"/>
      <c r="J114" s="248">
        <f>J273</f>
        <v>0</v>
      </c>
      <c r="L114" s="245"/>
    </row>
    <row r="115" spans="2:12" s="244" customFormat="1" ht="19.9" customHeight="1">
      <c r="B115" s="245"/>
      <c r="D115" s="246" t="s">
        <v>124</v>
      </c>
      <c r="E115" s="247"/>
      <c r="F115" s="247"/>
      <c r="G115" s="247"/>
      <c r="H115" s="247"/>
      <c r="I115" s="247"/>
      <c r="J115" s="248">
        <f>J282</f>
        <v>0</v>
      </c>
      <c r="L115" s="245"/>
    </row>
    <row r="116" spans="2:12" s="213" customFormat="1" ht="21.75" customHeight="1">
      <c r="B116" s="214"/>
      <c r="L116" s="214"/>
    </row>
    <row r="117" spans="2:12" s="213" customFormat="1" ht="6.95" customHeight="1">
      <c r="B117" s="231"/>
      <c r="C117" s="232"/>
      <c r="D117" s="232"/>
      <c r="E117" s="232"/>
      <c r="F117" s="232"/>
      <c r="G117" s="232"/>
      <c r="H117" s="232"/>
      <c r="I117" s="232"/>
      <c r="J117" s="232"/>
      <c r="K117" s="232"/>
      <c r="L117" s="214"/>
    </row>
    <row r="121" spans="2:12" s="213" customFormat="1" ht="6.95" customHeight="1">
      <c r="B121" s="233"/>
      <c r="C121" s="234"/>
      <c r="D121" s="234"/>
      <c r="E121" s="234"/>
      <c r="F121" s="234"/>
      <c r="G121" s="234"/>
      <c r="H121" s="234"/>
      <c r="I121" s="234"/>
      <c r="J121" s="234"/>
      <c r="K121" s="234"/>
      <c r="L121" s="214"/>
    </row>
    <row r="122" spans="2:12" s="213" customFormat="1" ht="24.95" customHeight="1">
      <c r="B122" s="214"/>
      <c r="C122" s="210" t="s">
        <v>125</v>
      </c>
      <c r="L122" s="214"/>
    </row>
    <row r="123" spans="2:12" s="213" customFormat="1" ht="6.95" customHeight="1">
      <c r="B123" s="214"/>
      <c r="L123" s="214"/>
    </row>
    <row r="124" spans="2:12" s="213" customFormat="1" ht="12" customHeight="1">
      <c r="B124" s="214"/>
      <c r="C124" s="290" t="s">
        <v>13</v>
      </c>
      <c r="L124" s="214"/>
    </row>
    <row r="125" spans="2:12" s="213" customFormat="1" ht="16.5" customHeight="1">
      <c r="B125" s="214"/>
      <c r="E125" s="513" t="str">
        <f>E7</f>
        <v>UHK-Palachovy koleje 1129-1135,1289-rekonstrukce a modernizace -I.etapa</v>
      </c>
      <c r="F125" s="514"/>
      <c r="G125" s="514"/>
      <c r="H125" s="514"/>
      <c r="L125" s="214"/>
    </row>
    <row r="126" spans="2:12" s="213" customFormat="1" ht="12" customHeight="1">
      <c r="B126" s="214"/>
      <c r="C126" s="290" t="s">
        <v>100</v>
      </c>
      <c r="L126" s="214"/>
    </row>
    <row r="127" spans="2:12" s="213" customFormat="1" ht="16.5" customHeight="1">
      <c r="B127" s="214"/>
      <c r="E127" s="499" t="str">
        <f>E9</f>
        <v xml:space="preserve">UHK 1 - A-Rekonstrukce střechy-vchody A-G </v>
      </c>
      <c r="F127" s="515"/>
      <c r="G127" s="515"/>
      <c r="H127" s="515"/>
      <c r="L127" s="214"/>
    </row>
    <row r="128" spans="2:12" s="213" customFormat="1" ht="6.95" customHeight="1">
      <c r="B128" s="214"/>
      <c r="L128" s="214"/>
    </row>
    <row r="129" spans="2:12" s="213" customFormat="1" ht="12" customHeight="1">
      <c r="B129" s="214"/>
      <c r="C129" s="290" t="s">
        <v>16</v>
      </c>
      <c r="F129" s="291" t="str">
        <f>F12</f>
        <v xml:space="preserve">HK,Palachovykoleje </v>
      </c>
      <c r="I129" s="290" t="s">
        <v>18</v>
      </c>
      <c r="J129" s="314" t="str">
        <f>IF(J12="","",J12)</f>
        <v/>
      </c>
      <c r="L129" s="214"/>
    </row>
    <row r="130" spans="2:12" s="213" customFormat="1" ht="6.95" customHeight="1">
      <c r="B130" s="214"/>
      <c r="L130" s="214"/>
    </row>
    <row r="131" spans="2:12" s="213" customFormat="1" ht="15.2" customHeight="1">
      <c r="B131" s="214"/>
      <c r="C131" s="290" t="s">
        <v>19</v>
      </c>
      <c r="F131" s="291" t="str">
        <f>E15</f>
        <v>UHK,Víta Nejedlého 573 Hradec Králové</v>
      </c>
      <c r="I131" s="290" t="s">
        <v>25</v>
      </c>
      <c r="J131" s="302" t="str">
        <f>E21</f>
        <v>PRIDOS HK</v>
      </c>
      <c r="L131" s="214"/>
    </row>
    <row r="132" spans="2:12" s="213" customFormat="1" ht="15.2" customHeight="1">
      <c r="B132" s="214"/>
      <c r="C132" s="290" t="s">
        <v>23</v>
      </c>
      <c r="F132" s="313" t="str">
        <f>IF(E18="","",E18)</f>
        <v>bude určen ve výběrovém řízení</v>
      </c>
      <c r="I132" s="290" t="s">
        <v>28</v>
      </c>
      <c r="J132" s="302" t="str">
        <f>E24</f>
        <v>Ing.PavelMichálek</v>
      </c>
      <c r="L132" s="214"/>
    </row>
    <row r="133" spans="2:12" s="213" customFormat="1" ht="10.35" customHeight="1">
      <c r="B133" s="214"/>
      <c r="L133" s="214"/>
    </row>
    <row r="134" spans="2:20" s="249" customFormat="1" ht="29.25" customHeight="1">
      <c r="B134" s="250"/>
      <c r="C134" s="251" t="s">
        <v>126</v>
      </c>
      <c r="D134" s="252" t="s">
        <v>56</v>
      </c>
      <c r="E134" s="252" t="s">
        <v>52</v>
      </c>
      <c r="F134" s="252" t="s">
        <v>53</v>
      </c>
      <c r="G134" s="252" t="s">
        <v>127</v>
      </c>
      <c r="H134" s="252" t="s">
        <v>128</v>
      </c>
      <c r="I134" s="252" t="s">
        <v>129</v>
      </c>
      <c r="J134" s="252" t="s">
        <v>104</v>
      </c>
      <c r="K134" s="253" t="s">
        <v>130</v>
      </c>
      <c r="L134" s="250"/>
      <c r="M134" s="254" t="s">
        <v>1</v>
      </c>
      <c r="N134" s="255" t="s">
        <v>35</v>
      </c>
      <c r="O134" s="255" t="s">
        <v>131</v>
      </c>
      <c r="P134" s="255" t="s">
        <v>132</v>
      </c>
      <c r="Q134" s="255" t="s">
        <v>133</v>
      </c>
      <c r="R134" s="255" t="s">
        <v>134</v>
      </c>
      <c r="S134" s="255" t="s">
        <v>135</v>
      </c>
      <c r="T134" s="256" t="s">
        <v>136</v>
      </c>
    </row>
    <row r="135" spans="2:63" s="213" customFormat="1" ht="22.9" customHeight="1">
      <c r="B135" s="214"/>
      <c r="C135" s="257" t="s">
        <v>137</v>
      </c>
      <c r="J135" s="258">
        <f>SUM(J136)+J163+J269</f>
        <v>0</v>
      </c>
      <c r="L135" s="214"/>
      <c r="M135" s="259"/>
      <c r="N135" s="218"/>
      <c r="O135" s="218"/>
      <c r="P135" s="260" t="e">
        <f>P136+P163+P269</f>
        <v>#REF!</v>
      </c>
      <c r="Q135" s="218"/>
      <c r="R135" s="260" t="e">
        <f>R136+R163+R269</f>
        <v>#REF!</v>
      </c>
      <c r="S135" s="218"/>
      <c r="T135" s="261" t="e">
        <f>T136+T163+T269</f>
        <v>#REF!</v>
      </c>
      <c r="AT135" s="215" t="s">
        <v>70</v>
      </c>
      <c r="AU135" s="215" t="s">
        <v>106</v>
      </c>
      <c r="BK135" s="279" t="e">
        <f>BK136+BK163+BK269</f>
        <v>#REF!</v>
      </c>
    </row>
    <row r="136" spans="2:63" s="262" customFormat="1" ht="25.9" customHeight="1">
      <c r="B136" s="263"/>
      <c r="D136" s="264" t="s">
        <v>70</v>
      </c>
      <c r="E136" s="265" t="s">
        <v>138</v>
      </c>
      <c r="F136" s="265" t="s">
        <v>139</v>
      </c>
      <c r="J136" s="266">
        <f>BK136</f>
        <v>0</v>
      </c>
      <c r="L136" s="263"/>
      <c r="M136" s="267"/>
      <c r="N136" s="268"/>
      <c r="O136" s="268"/>
      <c r="P136" s="269">
        <f>P137+P144+P149+P154+P161</f>
        <v>172.11945799999998</v>
      </c>
      <c r="Q136" s="268"/>
      <c r="R136" s="269">
        <f>R137+R144+R149+R154+R161</f>
        <v>4.27490503</v>
      </c>
      <c r="S136" s="268"/>
      <c r="T136" s="270">
        <f>T137+T144+T149+T154+T161</f>
        <v>0.0858</v>
      </c>
      <c r="AR136" s="264" t="s">
        <v>79</v>
      </c>
      <c r="AT136" s="280" t="s">
        <v>70</v>
      </c>
      <c r="AU136" s="280" t="s">
        <v>71</v>
      </c>
      <c r="AY136" s="264" t="s">
        <v>140</v>
      </c>
      <c r="BK136" s="281">
        <f>BK137+BK144+BK149+BK154+BK161</f>
        <v>0</v>
      </c>
    </row>
    <row r="137" spans="2:63" s="262" customFormat="1" ht="22.9" customHeight="1">
      <c r="B137" s="263"/>
      <c r="D137" s="264" t="s">
        <v>70</v>
      </c>
      <c r="E137" s="271" t="s">
        <v>141</v>
      </c>
      <c r="F137" s="271" t="s">
        <v>142</v>
      </c>
      <c r="J137" s="272">
        <f>BK137</f>
        <v>0</v>
      </c>
      <c r="L137" s="263"/>
      <c r="M137" s="267"/>
      <c r="N137" s="268"/>
      <c r="O137" s="268"/>
      <c r="P137" s="269">
        <f>SUM(P138:P143)</f>
        <v>21.739494</v>
      </c>
      <c r="Q137" s="268"/>
      <c r="R137" s="269">
        <f>SUM(R138:R143)</f>
        <v>4.00712503</v>
      </c>
      <c r="S137" s="268"/>
      <c r="T137" s="270">
        <f>SUM(T138:T143)</f>
        <v>0</v>
      </c>
      <c r="AR137" s="264" t="s">
        <v>79</v>
      </c>
      <c r="AT137" s="280" t="s">
        <v>70</v>
      </c>
      <c r="AU137" s="280" t="s">
        <v>79</v>
      </c>
      <c r="AY137" s="264" t="s">
        <v>140</v>
      </c>
      <c r="BK137" s="281">
        <f>SUM(BK138:BK143)</f>
        <v>0</v>
      </c>
    </row>
    <row r="138" spans="2:65" s="213" customFormat="1" ht="24" customHeight="1">
      <c r="B138" s="214"/>
      <c r="C138" s="303" t="s">
        <v>79</v>
      </c>
      <c r="D138" s="303" t="s">
        <v>143</v>
      </c>
      <c r="E138" s="304" t="s">
        <v>144</v>
      </c>
      <c r="F138" s="305" t="s">
        <v>145</v>
      </c>
      <c r="G138" s="306" t="s">
        <v>146</v>
      </c>
      <c r="H138" s="307">
        <v>7</v>
      </c>
      <c r="I138" s="35"/>
      <c r="J138" s="308">
        <f>ROUND(I138*H138,2)</f>
        <v>0</v>
      </c>
      <c r="K138" s="305" t="s">
        <v>147</v>
      </c>
      <c r="L138" s="214"/>
      <c r="M138" s="411" t="s">
        <v>1</v>
      </c>
      <c r="N138" s="412" t="s">
        <v>37</v>
      </c>
      <c r="O138" s="413">
        <v>0.762</v>
      </c>
      <c r="P138" s="413">
        <f>O138*H138</f>
        <v>5.334</v>
      </c>
      <c r="Q138" s="413">
        <v>0.42832</v>
      </c>
      <c r="R138" s="413">
        <f>Q138*H138</f>
        <v>2.99824</v>
      </c>
      <c r="S138" s="413">
        <v>0</v>
      </c>
      <c r="T138" s="414">
        <f>S138*H138</f>
        <v>0</v>
      </c>
      <c r="AR138" s="415" t="s">
        <v>148</v>
      </c>
      <c r="AT138" s="415" t="s">
        <v>143</v>
      </c>
      <c r="AU138" s="415" t="s">
        <v>149</v>
      </c>
      <c r="AY138" s="215" t="s">
        <v>140</v>
      </c>
      <c r="BE138" s="288">
        <f>IF(N138="základní",J138,0)</f>
        <v>0</v>
      </c>
      <c r="BF138" s="288">
        <f>IF(N138="snížená",J138,0)</f>
        <v>0</v>
      </c>
      <c r="BG138" s="288">
        <f>IF(N138="zákl. přenesená",J138,0)</f>
        <v>0</v>
      </c>
      <c r="BH138" s="288">
        <f>IF(N138="sníž. přenesená",J138,0)</f>
        <v>0</v>
      </c>
      <c r="BI138" s="288">
        <f>IF(N138="nulová",J138,0)</f>
        <v>0</v>
      </c>
      <c r="BJ138" s="215" t="s">
        <v>149</v>
      </c>
      <c r="BK138" s="288">
        <f>ROUND(I138*H138,2)</f>
        <v>0</v>
      </c>
      <c r="BL138" s="215" t="s">
        <v>148</v>
      </c>
      <c r="BM138" s="415" t="s">
        <v>150</v>
      </c>
    </row>
    <row r="139" spans="2:51" s="364" customFormat="1" ht="12">
      <c r="B139" s="365"/>
      <c r="D139" s="366" t="s">
        <v>151</v>
      </c>
      <c r="E139" s="367" t="s">
        <v>1</v>
      </c>
      <c r="F139" s="368" t="s">
        <v>152</v>
      </c>
      <c r="H139" s="369">
        <v>7</v>
      </c>
      <c r="I139" s="381"/>
      <c r="L139" s="365"/>
      <c r="M139" s="416"/>
      <c r="N139" s="417"/>
      <c r="O139" s="417"/>
      <c r="P139" s="417"/>
      <c r="Q139" s="417"/>
      <c r="R139" s="417"/>
      <c r="S139" s="417"/>
      <c r="T139" s="418"/>
      <c r="AT139" s="367" t="s">
        <v>151</v>
      </c>
      <c r="AU139" s="367" t="s">
        <v>149</v>
      </c>
      <c r="AV139" s="364" t="s">
        <v>149</v>
      </c>
      <c r="AW139" s="364" t="s">
        <v>27</v>
      </c>
      <c r="AX139" s="364" t="s">
        <v>79</v>
      </c>
      <c r="AY139" s="367" t="s">
        <v>140</v>
      </c>
    </row>
    <row r="140" spans="2:65" s="213" customFormat="1" ht="16.5" customHeight="1">
      <c r="B140" s="214"/>
      <c r="C140" s="303" t="s">
        <v>149</v>
      </c>
      <c r="D140" s="303" t="s">
        <v>143</v>
      </c>
      <c r="E140" s="304" t="s">
        <v>153</v>
      </c>
      <c r="F140" s="305" t="s">
        <v>154</v>
      </c>
      <c r="G140" s="306" t="s">
        <v>155</v>
      </c>
      <c r="H140" s="307">
        <v>0.063</v>
      </c>
      <c r="I140" s="35"/>
      <c r="J140" s="308">
        <f>ROUND(I140*H140,2)</f>
        <v>0</v>
      </c>
      <c r="K140" s="305" t="s">
        <v>147</v>
      </c>
      <c r="L140" s="214"/>
      <c r="M140" s="411" t="s">
        <v>1</v>
      </c>
      <c r="N140" s="412" t="s">
        <v>37</v>
      </c>
      <c r="O140" s="413">
        <v>36.738</v>
      </c>
      <c r="P140" s="413">
        <f>O140*H140</f>
        <v>2.314494</v>
      </c>
      <c r="Q140" s="413">
        <v>1.04881</v>
      </c>
      <c r="R140" s="413">
        <f>Q140*H140</f>
        <v>0.06607503</v>
      </c>
      <c r="S140" s="413">
        <v>0</v>
      </c>
      <c r="T140" s="414">
        <f>S140*H140</f>
        <v>0</v>
      </c>
      <c r="AR140" s="415" t="s">
        <v>148</v>
      </c>
      <c r="AT140" s="415" t="s">
        <v>143</v>
      </c>
      <c r="AU140" s="415" t="s">
        <v>149</v>
      </c>
      <c r="AY140" s="215" t="s">
        <v>140</v>
      </c>
      <c r="BE140" s="288">
        <f>IF(N140="základní",J140,0)</f>
        <v>0</v>
      </c>
      <c r="BF140" s="288">
        <f>IF(N140="snížená",J140,0)</f>
        <v>0</v>
      </c>
      <c r="BG140" s="288">
        <f>IF(N140="zákl. přenesená",J140,0)</f>
        <v>0</v>
      </c>
      <c r="BH140" s="288">
        <f>IF(N140="sníž. přenesená",J140,0)</f>
        <v>0</v>
      </c>
      <c r="BI140" s="288">
        <f>IF(N140="nulová",J140,0)</f>
        <v>0</v>
      </c>
      <c r="BJ140" s="215" t="s">
        <v>149</v>
      </c>
      <c r="BK140" s="288">
        <f>ROUND(I140*H140,2)</f>
        <v>0</v>
      </c>
      <c r="BL140" s="215" t="s">
        <v>148</v>
      </c>
      <c r="BM140" s="415" t="s">
        <v>156</v>
      </c>
    </row>
    <row r="141" spans="2:51" s="364" customFormat="1" ht="12">
      <c r="B141" s="365"/>
      <c r="D141" s="366" t="s">
        <v>151</v>
      </c>
      <c r="E141" s="367" t="s">
        <v>1</v>
      </c>
      <c r="F141" s="368" t="s">
        <v>157</v>
      </c>
      <c r="H141" s="369">
        <v>0.063</v>
      </c>
      <c r="I141" s="381"/>
      <c r="L141" s="365"/>
      <c r="M141" s="416"/>
      <c r="N141" s="417"/>
      <c r="O141" s="417"/>
      <c r="P141" s="417"/>
      <c r="Q141" s="417"/>
      <c r="R141" s="417"/>
      <c r="S141" s="417"/>
      <c r="T141" s="418"/>
      <c r="AT141" s="367" t="s">
        <v>151</v>
      </c>
      <c r="AU141" s="367" t="s">
        <v>149</v>
      </c>
      <c r="AV141" s="364" t="s">
        <v>149</v>
      </c>
      <c r="AW141" s="364" t="s">
        <v>27</v>
      </c>
      <c r="AX141" s="364" t="s">
        <v>79</v>
      </c>
      <c r="AY141" s="367" t="s">
        <v>140</v>
      </c>
    </row>
    <row r="142" spans="2:65" s="213" customFormat="1" ht="16.5" customHeight="1">
      <c r="B142" s="214"/>
      <c r="C142" s="303" t="s">
        <v>141</v>
      </c>
      <c r="D142" s="303" t="s">
        <v>143</v>
      </c>
      <c r="E142" s="304" t="s">
        <v>158</v>
      </c>
      <c r="F142" s="305" t="s">
        <v>159</v>
      </c>
      <c r="G142" s="306" t="s">
        <v>146</v>
      </c>
      <c r="H142" s="307">
        <v>33</v>
      </c>
      <c r="I142" s="35"/>
      <c r="J142" s="308">
        <f>ROUND(I142*H142,2)</f>
        <v>0</v>
      </c>
      <c r="K142" s="305" t="s">
        <v>147</v>
      </c>
      <c r="L142" s="214"/>
      <c r="M142" s="411" t="s">
        <v>1</v>
      </c>
      <c r="N142" s="412" t="s">
        <v>37</v>
      </c>
      <c r="O142" s="413">
        <v>0.427</v>
      </c>
      <c r="P142" s="413">
        <f>O142*H142</f>
        <v>14.091</v>
      </c>
      <c r="Q142" s="413">
        <v>0.02857</v>
      </c>
      <c r="R142" s="413">
        <f>Q142*H142</f>
        <v>0.94281</v>
      </c>
      <c r="S142" s="413">
        <v>0</v>
      </c>
      <c r="T142" s="414">
        <f>S142*H142</f>
        <v>0</v>
      </c>
      <c r="AR142" s="415" t="s">
        <v>148</v>
      </c>
      <c r="AT142" s="415" t="s">
        <v>143</v>
      </c>
      <c r="AU142" s="415" t="s">
        <v>149</v>
      </c>
      <c r="AY142" s="215" t="s">
        <v>140</v>
      </c>
      <c r="BE142" s="288">
        <f>IF(N142="základní",J142,0)</f>
        <v>0</v>
      </c>
      <c r="BF142" s="288">
        <f>IF(N142="snížená",J142,0)</f>
        <v>0</v>
      </c>
      <c r="BG142" s="288">
        <f>IF(N142="zákl. přenesená",J142,0)</f>
        <v>0</v>
      </c>
      <c r="BH142" s="288">
        <f>IF(N142="sníž. přenesená",J142,0)</f>
        <v>0</v>
      </c>
      <c r="BI142" s="288">
        <f>IF(N142="nulová",J142,0)</f>
        <v>0</v>
      </c>
      <c r="BJ142" s="215" t="s">
        <v>149</v>
      </c>
      <c r="BK142" s="288">
        <f>ROUND(I142*H142,2)</f>
        <v>0</v>
      </c>
      <c r="BL142" s="215" t="s">
        <v>148</v>
      </c>
      <c r="BM142" s="415" t="s">
        <v>160</v>
      </c>
    </row>
    <row r="143" spans="2:51" s="364" customFormat="1" ht="12">
      <c r="B143" s="365"/>
      <c r="D143" s="366" t="s">
        <v>151</v>
      </c>
      <c r="E143" s="367" t="s">
        <v>1</v>
      </c>
      <c r="F143" s="368" t="s">
        <v>161</v>
      </c>
      <c r="H143" s="369">
        <v>33</v>
      </c>
      <c r="I143" s="381"/>
      <c r="L143" s="365"/>
      <c r="M143" s="416"/>
      <c r="N143" s="417"/>
      <c r="O143" s="417"/>
      <c r="P143" s="417"/>
      <c r="Q143" s="417"/>
      <c r="R143" s="417"/>
      <c r="S143" s="417"/>
      <c r="T143" s="418"/>
      <c r="AT143" s="367" t="s">
        <v>151</v>
      </c>
      <c r="AU143" s="367" t="s">
        <v>149</v>
      </c>
      <c r="AV143" s="364" t="s">
        <v>149</v>
      </c>
      <c r="AW143" s="364" t="s">
        <v>27</v>
      </c>
      <c r="AX143" s="364" t="s">
        <v>79</v>
      </c>
      <c r="AY143" s="367" t="s">
        <v>140</v>
      </c>
    </row>
    <row r="144" spans="2:63" s="262" customFormat="1" ht="22.9" customHeight="1">
      <c r="B144" s="263"/>
      <c r="D144" s="264" t="s">
        <v>70</v>
      </c>
      <c r="E144" s="271" t="s">
        <v>162</v>
      </c>
      <c r="F144" s="271" t="s">
        <v>163</v>
      </c>
      <c r="I144" s="382"/>
      <c r="J144" s="272">
        <f>BK144</f>
        <v>0</v>
      </c>
      <c r="L144" s="263"/>
      <c r="M144" s="267"/>
      <c r="N144" s="268"/>
      <c r="O144" s="268"/>
      <c r="P144" s="269">
        <f>SUM(P145:P148)</f>
        <v>18.975</v>
      </c>
      <c r="Q144" s="268"/>
      <c r="R144" s="269">
        <f>SUM(R145:R148)</f>
        <v>0.25938</v>
      </c>
      <c r="S144" s="268"/>
      <c r="T144" s="270">
        <f>SUM(T145:T148)</f>
        <v>0</v>
      </c>
      <c r="AR144" s="264" t="s">
        <v>79</v>
      </c>
      <c r="AT144" s="280" t="s">
        <v>70</v>
      </c>
      <c r="AU144" s="280" t="s">
        <v>79</v>
      </c>
      <c r="AY144" s="264" t="s">
        <v>140</v>
      </c>
      <c r="BK144" s="281">
        <f>SUM(BK145:BK148)</f>
        <v>0</v>
      </c>
    </row>
    <row r="145" spans="2:65" s="213" customFormat="1" ht="24" customHeight="1">
      <c r="B145" s="214"/>
      <c r="C145" s="303" t="s">
        <v>148</v>
      </c>
      <c r="D145" s="303" t="s">
        <v>143</v>
      </c>
      <c r="E145" s="304" t="s">
        <v>164</v>
      </c>
      <c r="F145" s="305" t="s">
        <v>165</v>
      </c>
      <c r="G145" s="306" t="s">
        <v>146</v>
      </c>
      <c r="H145" s="307">
        <v>33</v>
      </c>
      <c r="I145" s="35"/>
      <c r="J145" s="308">
        <f>ROUND(I145*H145,2)</f>
        <v>0</v>
      </c>
      <c r="K145" s="305" t="s">
        <v>147</v>
      </c>
      <c r="L145" s="214"/>
      <c r="M145" s="411" t="s">
        <v>1</v>
      </c>
      <c r="N145" s="412" t="s">
        <v>37</v>
      </c>
      <c r="O145" s="413">
        <v>0.33</v>
      </c>
      <c r="P145" s="413">
        <f>O145*H145</f>
        <v>10.89</v>
      </c>
      <c r="Q145" s="413">
        <v>0.00438</v>
      </c>
      <c r="R145" s="413">
        <f>Q145*H145</f>
        <v>0.14454</v>
      </c>
      <c r="S145" s="413">
        <v>0</v>
      </c>
      <c r="T145" s="414">
        <f>S145*H145</f>
        <v>0</v>
      </c>
      <c r="AR145" s="415" t="s">
        <v>148</v>
      </c>
      <c r="AT145" s="415" t="s">
        <v>143</v>
      </c>
      <c r="AU145" s="415" t="s">
        <v>149</v>
      </c>
      <c r="AY145" s="215" t="s">
        <v>140</v>
      </c>
      <c r="BE145" s="288">
        <f>IF(N145="základní",J145,0)</f>
        <v>0</v>
      </c>
      <c r="BF145" s="288">
        <f>IF(N145="snížená",J145,0)</f>
        <v>0</v>
      </c>
      <c r="BG145" s="288">
        <f>IF(N145="zákl. přenesená",J145,0)</f>
        <v>0</v>
      </c>
      <c r="BH145" s="288">
        <f>IF(N145="sníž. přenesená",J145,0)</f>
        <v>0</v>
      </c>
      <c r="BI145" s="288">
        <f>IF(N145="nulová",J145,0)</f>
        <v>0</v>
      </c>
      <c r="BJ145" s="215" t="s">
        <v>149</v>
      </c>
      <c r="BK145" s="288">
        <f>ROUND(I145*H145,2)</f>
        <v>0</v>
      </c>
      <c r="BL145" s="215" t="s">
        <v>148</v>
      </c>
      <c r="BM145" s="415" t="s">
        <v>166</v>
      </c>
    </row>
    <row r="146" spans="2:51" s="364" customFormat="1" ht="12">
      <c r="B146" s="365"/>
      <c r="D146" s="366" t="s">
        <v>151</v>
      </c>
      <c r="E146" s="367" t="s">
        <v>1</v>
      </c>
      <c r="F146" s="368" t="s">
        <v>167</v>
      </c>
      <c r="H146" s="369">
        <v>33</v>
      </c>
      <c r="I146" s="381"/>
      <c r="L146" s="365"/>
      <c r="M146" s="416"/>
      <c r="N146" s="417"/>
      <c r="O146" s="417"/>
      <c r="P146" s="417"/>
      <c r="Q146" s="417"/>
      <c r="R146" s="417"/>
      <c r="S146" s="417"/>
      <c r="T146" s="418"/>
      <c r="AT146" s="367" t="s">
        <v>151</v>
      </c>
      <c r="AU146" s="367" t="s">
        <v>149</v>
      </c>
      <c r="AV146" s="364" t="s">
        <v>149</v>
      </c>
      <c r="AW146" s="364" t="s">
        <v>27</v>
      </c>
      <c r="AX146" s="364" t="s">
        <v>79</v>
      </c>
      <c r="AY146" s="367" t="s">
        <v>140</v>
      </c>
    </row>
    <row r="147" spans="2:65" s="213" customFormat="1" ht="24" customHeight="1">
      <c r="B147" s="214"/>
      <c r="C147" s="303" t="s">
        <v>168</v>
      </c>
      <c r="D147" s="303" t="s">
        <v>143</v>
      </c>
      <c r="E147" s="304" t="s">
        <v>169</v>
      </c>
      <c r="F147" s="305" t="s">
        <v>170</v>
      </c>
      <c r="G147" s="306" t="s">
        <v>146</v>
      </c>
      <c r="H147" s="307">
        <v>33</v>
      </c>
      <c r="I147" s="35"/>
      <c r="J147" s="308">
        <f>ROUND(I147*H147,2)</f>
        <v>0</v>
      </c>
      <c r="K147" s="305" t="s">
        <v>147</v>
      </c>
      <c r="L147" s="214"/>
      <c r="M147" s="411" t="s">
        <v>1</v>
      </c>
      <c r="N147" s="412" t="s">
        <v>37</v>
      </c>
      <c r="O147" s="413">
        <v>0.245</v>
      </c>
      <c r="P147" s="413">
        <f>O147*H147</f>
        <v>8.084999999999999</v>
      </c>
      <c r="Q147" s="413">
        <v>0.00348</v>
      </c>
      <c r="R147" s="413">
        <f>Q147*H147</f>
        <v>0.11484</v>
      </c>
      <c r="S147" s="413">
        <v>0</v>
      </c>
      <c r="T147" s="414">
        <f>S147*H147</f>
        <v>0</v>
      </c>
      <c r="AR147" s="415" t="s">
        <v>148</v>
      </c>
      <c r="AT147" s="415" t="s">
        <v>143</v>
      </c>
      <c r="AU147" s="415" t="s">
        <v>149</v>
      </c>
      <c r="AY147" s="215" t="s">
        <v>140</v>
      </c>
      <c r="BE147" s="288">
        <f>IF(N147="základní",J147,0)</f>
        <v>0</v>
      </c>
      <c r="BF147" s="288">
        <f>IF(N147="snížená",J147,0)</f>
        <v>0</v>
      </c>
      <c r="BG147" s="288">
        <f>IF(N147="zákl. přenesená",J147,0)</f>
        <v>0</v>
      </c>
      <c r="BH147" s="288">
        <f>IF(N147="sníž. přenesená",J147,0)</f>
        <v>0</v>
      </c>
      <c r="BI147" s="288">
        <f>IF(N147="nulová",J147,0)</f>
        <v>0</v>
      </c>
      <c r="BJ147" s="215" t="s">
        <v>149</v>
      </c>
      <c r="BK147" s="288">
        <f>ROUND(I147*H147,2)</f>
        <v>0</v>
      </c>
      <c r="BL147" s="215" t="s">
        <v>148</v>
      </c>
      <c r="BM147" s="415" t="s">
        <v>171</v>
      </c>
    </row>
    <row r="148" spans="2:51" s="364" customFormat="1" ht="12">
      <c r="B148" s="365"/>
      <c r="D148" s="366" t="s">
        <v>151</v>
      </c>
      <c r="E148" s="367" t="s">
        <v>1</v>
      </c>
      <c r="F148" s="368" t="s">
        <v>161</v>
      </c>
      <c r="H148" s="369">
        <v>33</v>
      </c>
      <c r="I148" s="381"/>
      <c r="L148" s="365"/>
      <c r="M148" s="416"/>
      <c r="N148" s="417"/>
      <c r="O148" s="417"/>
      <c r="P148" s="417"/>
      <c r="Q148" s="417"/>
      <c r="R148" s="417"/>
      <c r="S148" s="417"/>
      <c r="T148" s="418"/>
      <c r="AT148" s="367" t="s">
        <v>151</v>
      </c>
      <c r="AU148" s="367" t="s">
        <v>149</v>
      </c>
      <c r="AV148" s="364" t="s">
        <v>149</v>
      </c>
      <c r="AW148" s="364" t="s">
        <v>27</v>
      </c>
      <c r="AX148" s="364" t="s">
        <v>79</v>
      </c>
      <c r="AY148" s="367" t="s">
        <v>140</v>
      </c>
    </row>
    <row r="149" spans="2:63" s="262" customFormat="1" ht="22.9" customHeight="1">
      <c r="B149" s="263"/>
      <c r="D149" s="264" t="s">
        <v>70</v>
      </c>
      <c r="E149" s="271" t="s">
        <v>172</v>
      </c>
      <c r="F149" s="271" t="s">
        <v>173</v>
      </c>
      <c r="I149" s="382"/>
      <c r="J149" s="272">
        <f>BK149</f>
        <v>0</v>
      </c>
      <c r="L149" s="263"/>
      <c r="M149" s="267"/>
      <c r="N149" s="268"/>
      <c r="O149" s="268"/>
      <c r="P149" s="269">
        <f>SUM(P150:P153)</f>
        <v>14.884</v>
      </c>
      <c r="Q149" s="268"/>
      <c r="R149" s="269">
        <f>SUM(R150:R153)</f>
        <v>0.0084</v>
      </c>
      <c r="S149" s="268"/>
      <c r="T149" s="270">
        <f>SUM(T150:T153)</f>
        <v>0.0858</v>
      </c>
      <c r="AR149" s="264" t="s">
        <v>79</v>
      </c>
      <c r="AT149" s="280" t="s">
        <v>70</v>
      </c>
      <c r="AU149" s="280" t="s">
        <v>79</v>
      </c>
      <c r="AY149" s="264" t="s">
        <v>140</v>
      </c>
      <c r="BK149" s="281">
        <f>SUM(BK150:BK153)</f>
        <v>0</v>
      </c>
    </row>
    <row r="150" spans="2:65" s="213" customFormat="1" ht="24" customHeight="1">
      <c r="B150" s="214"/>
      <c r="C150" s="303" t="s">
        <v>162</v>
      </c>
      <c r="D150" s="303" t="s">
        <v>143</v>
      </c>
      <c r="E150" s="304" t="s">
        <v>174</v>
      </c>
      <c r="F150" s="305" t="s">
        <v>175</v>
      </c>
      <c r="G150" s="306" t="s">
        <v>176</v>
      </c>
      <c r="H150" s="307">
        <v>28</v>
      </c>
      <c r="I150" s="35"/>
      <c r="J150" s="308">
        <f>ROUND(I150*H150,2)</f>
        <v>0</v>
      </c>
      <c r="K150" s="305" t="s">
        <v>147</v>
      </c>
      <c r="L150" s="214"/>
      <c r="M150" s="411" t="s">
        <v>1</v>
      </c>
      <c r="N150" s="412" t="s">
        <v>37</v>
      </c>
      <c r="O150" s="413">
        <v>0.178</v>
      </c>
      <c r="P150" s="413">
        <f>O150*H150</f>
        <v>4.984</v>
      </c>
      <c r="Q150" s="413">
        <v>0.0003</v>
      </c>
      <c r="R150" s="413">
        <f>Q150*H150</f>
        <v>0.0084</v>
      </c>
      <c r="S150" s="413">
        <v>0</v>
      </c>
      <c r="T150" s="414">
        <f>S150*H150</f>
        <v>0</v>
      </c>
      <c r="AR150" s="415" t="s">
        <v>148</v>
      </c>
      <c r="AT150" s="415" t="s">
        <v>143</v>
      </c>
      <c r="AU150" s="415" t="s">
        <v>149</v>
      </c>
      <c r="AY150" s="215" t="s">
        <v>140</v>
      </c>
      <c r="BE150" s="288">
        <f>IF(N150="základní",J150,0)</f>
        <v>0</v>
      </c>
      <c r="BF150" s="288">
        <f>IF(N150="snížená",J150,0)</f>
        <v>0</v>
      </c>
      <c r="BG150" s="288">
        <f>IF(N150="zákl. přenesená",J150,0)</f>
        <v>0</v>
      </c>
      <c r="BH150" s="288">
        <f>IF(N150="sníž. přenesená",J150,0)</f>
        <v>0</v>
      </c>
      <c r="BI150" s="288">
        <f>IF(N150="nulová",J150,0)</f>
        <v>0</v>
      </c>
      <c r="BJ150" s="215" t="s">
        <v>149</v>
      </c>
      <c r="BK150" s="288">
        <f>ROUND(I150*H150,2)</f>
        <v>0</v>
      </c>
      <c r="BL150" s="215" t="s">
        <v>148</v>
      </c>
      <c r="BM150" s="415" t="s">
        <v>177</v>
      </c>
    </row>
    <row r="151" spans="2:51" s="364" customFormat="1" ht="12">
      <c r="B151" s="365"/>
      <c r="D151" s="366" t="s">
        <v>151</v>
      </c>
      <c r="E151" s="367" t="s">
        <v>1</v>
      </c>
      <c r="F151" s="368" t="s">
        <v>178</v>
      </c>
      <c r="H151" s="369">
        <v>28</v>
      </c>
      <c r="I151" s="381"/>
      <c r="L151" s="365"/>
      <c r="M151" s="416"/>
      <c r="N151" s="417"/>
      <c r="O151" s="417"/>
      <c r="P151" s="417"/>
      <c r="Q151" s="417"/>
      <c r="R151" s="417"/>
      <c r="S151" s="417"/>
      <c r="T151" s="418"/>
      <c r="AT151" s="367" t="s">
        <v>151</v>
      </c>
      <c r="AU151" s="367" t="s">
        <v>149</v>
      </c>
      <c r="AV151" s="364" t="s">
        <v>149</v>
      </c>
      <c r="AW151" s="364" t="s">
        <v>27</v>
      </c>
      <c r="AX151" s="364" t="s">
        <v>79</v>
      </c>
      <c r="AY151" s="367" t="s">
        <v>140</v>
      </c>
    </row>
    <row r="152" spans="2:65" s="213" customFormat="1" ht="24" customHeight="1">
      <c r="B152" s="214"/>
      <c r="C152" s="303" t="s">
        <v>179</v>
      </c>
      <c r="D152" s="303" t="s">
        <v>143</v>
      </c>
      <c r="E152" s="304" t="s">
        <v>180</v>
      </c>
      <c r="F152" s="305" t="s">
        <v>181</v>
      </c>
      <c r="G152" s="306" t="s">
        <v>146</v>
      </c>
      <c r="H152" s="307">
        <v>33</v>
      </c>
      <c r="I152" s="35"/>
      <c r="J152" s="308">
        <f>ROUND(I152*H152,2)</f>
        <v>0</v>
      </c>
      <c r="K152" s="305" t="s">
        <v>147</v>
      </c>
      <c r="L152" s="214"/>
      <c r="M152" s="411" t="s">
        <v>1</v>
      </c>
      <c r="N152" s="412" t="s">
        <v>37</v>
      </c>
      <c r="O152" s="413">
        <v>0.3</v>
      </c>
      <c r="P152" s="413">
        <f>O152*H152</f>
        <v>9.9</v>
      </c>
      <c r="Q152" s="413">
        <v>0</v>
      </c>
      <c r="R152" s="413">
        <f>Q152*H152</f>
        <v>0</v>
      </c>
      <c r="S152" s="413">
        <v>0.0026</v>
      </c>
      <c r="T152" s="414">
        <f>S152*H152</f>
        <v>0.0858</v>
      </c>
      <c r="AR152" s="415" t="s">
        <v>148</v>
      </c>
      <c r="AT152" s="415" t="s">
        <v>143</v>
      </c>
      <c r="AU152" s="415" t="s">
        <v>149</v>
      </c>
      <c r="AY152" s="215" t="s">
        <v>140</v>
      </c>
      <c r="BE152" s="288">
        <f>IF(N152="základní",J152,0)</f>
        <v>0</v>
      </c>
      <c r="BF152" s="288">
        <f>IF(N152="snížená",J152,0)</f>
        <v>0</v>
      </c>
      <c r="BG152" s="288">
        <f>IF(N152="zákl. přenesená",J152,0)</f>
        <v>0</v>
      </c>
      <c r="BH152" s="288">
        <f>IF(N152="sníž. přenesená",J152,0)</f>
        <v>0</v>
      </c>
      <c r="BI152" s="288">
        <f>IF(N152="nulová",J152,0)</f>
        <v>0</v>
      </c>
      <c r="BJ152" s="215" t="s">
        <v>149</v>
      </c>
      <c r="BK152" s="288">
        <f>ROUND(I152*H152,2)</f>
        <v>0</v>
      </c>
      <c r="BL152" s="215" t="s">
        <v>148</v>
      </c>
      <c r="BM152" s="415" t="s">
        <v>182</v>
      </c>
    </row>
    <row r="153" spans="2:51" s="364" customFormat="1" ht="12">
      <c r="B153" s="365"/>
      <c r="D153" s="366" t="s">
        <v>151</v>
      </c>
      <c r="E153" s="367" t="s">
        <v>1</v>
      </c>
      <c r="F153" s="368" t="s">
        <v>183</v>
      </c>
      <c r="H153" s="369">
        <v>33</v>
      </c>
      <c r="I153" s="381"/>
      <c r="L153" s="365"/>
      <c r="M153" s="416"/>
      <c r="N153" s="417"/>
      <c r="O153" s="417"/>
      <c r="P153" s="417"/>
      <c r="Q153" s="417"/>
      <c r="R153" s="417"/>
      <c r="S153" s="417"/>
      <c r="T153" s="418"/>
      <c r="AT153" s="367" t="s">
        <v>151</v>
      </c>
      <c r="AU153" s="367" t="s">
        <v>149</v>
      </c>
      <c r="AV153" s="364" t="s">
        <v>149</v>
      </c>
      <c r="AW153" s="364" t="s">
        <v>27</v>
      </c>
      <c r="AX153" s="364" t="s">
        <v>79</v>
      </c>
      <c r="AY153" s="367" t="s">
        <v>140</v>
      </c>
    </row>
    <row r="154" spans="2:63" s="262" customFormat="1" ht="22.9" customHeight="1">
      <c r="B154" s="263"/>
      <c r="D154" s="264" t="s">
        <v>70</v>
      </c>
      <c r="E154" s="271" t="s">
        <v>184</v>
      </c>
      <c r="F154" s="271" t="s">
        <v>185</v>
      </c>
      <c r="I154" s="382"/>
      <c r="J154" s="272">
        <f>BK154</f>
        <v>0</v>
      </c>
      <c r="L154" s="263"/>
      <c r="M154" s="267"/>
      <c r="N154" s="268"/>
      <c r="O154" s="268"/>
      <c r="P154" s="269">
        <f>SUM(P155:P160)</f>
        <v>114.81523899999999</v>
      </c>
      <c r="Q154" s="268"/>
      <c r="R154" s="269">
        <f>SUM(R155:R160)</f>
        <v>0</v>
      </c>
      <c r="S154" s="268"/>
      <c r="T154" s="270">
        <f>SUM(T155:T160)</f>
        <v>0</v>
      </c>
      <c r="AR154" s="264" t="s">
        <v>79</v>
      </c>
      <c r="AT154" s="280" t="s">
        <v>70</v>
      </c>
      <c r="AU154" s="280" t="s">
        <v>79</v>
      </c>
      <c r="AY154" s="264" t="s">
        <v>140</v>
      </c>
      <c r="BK154" s="281">
        <f>SUM(BK155:BK160)</f>
        <v>0</v>
      </c>
    </row>
    <row r="155" spans="2:65" s="213" customFormat="1" ht="24" customHeight="1">
      <c r="B155" s="214"/>
      <c r="C155" s="303" t="s">
        <v>186</v>
      </c>
      <c r="D155" s="303" t="s">
        <v>143</v>
      </c>
      <c r="E155" s="304" t="s">
        <v>187</v>
      </c>
      <c r="F155" s="305" t="s">
        <v>188</v>
      </c>
      <c r="G155" s="306" t="s">
        <v>155</v>
      </c>
      <c r="H155" s="307">
        <v>52.451</v>
      </c>
      <c r="I155" s="35"/>
      <c r="J155" s="308">
        <f>ROUND(I155*H155,2)</f>
        <v>0</v>
      </c>
      <c r="K155" s="305" t="s">
        <v>147</v>
      </c>
      <c r="L155" s="214"/>
      <c r="M155" s="411" t="s">
        <v>1</v>
      </c>
      <c r="N155" s="412" t="s">
        <v>37</v>
      </c>
      <c r="O155" s="413">
        <v>2.01</v>
      </c>
      <c r="P155" s="413">
        <f>O155*H155</f>
        <v>105.42651</v>
      </c>
      <c r="Q155" s="413">
        <v>0</v>
      </c>
      <c r="R155" s="413">
        <f>Q155*H155</f>
        <v>0</v>
      </c>
      <c r="S155" s="413">
        <v>0</v>
      </c>
      <c r="T155" s="414">
        <f>S155*H155</f>
        <v>0</v>
      </c>
      <c r="AR155" s="415" t="s">
        <v>148</v>
      </c>
      <c r="AT155" s="415" t="s">
        <v>143</v>
      </c>
      <c r="AU155" s="415" t="s">
        <v>149</v>
      </c>
      <c r="AY155" s="215" t="s">
        <v>140</v>
      </c>
      <c r="BE155" s="288">
        <f>IF(N155="základní",J155,0)</f>
        <v>0</v>
      </c>
      <c r="BF155" s="288">
        <f>IF(N155="snížená",J155,0)</f>
        <v>0</v>
      </c>
      <c r="BG155" s="288">
        <f>IF(N155="zákl. přenesená",J155,0)</f>
        <v>0</v>
      </c>
      <c r="BH155" s="288">
        <f>IF(N155="sníž. přenesená",J155,0)</f>
        <v>0</v>
      </c>
      <c r="BI155" s="288">
        <f>IF(N155="nulová",J155,0)</f>
        <v>0</v>
      </c>
      <c r="BJ155" s="215" t="s">
        <v>149</v>
      </c>
      <c r="BK155" s="288">
        <f>ROUND(I155*H155,2)</f>
        <v>0</v>
      </c>
      <c r="BL155" s="215" t="s">
        <v>148</v>
      </c>
      <c r="BM155" s="415" t="s">
        <v>189</v>
      </c>
    </row>
    <row r="156" spans="2:65" s="213" customFormat="1" ht="24" customHeight="1">
      <c r="B156" s="214"/>
      <c r="C156" s="303" t="s">
        <v>172</v>
      </c>
      <c r="D156" s="303" t="s">
        <v>143</v>
      </c>
      <c r="E156" s="304" t="s">
        <v>190</v>
      </c>
      <c r="F156" s="305" t="s">
        <v>191</v>
      </c>
      <c r="G156" s="306" t="s">
        <v>155</v>
      </c>
      <c r="H156" s="307">
        <v>52.451</v>
      </c>
      <c r="I156" s="35"/>
      <c r="J156" s="308">
        <f>ROUND(I156*H156,2)</f>
        <v>0</v>
      </c>
      <c r="K156" s="305" t="s">
        <v>147</v>
      </c>
      <c r="L156" s="214"/>
      <c r="M156" s="411" t="s">
        <v>1</v>
      </c>
      <c r="N156" s="412" t="s">
        <v>37</v>
      </c>
      <c r="O156" s="413">
        <v>0.125</v>
      </c>
      <c r="P156" s="413">
        <f>O156*H156</f>
        <v>6.556375</v>
      </c>
      <c r="Q156" s="413">
        <v>0</v>
      </c>
      <c r="R156" s="413">
        <f>Q156*H156</f>
        <v>0</v>
      </c>
      <c r="S156" s="413">
        <v>0</v>
      </c>
      <c r="T156" s="414">
        <f>S156*H156</f>
        <v>0</v>
      </c>
      <c r="AR156" s="415" t="s">
        <v>148</v>
      </c>
      <c r="AT156" s="415" t="s">
        <v>143</v>
      </c>
      <c r="AU156" s="415" t="s">
        <v>149</v>
      </c>
      <c r="AY156" s="215" t="s">
        <v>140</v>
      </c>
      <c r="BE156" s="288">
        <f>IF(N156="základní",J156,0)</f>
        <v>0</v>
      </c>
      <c r="BF156" s="288">
        <f>IF(N156="snížená",J156,0)</f>
        <v>0</v>
      </c>
      <c r="BG156" s="288">
        <f>IF(N156="zákl. přenesená",J156,0)</f>
        <v>0</v>
      </c>
      <c r="BH156" s="288">
        <f>IF(N156="sníž. přenesená",J156,0)</f>
        <v>0</v>
      </c>
      <c r="BI156" s="288">
        <f>IF(N156="nulová",J156,0)</f>
        <v>0</v>
      </c>
      <c r="BJ156" s="215" t="s">
        <v>149</v>
      </c>
      <c r="BK156" s="288">
        <f>ROUND(I156*H156,2)</f>
        <v>0</v>
      </c>
      <c r="BL156" s="215" t="s">
        <v>148</v>
      </c>
      <c r="BM156" s="415" t="s">
        <v>192</v>
      </c>
    </row>
    <row r="157" spans="2:65" s="213" customFormat="1" ht="24" customHeight="1">
      <c r="B157" s="214"/>
      <c r="C157" s="303" t="s">
        <v>193</v>
      </c>
      <c r="D157" s="303" t="s">
        <v>143</v>
      </c>
      <c r="E157" s="304" t="s">
        <v>194</v>
      </c>
      <c r="F157" s="305" t="s">
        <v>195</v>
      </c>
      <c r="G157" s="306" t="s">
        <v>155</v>
      </c>
      <c r="H157" s="307">
        <v>472.059</v>
      </c>
      <c r="I157" s="35"/>
      <c r="J157" s="308">
        <f>ROUND(I157*H157,2)</f>
        <v>0</v>
      </c>
      <c r="K157" s="305" t="s">
        <v>147</v>
      </c>
      <c r="L157" s="214"/>
      <c r="M157" s="411" t="s">
        <v>1</v>
      </c>
      <c r="N157" s="412" t="s">
        <v>37</v>
      </c>
      <c r="O157" s="413">
        <v>0.006</v>
      </c>
      <c r="P157" s="413">
        <f>O157*H157</f>
        <v>2.832354</v>
      </c>
      <c r="Q157" s="413">
        <v>0</v>
      </c>
      <c r="R157" s="413">
        <f>Q157*H157</f>
        <v>0</v>
      </c>
      <c r="S157" s="413">
        <v>0</v>
      </c>
      <c r="T157" s="414">
        <f>S157*H157</f>
        <v>0</v>
      </c>
      <c r="AR157" s="415" t="s">
        <v>148</v>
      </c>
      <c r="AT157" s="415" t="s">
        <v>143</v>
      </c>
      <c r="AU157" s="415" t="s">
        <v>149</v>
      </c>
      <c r="AY157" s="215" t="s">
        <v>140</v>
      </c>
      <c r="BE157" s="288">
        <f>IF(N157="základní",J157,0)</f>
        <v>0</v>
      </c>
      <c r="BF157" s="288">
        <f>IF(N157="snížená",J157,0)</f>
        <v>0</v>
      </c>
      <c r="BG157" s="288">
        <f>IF(N157="zákl. přenesená",J157,0)</f>
        <v>0</v>
      </c>
      <c r="BH157" s="288">
        <f>IF(N157="sníž. přenesená",J157,0)</f>
        <v>0</v>
      </c>
      <c r="BI157" s="288">
        <f>IF(N157="nulová",J157,0)</f>
        <v>0</v>
      </c>
      <c r="BJ157" s="215" t="s">
        <v>149</v>
      </c>
      <c r="BK157" s="288">
        <f>ROUND(I157*H157,2)</f>
        <v>0</v>
      </c>
      <c r="BL157" s="215" t="s">
        <v>148</v>
      </c>
      <c r="BM157" s="415" t="s">
        <v>196</v>
      </c>
    </row>
    <row r="158" spans="2:51" s="364" customFormat="1" ht="12">
      <c r="B158" s="365"/>
      <c r="D158" s="366" t="s">
        <v>151</v>
      </c>
      <c r="E158" s="367" t="s">
        <v>1</v>
      </c>
      <c r="F158" s="368" t="s">
        <v>197</v>
      </c>
      <c r="H158" s="369">
        <v>472.059</v>
      </c>
      <c r="I158" s="381"/>
      <c r="L158" s="365"/>
      <c r="M158" s="416"/>
      <c r="N158" s="417"/>
      <c r="O158" s="417"/>
      <c r="P158" s="417"/>
      <c r="Q158" s="417"/>
      <c r="R158" s="417"/>
      <c r="S158" s="417"/>
      <c r="T158" s="418"/>
      <c r="AT158" s="367" t="s">
        <v>151</v>
      </c>
      <c r="AU158" s="367" t="s">
        <v>149</v>
      </c>
      <c r="AV158" s="364" t="s">
        <v>149</v>
      </c>
      <c r="AW158" s="364" t="s">
        <v>27</v>
      </c>
      <c r="AX158" s="364" t="s">
        <v>79</v>
      </c>
      <c r="AY158" s="367" t="s">
        <v>140</v>
      </c>
    </row>
    <row r="159" spans="2:65" s="213" customFormat="1" ht="24" customHeight="1">
      <c r="B159" s="214"/>
      <c r="C159" s="303" t="s">
        <v>198</v>
      </c>
      <c r="D159" s="303" t="s">
        <v>143</v>
      </c>
      <c r="E159" s="304" t="s">
        <v>199</v>
      </c>
      <c r="F159" s="305" t="s">
        <v>200</v>
      </c>
      <c r="G159" s="306" t="s">
        <v>155</v>
      </c>
      <c r="H159" s="307">
        <v>52.451</v>
      </c>
      <c r="I159" s="35"/>
      <c r="J159" s="308">
        <f>ROUND(I159*H159,2)</f>
        <v>0</v>
      </c>
      <c r="K159" s="305" t="s">
        <v>147</v>
      </c>
      <c r="L159" s="214"/>
      <c r="M159" s="411" t="s">
        <v>1</v>
      </c>
      <c r="N159" s="412" t="s">
        <v>37</v>
      </c>
      <c r="O159" s="413">
        <v>0</v>
      </c>
      <c r="P159" s="413">
        <f>O159*H159</f>
        <v>0</v>
      </c>
      <c r="Q159" s="413">
        <v>0</v>
      </c>
      <c r="R159" s="413">
        <f>Q159*H159</f>
        <v>0</v>
      </c>
      <c r="S159" s="413">
        <v>0</v>
      </c>
      <c r="T159" s="414">
        <f>S159*H159</f>
        <v>0</v>
      </c>
      <c r="AR159" s="415" t="s">
        <v>148</v>
      </c>
      <c r="AT159" s="415" t="s">
        <v>143</v>
      </c>
      <c r="AU159" s="415" t="s">
        <v>149</v>
      </c>
      <c r="AY159" s="215" t="s">
        <v>140</v>
      </c>
      <c r="BE159" s="288">
        <f>IF(N159="základní",J159,0)</f>
        <v>0</v>
      </c>
      <c r="BF159" s="288">
        <f>IF(N159="snížená",J159,0)</f>
        <v>0</v>
      </c>
      <c r="BG159" s="288">
        <f>IF(N159="zákl. přenesená",J159,0)</f>
        <v>0</v>
      </c>
      <c r="BH159" s="288">
        <f>IF(N159="sníž. přenesená",J159,0)</f>
        <v>0</v>
      </c>
      <c r="BI159" s="288">
        <f>IF(N159="nulová",J159,0)</f>
        <v>0</v>
      </c>
      <c r="BJ159" s="215" t="s">
        <v>149</v>
      </c>
      <c r="BK159" s="288">
        <f>ROUND(I159*H159,2)</f>
        <v>0</v>
      </c>
      <c r="BL159" s="215" t="s">
        <v>148</v>
      </c>
      <c r="BM159" s="415" t="s">
        <v>201</v>
      </c>
    </row>
    <row r="160" spans="2:51" s="364" customFormat="1" ht="12">
      <c r="B160" s="365"/>
      <c r="D160" s="366" t="s">
        <v>151</v>
      </c>
      <c r="E160" s="367" t="s">
        <v>1</v>
      </c>
      <c r="F160" s="368" t="s">
        <v>202</v>
      </c>
      <c r="H160" s="369">
        <v>52.451</v>
      </c>
      <c r="I160" s="381"/>
      <c r="L160" s="365"/>
      <c r="M160" s="416"/>
      <c r="N160" s="417"/>
      <c r="O160" s="417"/>
      <c r="P160" s="417"/>
      <c r="Q160" s="417"/>
      <c r="R160" s="417"/>
      <c r="S160" s="417"/>
      <c r="T160" s="418"/>
      <c r="AT160" s="367" t="s">
        <v>151</v>
      </c>
      <c r="AU160" s="367" t="s">
        <v>149</v>
      </c>
      <c r="AV160" s="364" t="s">
        <v>149</v>
      </c>
      <c r="AW160" s="364" t="s">
        <v>27</v>
      </c>
      <c r="AX160" s="364" t="s">
        <v>79</v>
      </c>
      <c r="AY160" s="367" t="s">
        <v>140</v>
      </c>
    </row>
    <row r="161" spans="2:63" s="262" customFormat="1" ht="22.9" customHeight="1">
      <c r="B161" s="263"/>
      <c r="D161" s="264" t="s">
        <v>70</v>
      </c>
      <c r="E161" s="271" t="s">
        <v>203</v>
      </c>
      <c r="F161" s="271" t="s">
        <v>204</v>
      </c>
      <c r="I161" s="382"/>
      <c r="J161" s="272">
        <f>BK161</f>
        <v>0</v>
      </c>
      <c r="L161" s="263"/>
      <c r="M161" s="267"/>
      <c r="N161" s="268"/>
      <c r="O161" s="268"/>
      <c r="P161" s="269">
        <f>P162</f>
        <v>1.7057250000000002</v>
      </c>
      <c r="Q161" s="268"/>
      <c r="R161" s="269">
        <f>R162</f>
        <v>0</v>
      </c>
      <c r="S161" s="268"/>
      <c r="T161" s="270">
        <f>T162</f>
        <v>0</v>
      </c>
      <c r="AR161" s="264" t="s">
        <v>79</v>
      </c>
      <c r="AT161" s="280" t="s">
        <v>70</v>
      </c>
      <c r="AU161" s="280" t="s">
        <v>79</v>
      </c>
      <c r="AY161" s="264" t="s">
        <v>140</v>
      </c>
      <c r="BK161" s="281">
        <f>BK162</f>
        <v>0</v>
      </c>
    </row>
    <row r="162" spans="2:65" s="213" customFormat="1" ht="16.5" customHeight="1">
      <c r="B162" s="214"/>
      <c r="C162" s="303" t="s">
        <v>205</v>
      </c>
      <c r="D162" s="303" t="s">
        <v>143</v>
      </c>
      <c r="E162" s="304" t="s">
        <v>206</v>
      </c>
      <c r="F162" s="305" t="s">
        <v>207</v>
      </c>
      <c r="G162" s="306" t="s">
        <v>155</v>
      </c>
      <c r="H162" s="307">
        <v>4.275</v>
      </c>
      <c r="I162" s="35"/>
      <c r="J162" s="308">
        <f>ROUND(I162*H162,2)</f>
        <v>0</v>
      </c>
      <c r="K162" s="305" t="s">
        <v>147</v>
      </c>
      <c r="L162" s="214"/>
      <c r="M162" s="411" t="s">
        <v>1</v>
      </c>
      <c r="N162" s="412" t="s">
        <v>37</v>
      </c>
      <c r="O162" s="413">
        <v>0.399</v>
      </c>
      <c r="P162" s="413">
        <f>O162*H162</f>
        <v>1.7057250000000002</v>
      </c>
      <c r="Q162" s="413">
        <v>0</v>
      </c>
      <c r="R162" s="413">
        <f>Q162*H162</f>
        <v>0</v>
      </c>
      <c r="S162" s="413">
        <v>0</v>
      </c>
      <c r="T162" s="414">
        <f>S162*H162</f>
        <v>0</v>
      </c>
      <c r="AR162" s="415" t="s">
        <v>148</v>
      </c>
      <c r="AT162" s="415" t="s">
        <v>143</v>
      </c>
      <c r="AU162" s="415" t="s">
        <v>149</v>
      </c>
      <c r="AY162" s="215" t="s">
        <v>140</v>
      </c>
      <c r="BE162" s="288">
        <f>IF(N162="základní",J162,0)</f>
        <v>0</v>
      </c>
      <c r="BF162" s="288">
        <f>IF(N162="snížená",J162,0)</f>
        <v>0</v>
      </c>
      <c r="BG162" s="288">
        <f>IF(N162="zákl. přenesená",J162,0)</f>
        <v>0</v>
      </c>
      <c r="BH162" s="288">
        <f>IF(N162="sníž. přenesená",J162,0)</f>
        <v>0</v>
      </c>
      <c r="BI162" s="288">
        <f>IF(N162="nulová",J162,0)</f>
        <v>0</v>
      </c>
      <c r="BJ162" s="215" t="s">
        <v>149</v>
      </c>
      <c r="BK162" s="288">
        <f>ROUND(I162*H162,2)</f>
        <v>0</v>
      </c>
      <c r="BL162" s="215" t="s">
        <v>148</v>
      </c>
      <c r="BM162" s="415" t="s">
        <v>208</v>
      </c>
    </row>
    <row r="163" spans="2:63" s="262" customFormat="1" ht="25.9" customHeight="1">
      <c r="B163" s="263"/>
      <c r="D163" s="264" t="s">
        <v>70</v>
      </c>
      <c r="E163" s="265" t="s">
        <v>209</v>
      </c>
      <c r="F163" s="265" t="s">
        <v>210</v>
      </c>
      <c r="I163" s="382"/>
      <c r="J163" s="266">
        <f>SUM(J104:J111)</f>
        <v>0</v>
      </c>
      <c r="L163" s="263"/>
      <c r="M163" s="267"/>
      <c r="N163" s="268"/>
      <c r="O163" s="268"/>
      <c r="P163" s="269">
        <f>P164+P173+P219+P240+P244+P258+P262</f>
        <v>2645.230678</v>
      </c>
      <c r="Q163" s="268"/>
      <c r="R163" s="269">
        <f>R164+R173+R219+R240+R244+R258+R262</f>
        <v>56.32000759999999</v>
      </c>
      <c r="S163" s="268"/>
      <c r="T163" s="270">
        <f>T164+T173+T219+T240+T244+T258+T262</f>
        <v>52.36474</v>
      </c>
      <c r="AR163" s="264" t="s">
        <v>149</v>
      </c>
      <c r="AT163" s="280" t="s">
        <v>70</v>
      </c>
      <c r="AU163" s="280" t="s">
        <v>71</v>
      </c>
      <c r="AY163" s="264" t="s">
        <v>140</v>
      </c>
      <c r="BK163" s="281">
        <f>BK164+BK173+BK219+BK240+BK244+BK258+BK262</f>
        <v>0</v>
      </c>
    </row>
    <row r="164" spans="2:63" s="262" customFormat="1" ht="22.9" customHeight="1">
      <c r="B164" s="263"/>
      <c r="D164" s="264" t="s">
        <v>70</v>
      </c>
      <c r="E164" s="271" t="s">
        <v>211</v>
      </c>
      <c r="F164" s="271" t="s">
        <v>212</v>
      </c>
      <c r="I164" s="382"/>
      <c r="J164" s="272">
        <f>BK164</f>
        <v>0</v>
      </c>
      <c r="L164" s="263"/>
      <c r="M164" s="267"/>
      <c r="N164" s="268"/>
      <c r="O164" s="268"/>
      <c r="P164" s="269">
        <f>SUM(P165:P172)</f>
        <v>3.0772000000000004</v>
      </c>
      <c r="Q164" s="268"/>
      <c r="R164" s="269">
        <f>SUM(R165:R172)</f>
        <v>0.052784</v>
      </c>
      <c r="S164" s="268"/>
      <c r="T164" s="270">
        <f>SUM(T165:T172)</f>
        <v>0</v>
      </c>
      <c r="AR164" s="264" t="s">
        <v>149</v>
      </c>
      <c r="AT164" s="280" t="s">
        <v>70</v>
      </c>
      <c r="AU164" s="280" t="s">
        <v>79</v>
      </c>
      <c r="AY164" s="264" t="s">
        <v>140</v>
      </c>
      <c r="BK164" s="281">
        <f>SUM(BK165:BK172)</f>
        <v>0</v>
      </c>
    </row>
    <row r="165" spans="2:65" s="213" customFormat="1" ht="24" customHeight="1">
      <c r="B165" s="214"/>
      <c r="C165" s="303" t="s">
        <v>213</v>
      </c>
      <c r="D165" s="303" t="s">
        <v>143</v>
      </c>
      <c r="E165" s="304" t="s">
        <v>214</v>
      </c>
      <c r="F165" s="305" t="s">
        <v>215</v>
      </c>
      <c r="G165" s="306" t="s">
        <v>146</v>
      </c>
      <c r="H165" s="307">
        <v>9.8</v>
      </c>
      <c r="I165" s="35"/>
      <c r="J165" s="308">
        <f>ROUND(I165*H165,2)</f>
        <v>0</v>
      </c>
      <c r="K165" s="305" t="s">
        <v>147</v>
      </c>
      <c r="L165" s="214"/>
      <c r="M165" s="411" t="s">
        <v>1</v>
      </c>
      <c r="N165" s="412" t="s">
        <v>37</v>
      </c>
      <c r="O165" s="413">
        <v>0.054</v>
      </c>
      <c r="P165" s="413">
        <f>O165*H165</f>
        <v>0.5292</v>
      </c>
      <c r="Q165" s="413">
        <v>0</v>
      </c>
      <c r="R165" s="413">
        <f>Q165*H165</f>
        <v>0</v>
      </c>
      <c r="S165" s="413">
        <v>0</v>
      </c>
      <c r="T165" s="414">
        <f>S165*H165</f>
        <v>0</v>
      </c>
      <c r="AR165" s="415" t="s">
        <v>216</v>
      </c>
      <c r="AT165" s="415" t="s">
        <v>143</v>
      </c>
      <c r="AU165" s="415" t="s">
        <v>149</v>
      </c>
      <c r="AY165" s="215" t="s">
        <v>140</v>
      </c>
      <c r="BE165" s="288">
        <f>IF(N165="základní",J165,0)</f>
        <v>0</v>
      </c>
      <c r="BF165" s="288">
        <f>IF(N165="snížená",J165,0)</f>
        <v>0</v>
      </c>
      <c r="BG165" s="288">
        <f>IF(N165="zákl. přenesená",J165,0)</f>
        <v>0</v>
      </c>
      <c r="BH165" s="288">
        <f>IF(N165="sníž. přenesená",J165,0)</f>
        <v>0</v>
      </c>
      <c r="BI165" s="288">
        <f>IF(N165="nulová",J165,0)</f>
        <v>0</v>
      </c>
      <c r="BJ165" s="215" t="s">
        <v>149</v>
      </c>
      <c r="BK165" s="288">
        <f>ROUND(I165*H165,2)</f>
        <v>0</v>
      </c>
      <c r="BL165" s="215" t="s">
        <v>216</v>
      </c>
      <c r="BM165" s="415" t="s">
        <v>217</v>
      </c>
    </row>
    <row r="166" spans="2:51" s="364" customFormat="1" ht="12">
      <c r="B166" s="365"/>
      <c r="D166" s="366" t="s">
        <v>151</v>
      </c>
      <c r="E166" s="367" t="s">
        <v>1</v>
      </c>
      <c r="F166" s="368" t="s">
        <v>218</v>
      </c>
      <c r="H166" s="369">
        <v>9.8</v>
      </c>
      <c r="I166" s="381"/>
      <c r="L166" s="365"/>
      <c r="M166" s="416"/>
      <c r="N166" s="417"/>
      <c r="O166" s="417"/>
      <c r="P166" s="417"/>
      <c r="Q166" s="417"/>
      <c r="R166" s="417"/>
      <c r="S166" s="417"/>
      <c r="T166" s="418"/>
      <c r="AT166" s="367" t="s">
        <v>151</v>
      </c>
      <c r="AU166" s="367" t="s">
        <v>149</v>
      </c>
      <c r="AV166" s="364" t="s">
        <v>149</v>
      </c>
      <c r="AW166" s="364" t="s">
        <v>27</v>
      </c>
      <c r="AX166" s="364" t="s">
        <v>79</v>
      </c>
      <c r="AY166" s="367" t="s">
        <v>140</v>
      </c>
    </row>
    <row r="167" spans="2:65" s="213" customFormat="1" ht="16.5" customHeight="1">
      <c r="B167" s="214"/>
      <c r="C167" s="370" t="s">
        <v>219</v>
      </c>
      <c r="D167" s="370" t="s">
        <v>220</v>
      </c>
      <c r="E167" s="371" t="s">
        <v>221</v>
      </c>
      <c r="F167" s="372" t="s">
        <v>222</v>
      </c>
      <c r="G167" s="373" t="s">
        <v>155</v>
      </c>
      <c r="H167" s="374">
        <v>0.003</v>
      </c>
      <c r="I167" s="35"/>
      <c r="J167" s="375">
        <f>ROUND(I167*H167,2)</f>
        <v>0</v>
      </c>
      <c r="K167" s="372" t="s">
        <v>147</v>
      </c>
      <c r="L167" s="419"/>
      <c r="M167" s="420" t="s">
        <v>1</v>
      </c>
      <c r="N167" s="421" t="s">
        <v>37</v>
      </c>
      <c r="O167" s="413">
        <v>0</v>
      </c>
      <c r="P167" s="413">
        <f>O167*H167</f>
        <v>0</v>
      </c>
      <c r="Q167" s="413">
        <v>1</v>
      </c>
      <c r="R167" s="413">
        <f>Q167*H167</f>
        <v>0.003</v>
      </c>
      <c r="S167" s="413">
        <v>0</v>
      </c>
      <c r="T167" s="414">
        <f>S167*H167</f>
        <v>0</v>
      </c>
      <c r="AR167" s="415" t="s">
        <v>223</v>
      </c>
      <c r="AT167" s="415" t="s">
        <v>220</v>
      </c>
      <c r="AU167" s="415" t="s">
        <v>149</v>
      </c>
      <c r="AY167" s="215" t="s">
        <v>140</v>
      </c>
      <c r="BE167" s="288">
        <f>IF(N167="základní",J167,0)</f>
        <v>0</v>
      </c>
      <c r="BF167" s="288">
        <f>IF(N167="snížená",J167,0)</f>
        <v>0</v>
      </c>
      <c r="BG167" s="288">
        <f>IF(N167="zákl. přenesená",J167,0)</f>
        <v>0</v>
      </c>
      <c r="BH167" s="288">
        <f>IF(N167="sníž. přenesená",J167,0)</f>
        <v>0</v>
      </c>
      <c r="BI167" s="288">
        <f>IF(N167="nulová",J167,0)</f>
        <v>0</v>
      </c>
      <c r="BJ167" s="215" t="s">
        <v>149</v>
      </c>
      <c r="BK167" s="288">
        <f>ROUND(I167*H167,2)</f>
        <v>0</v>
      </c>
      <c r="BL167" s="215" t="s">
        <v>216</v>
      </c>
      <c r="BM167" s="415" t="s">
        <v>224</v>
      </c>
    </row>
    <row r="168" spans="2:51" s="364" customFormat="1" ht="12">
      <c r="B168" s="365"/>
      <c r="D168" s="366" t="s">
        <v>151</v>
      </c>
      <c r="F168" s="368" t="s">
        <v>225</v>
      </c>
      <c r="H168" s="369">
        <v>0.003</v>
      </c>
      <c r="I168" s="381"/>
      <c r="L168" s="365"/>
      <c r="M168" s="416"/>
      <c r="N168" s="417"/>
      <c r="O168" s="417"/>
      <c r="P168" s="417"/>
      <c r="Q168" s="417"/>
      <c r="R168" s="417"/>
      <c r="S168" s="417"/>
      <c r="T168" s="418"/>
      <c r="AT168" s="367" t="s">
        <v>151</v>
      </c>
      <c r="AU168" s="367" t="s">
        <v>149</v>
      </c>
      <c r="AV168" s="364" t="s">
        <v>149</v>
      </c>
      <c r="AW168" s="364" t="s">
        <v>3</v>
      </c>
      <c r="AX168" s="364" t="s">
        <v>79</v>
      </c>
      <c r="AY168" s="367" t="s">
        <v>140</v>
      </c>
    </row>
    <row r="169" spans="2:65" s="213" customFormat="1" ht="24" customHeight="1">
      <c r="B169" s="214"/>
      <c r="C169" s="303" t="s">
        <v>8</v>
      </c>
      <c r="D169" s="303" t="s">
        <v>143</v>
      </c>
      <c r="E169" s="304" t="s">
        <v>226</v>
      </c>
      <c r="F169" s="305" t="s">
        <v>227</v>
      </c>
      <c r="G169" s="306" t="s">
        <v>146</v>
      </c>
      <c r="H169" s="307">
        <v>9.8</v>
      </c>
      <c r="I169" s="35"/>
      <c r="J169" s="308">
        <f>ROUND(I169*H169,2)</f>
        <v>0</v>
      </c>
      <c r="K169" s="305" t="s">
        <v>147</v>
      </c>
      <c r="L169" s="214"/>
      <c r="M169" s="411" t="s">
        <v>1</v>
      </c>
      <c r="N169" s="412" t="s">
        <v>37</v>
      </c>
      <c r="O169" s="413">
        <v>0.26</v>
      </c>
      <c r="P169" s="413">
        <f>O169*H169</f>
        <v>2.5480000000000005</v>
      </c>
      <c r="Q169" s="413">
        <v>0.0004</v>
      </c>
      <c r="R169" s="413">
        <f>Q169*H169</f>
        <v>0.003920000000000001</v>
      </c>
      <c r="S169" s="413">
        <v>0</v>
      </c>
      <c r="T169" s="414">
        <f>S169*H169</f>
        <v>0</v>
      </c>
      <c r="AR169" s="415" t="s">
        <v>216</v>
      </c>
      <c r="AT169" s="415" t="s">
        <v>143</v>
      </c>
      <c r="AU169" s="415" t="s">
        <v>149</v>
      </c>
      <c r="AY169" s="215" t="s">
        <v>140</v>
      </c>
      <c r="BE169" s="288">
        <f>IF(N169="základní",J169,0)</f>
        <v>0</v>
      </c>
      <c r="BF169" s="288">
        <f>IF(N169="snížená",J169,0)</f>
        <v>0</v>
      </c>
      <c r="BG169" s="288">
        <f>IF(N169="zákl. přenesená",J169,0)</f>
        <v>0</v>
      </c>
      <c r="BH169" s="288">
        <f>IF(N169="sníž. přenesená",J169,0)</f>
        <v>0</v>
      </c>
      <c r="BI169" s="288">
        <f>IF(N169="nulová",J169,0)</f>
        <v>0</v>
      </c>
      <c r="BJ169" s="215" t="s">
        <v>149</v>
      </c>
      <c r="BK169" s="288">
        <f>ROUND(I169*H169,2)</f>
        <v>0</v>
      </c>
      <c r="BL169" s="215" t="s">
        <v>216</v>
      </c>
      <c r="BM169" s="415" t="s">
        <v>228</v>
      </c>
    </row>
    <row r="170" spans="2:65" s="213" customFormat="1" ht="16.5" customHeight="1">
      <c r="B170" s="214"/>
      <c r="C170" s="370" t="s">
        <v>216</v>
      </c>
      <c r="D170" s="370" t="s">
        <v>220</v>
      </c>
      <c r="E170" s="371" t="s">
        <v>229</v>
      </c>
      <c r="F170" s="372" t="s">
        <v>230</v>
      </c>
      <c r="G170" s="373" t="s">
        <v>146</v>
      </c>
      <c r="H170" s="374">
        <v>11.76</v>
      </c>
      <c r="I170" s="35"/>
      <c r="J170" s="375">
        <f>ROUND(I170*H170,2)</f>
        <v>0</v>
      </c>
      <c r="K170" s="372" t="s">
        <v>147</v>
      </c>
      <c r="L170" s="419"/>
      <c r="M170" s="420" t="s">
        <v>1</v>
      </c>
      <c r="N170" s="421" t="s">
        <v>37</v>
      </c>
      <c r="O170" s="413">
        <v>0</v>
      </c>
      <c r="P170" s="413">
        <f>O170*H170</f>
        <v>0</v>
      </c>
      <c r="Q170" s="413">
        <v>0.0039</v>
      </c>
      <c r="R170" s="413">
        <f>Q170*H170</f>
        <v>0.045863999999999995</v>
      </c>
      <c r="S170" s="413">
        <v>0</v>
      </c>
      <c r="T170" s="414">
        <f>S170*H170</f>
        <v>0</v>
      </c>
      <c r="AR170" s="415" t="s">
        <v>223</v>
      </c>
      <c r="AT170" s="415" t="s">
        <v>220</v>
      </c>
      <c r="AU170" s="415" t="s">
        <v>149</v>
      </c>
      <c r="AY170" s="215" t="s">
        <v>140</v>
      </c>
      <c r="BE170" s="288">
        <f>IF(N170="základní",J170,0)</f>
        <v>0</v>
      </c>
      <c r="BF170" s="288">
        <f>IF(N170="snížená",J170,0)</f>
        <v>0</v>
      </c>
      <c r="BG170" s="288">
        <f>IF(N170="zákl. přenesená",J170,0)</f>
        <v>0</v>
      </c>
      <c r="BH170" s="288">
        <f>IF(N170="sníž. přenesená",J170,0)</f>
        <v>0</v>
      </c>
      <c r="BI170" s="288">
        <f>IF(N170="nulová",J170,0)</f>
        <v>0</v>
      </c>
      <c r="BJ170" s="215" t="s">
        <v>149</v>
      </c>
      <c r="BK170" s="288">
        <f>ROUND(I170*H170,2)</f>
        <v>0</v>
      </c>
      <c r="BL170" s="215" t="s">
        <v>216</v>
      </c>
      <c r="BM170" s="415" t="s">
        <v>231</v>
      </c>
    </row>
    <row r="171" spans="2:51" s="364" customFormat="1" ht="12">
      <c r="B171" s="365"/>
      <c r="D171" s="366" t="s">
        <v>151</v>
      </c>
      <c r="F171" s="368" t="s">
        <v>232</v>
      </c>
      <c r="H171" s="369">
        <v>11.76</v>
      </c>
      <c r="I171" s="381"/>
      <c r="L171" s="365"/>
      <c r="M171" s="416"/>
      <c r="N171" s="417"/>
      <c r="O171" s="417"/>
      <c r="P171" s="417"/>
      <c r="Q171" s="417"/>
      <c r="R171" s="417"/>
      <c r="S171" s="417"/>
      <c r="T171" s="418"/>
      <c r="AT171" s="367" t="s">
        <v>151</v>
      </c>
      <c r="AU171" s="367" t="s">
        <v>149</v>
      </c>
      <c r="AV171" s="364" t="s">
        <v>149</v>
      </c>
      <c r="AW171" s="364" t="s">
        <v>3</v>
      </c>
      <c r="AX171" s="364" t="s">
        <v>79</v>
      </c>
      <c r="AY171" s="367" t="s">
        <v>140</v>
      </c>
    </row>
    <row r="172" spans="2:65" s="213" customFormat="1" ht="24" customHeight="1">
      <c r="B172" s="214"/>
      <c r="C172" s="303" t="s">
        <v>233</v>
      </c>
      <c r="D172" s="303" t="s">
        <v>143</v>
      </c>
      <c r="E172" s="304" t="s">
        <v>234</v>
      </c>
      <c r="F172" s="305" t="s">
        <v>1231</v>
      </c>
      <c r="G172" s="306" t="s">
        <v>604</v>
      </c>
      <c r="H172" s="307">
        <v>1</v>
      </c>
      <c r="I172" s="35"/>
      <c r="J172" s="308">
        <f>ROUND(I172*H172,2)</f>
        <v>0</v>
      </c>
      <c r="K172" s="305"/>
      <c r="L172" s="214"/>
      <c r="M172" s="411" t="s">
        <v>1</v>
      </c>
      <c r="N172" s="412" t="s">
        <v>37</v>
      </c>
      <c r="O172" s="413">
        <v>0</v>
      </c>
      <c r="P172" s="413">
        <f>O172*H172</f>
        <v>0</v>
      </c>
      <c r="Q172" s="413">
        <v>0</v>
      </c>
      <c r="R172" s="413">
        <f>Q172*H172</f>
        <v>0</v>
      </c>
      <c r="S172" s="413">
        <v>0</v>
      </c>
      <c r="T172" s="414">
        <f>S172*H172</f>
        <v>0</v>
      </c>
      <c r="AR172" s="415" t="s">
        <v>216</v>
      </c>
      <c r="AT172" s="415" t="s">
        <v>143</v>
      </c>
      <c r="AU172" s="415" t="s">
        <v>149</v>
      </c>
      <c r="AY172" s="215" t="s">
        <v>140</v>
      </c>
      <c r="BE172" s="288">
        <f>IF(N172="základní",J172,0)</f>
        <v>0</v>
      </c>
      <c r="BF172" s="288">
        <f>IF(N172="snížená",J172,0)</f>
        <v>0</v>
      </c>
      <c r="BG172" s="288">
        <f>IF(N172="zákl. přenesená",J172,0)</f>
        <v>0</v>
      </c>
      <c r="BH172" s="288">
        <f>IF(N172="sníž. přenesená",J172,0)</f>
        <v>0</v>
      </c>
      <c r="BI172" s="288">
        <f>IF(N172="nulová",J172,0)</f>
        <v>0</v>
      </c>
      <c r="BJ172" s="215" t="s">
        <v>149</v>
      </c>
      <c r="BK172" s="288">
        <f>ROUND(I172*H172,2)</f>
        <v>0</v>
      </c>
      <c r="BL172" s="215" t="s">
        <v>216</v>
      </c>
      <c r="BM172" s="415" t="s">
        <v>236</v>
      </c>
    </row>
    <row r="173" spans="2:63" s="262" customFormat="1" ht="22.9" customHeight="1">
      <c r="B173" s="263"/>
      <c r="D173" s="264" t="s">
        <v>70</v>
      </c>
      <c r="E173" s="271" t="s">
        <v>237</v>
      </c>
      <c r="F173" s="271" t="s">
        <v>238</v>
      </c>
      <c r="I173" s="382"/>
      <c r="J173" s="272">
        <f>BK173</f>
        <v>0</v>
      </c>
      <c r="L173" s="263"/>
      <c r="M173" s="267"/>
      <c r="N173" s="268"/>
      <c r="O173" s="268"/>
      <c r="P173" s="269">
        <f>SUM(P174:P218)</f>
        <v>1813.272896</v>
      </c>
      <c r="Q173" s="268"/>
      <c r="R173" s="269">
        <f>SUM(R174:R218)</f>
        <v>43.594945839999994</v>
      </c>
      <c r="S173" s="268"/>
      <c r="T173" s="270">
        <f>SUM(T174:T218)</f>
        <v>30.78</v>
      </c>
      <c r="AR173" s="264" t="s">
        <v>149</v>
      </c>
      <c r="AT173" s="280" t="s">
        <v>70</v>
      </c>
      <c r="AU173" s="280" t="s">
        <v>79</v>
      </c>
      <c r="AY173" s="264" t="s">
        <v>140</v>
      </c>
      <c r="BK173" s="281">
        <f>SUM(BK174:BK218)</f>
        <v>0</v>
      </c>
    </row>
    <row r="174" spans="2:65" s="213" customFormat="1" ht="24" customHeight="1">
      <c r="B174" s="214"/>
      <c r="C174" s="303" t="s">
        <v>239</v>
      </c>
      <c r="D174" s="303" t="s">
        <v>143</v>
      </c>
      <c r="E174" s="304" t="s">
        <v>240</v>
      </c>
      <c r="F174" s="305" t="s">
        <v>241</v>
      </c>
      <c r="G174" s="306" t="s">
        <v>242</v>
      </c>
      <c r="H174" s="307">
        <v>470</v>
      </c>
      <c r="I174" s="35"/>
      <c r="J174" s="308">
        <f>ROUND(I174*H174,2)</f>
        <v>0</v>
      </c>
      <c r="K174" s="305" t="s">
        <v>1</v>
      </c>
      <c r="L174" s="214"/>
      <c r="M174" s="411" t="s">
        <v>1</v>
      </c>
      <c r="N174" s="412" t="s">
        <v>37</v>
      </c>
      <c r="O174" s="413">
        <v>0</v>
      </c>
      <c r="P174" s="413">
        <f>O174*H174</f>
        <v>0</v>
      </c>
      <c r="Q174" s="413">
        <v>0</v>
      </c>
      <c r="R174" s="413">
        <f>Q174*H174</f>
        <v>0</v>
      </c>
      <c r="S174" s="413">
        <v>0</v>
      </c>
      <c r="T174" s="414">
        <f>S174*H174</f>
        <v>0</v>
      </c>
      <c r="AR174" s="415" t="s">
        <v>216</v>
      </c>
      <c r="AT174" s="415" t="s">
        <v>143</v>
      </c>
      <c r="AU174" s="415" t="s">
        <v>149</v>
      </c>
      <c r="AY174" s="215" t="s">
        <v>140</v>
      </c>
      <c r="BE174" s="288">
        <f>IF(N174="základní",J174,0)</f>
        <v>0</v>
      </c>
      <c r="BF174" s="288">
        <f>IF(N174="snížená",J174,0)</f>
        <v>0</v>
      </c>
      <c r="BG174" s="288">
        <f>IF(N174="zákl. přenesená",J174,0)</f>
        <v>0</v>
      </c>
      <c r="BH174" s="288">
        <f>IF(N174="sníž. přenesená",J174,0)</f>
        <v>0</v>
      </c>
      <c r="BI174" s="288">
        <f>IF(N174="nulová",J174,0)</f>
        <v>0</v>
      </c>
      <c r="BJ174" s="215" t="s">
        <v>149</v>
      </c>
      <c r="BK174" s="288">
        <f>ROUND(I174*H174,2)</f>
        <v>0</v>
      </c>
      <c r="BL174" s="215" t="s">
        <v>216</v>
      </c>
      <c r="BM174" s="415" t="s">
        <v>243</v>
      </c>
    </row>
    <row r="175" spans="2:51" s="364" customFormat="1" ht="12">
      <c r="B175" s="365"/>
      <c r="D175" s="366" t="s">
        <v>151</v>
      </c>
      <c r="E175" s="367" t="s">
        <v>1</v>
      </c>
      <c r="F175" s="368" t="s">
        <v>244</v>
      </c>
      <c r="H175" s="369">
        <v>470</v>
      </c>
      <c r="I175" s="381"/>
      <c r="L175" s="365"/>
      <c r="M175" s="416"/>
      <c r="N175" s="417"/>
      <c r="O175" s="417"/>
      <c r="P175" s="417"/>
      <c r="Q175" s="417"/>
      <c r="R175" s="417"/>
      <c r="S175" s="417"/>
      <c r="T175" s="418"/>
      <c r="AT175" s="367" t="s">
        <v>151</v>
      </c>
      <c r="AU175" s="367" t="s">
        <v>149</v>
      </c>
      <c r="AV175" s="364" t="s">
        <v>149</v>
      </c>
      <c r="AW175" s="364" t="s">
        <v>27</v>
      </c>
      <c r="AX175" s="364" t="s">
        <v>79</v>
      </c>
      <c r="AY175" s="367" t="s">
        <v>140</v>
      </c>
    </row>
    <row r="176" spans="2:65" s="213" customFormat="1" ht="24" customHeight="1">
      <c r="B176" s="214"/>
      <c r="C176" s="303" t="s">
        <v>245</v>
      </c>
      <c r="D176" s="303" t="s">
        <v>143</v>
      </c>
      <c r="E176" s="304" t="s">
        <v>246</v>
      </c>
      <c r="F176" s="305" t="s">
        <v>247</v>
      </c>
      <c r="G176" s="306" t="s">
        <v>242</v>
      </c>
      <c r="H176" s="307">
        <v>435</v>
      </c>
      <c r="I176" s="35"/>
      <c r="J176" s="308">
        <f>ROUND(I176*H176,2)</f>
        <v>0</v>
      </c>
      <c r="K176" s="305" t="s">
        <v>1</v>
      </c>
      <c r="L176" s="214"/>
      <c r="M176" s="411" t="s">
        <v>1</v>
      </c>
      <c r="N176" s="412" t="s">
        <v>37</v>
      </c>
      <c r="O176" s="413">
        <v>0</v>
      </c>
      <c r="P176" s="413">
        <f>O176*H176</f>
        <v>0</v>
      </c>
      <c r="Q176" s="413">
        <v>0</v>
      </c>
      <c r="R176" s="413">
        <f>Q176*H176</f>
        <v>0</v>
      </c>
      <c r="S176" s="413">
        <v>0</v>
      </c>
      <c r="T176" s="414">
        <f>S176*H176</f>
        <v>0</v>
      </c>
      <c r="AR176" s="415" t="s">
        <v>216</v>
      </c>
      <c r="AT176" s="415" t="s">
        <v>143</v>
      </c>
      <c r="AU176" s="415" t="s">
        <v>149</v>
      </c>
      <c r="AY176" s="215" t="s">
        <v>140</v>
      </c>
      <c r="BE176" s="288">
        <f>IF(N176="základní",J176,0)</f>
        <v>0</v>
      </c>
      <c r="BF176" s="288">
        <f>IF(N176="snížená",J176,0)</f>
        <v>0</v>
      </c>
      <c r="BG176" s="288">
        <f>IF(N176="zákl. přenesená",J176,0)</f>
        <v>0</v>
      </c>
      <c r="BH176" s="288">
        <f>IF(N176="sníž. přenesená",J176,0)</f>
        <v>0</v>
      </c>
      <c r="BI176" s="288">
        <f>IF(N176="nulová",J176,0)</f>
        <v>0</v>
      </c>
      <c r="BJ176" s="215" t="s">
        <v>149</v>
      </c>
      <c r="BK176" s="288">
        <f>ROUND(I176*H176,2)</f>
        <v>0</v>
      </c>
      <c r="BL176" s="215" t="s">
        <v>216</v>
      </c>
      <c r="BM176" s="415" t="s">
        <v>248</v>
      </c>
    </row>
    <row r="177" spans="2:65" s="213" customFormat="1" ht="16.5" customHeight="1">
      <c r="B177" s="214"/>
      <c r="C177" s="303" t="s">
        <v>249</v>
      </c>
      <c r="D177" s="303" t="s">
        <v>143</v>
      </c>
      <c r="E177" s="304" t="s">
        <v>250</v>
      </c>
      <c r="F177" s="305" t="s">
        <v>251</v>
      </c>
      <c r="G177" s="306" t="s">
        <v>146</v>
      </c>
      <c r="H177" s="307">
        <v>25</v>
      </c>
      <c r="I177" s="35"/>
      <c r="J177" s="308">
        <f>ROUND(I177*H177,2)</f>
        <v>0</v>
      </c>
      <c r="K177" s="305" t="s">
        <v>147</v>
      </c>
      <c r="L177" s="214"/>
      <c r="M177" s="411" t="s">
        <v>1</v>
      </c>
      <c r="N177" s="412" t="s">
        <v>37</v>
      </c>
      <c r="O177" s="413">
        <v>0.046</v>
      </c>
      <c r="P177" s="413">
        <f>O177*H177</f>
        <v>1.15</v>
      </c>
      <c r="Q177" s="413">
        <v>0</v>
      </c>
      <c r="R177" s="413">
        <f>Q177*H177</f>
        <v>0</v>
      </c>
      <c r="S177" s="413">
        <v>0.006</v>
      </c>
      <c r="T177" s="414">
        <f>S177*H177</f>
        <v>0.15</v>
      </c>
      <c r="AR177" s="415" t="s">
        <v>216</v>
      </c>
      <c r="AT177" s="415" t="s">
        <v>143</v>
      </c>
      <c r="AU177" s="415" t="s">
        <v>149</v>
      </c>
      <c r="AY177" s="215" t="s">
        <v>140</v>
      </c>
      <c r="BE177" s="288">
        <f>IF(N177="základní",J177,0)</f>
        <v>0</v>
      </c>
      <c r="BF177" s="288">
        <f>IF(N177="snížená",J177,0)</f>
        <v>0</v>
      </c>
      <c r="BG177" s="288">
        <f>IF(N177="zákl. přenesená",J177,0)</f>
        <v>0</v>
      </c>
      <c r="BH177" s="288">
        <f>IF(N177="sníž. přenesená",J177,0)</f>
        <v>0</v>
      </c>
      <c r="BI177" s="288">
        <f>IF(N177="nulová",J177,0)</f>
        <v>0</v>
      </c>
      <c r="BJ177" s="215" t="s">
        <v>149</v>
      </c>
      <c r="BK177" s="288">
        <f>ROUND(I177*H177,2)</f>
        <v>0</v>
      </c>
      <c r="BL177" s="215" t="s">
        <v>216</v>
      </c>
      <c r="BM177" s="415" t="s">
        <v>252</v>
      </c>
    </row>
    <row r="178" spans="2:51" s="364" customFormat="1" ht="12">
      <c r="B178" s="365"/>
      <c r="D178" s="366" t="s">
        <v>151</v>
      </c>
      <c r="E178" s="367" t="s">
        <v>1</v>
      </c>
      <c r="F178" s="368" t="s">
        <v>253</v>
      </c>
      <c r="H178" s="369">
        <v>25</v>
      </c>
      <c r="I178" s="381"/>
      <c r="L178" s="365"/>
      <c r="M178" s="416"/>
      <c r="N178" s="417"/>
      <c r="O178" s="417"/>
      <c r="P178" s="417"/>
      <c r="Q178" s="417"/>
      <c r="R178" s="417"/>
      <c r="S178" s="417"/>
      <c r="T178" s="418"/>
      <c r="AT178" s="367" t="s">
        <v>151</v>
      </c>
      <c r="AU178" s="367" t="s">
        <v>149</v>
      </c>
      <c r="AV178" s="364" t="s">
        <v>149</v>
      </c>
      <c r="AW178" s="364" t="s">
        <v>27</v>
      </c>
      <c r="AX178" s="364" t="s">
        <v>79</v>
      </c>
      <c r="AY178" s="367" t="s">
        <v>140</v>
      </c>
    </row>
    <row r="179" spans="2:65" s="213" customFormat="1" ht="16.5" customHeight="1">
      <c r="B179" s="214"/>
      <c r="C179" s="303" t="s">
        <v>7</v>
      </c>
      <c r="D179" s="303" t="s">
        <v>143</v>
      </c>
      <c r="E179" s="304" t="s">
        <v>254</v>
      </c>
      <c r="F179" s="305" t="s">
        <v>255</v>
      </c>
      <c r="G179" s="306" t="s">
        <v>146</v>
      </c>
      <c r="H179" s="307">
        <v>1560</v>
      </c>
      <c r="I179" s="35"/>
      <c r="J179" s="308">
        <f>ROUND(I179*H179,2)</f>
        <v>0</v>
      </c>
      <c r="K179" s="305" t="s">
        <v>147</v>
      </c>
      <c r="L179" s="214"/>
      <c r="M179" s="411" t="s">
        <v>1</v>
      </c>
      <c r="N179" s="412" t="s">
        <v>37</v>
      </c>
      <c r="O179" s="413">
        <v>0.052</v>
      </c>
      <c r="P179" s="413">
        <f>O179*H179</f>
        <v>81.11999999999999</v>
      </c>
      <c r="Q179" s="413">
        <v>0</v>
      </c>
      <c r="R179" s="413">
        <f>Q179*H179</f>
        <v>0</v>
      </c>
      <c r="S179" s="413">
        <v>0.01</v>
      </c>
      <c r="T179" s="414">
        <f>S179*H179</f>
        <v>15.6</v>
      </c>
      <c r="AR179" s="415" t="s">
        <v>216</v>
      </c>
      <c r="AT179" s="415" t="s">
        <v>143</v>
      </c>
      <c r="AU179" s="415" t="s">
        <v>149</v>
      </c>
      <c r="AY179" s="215" t="s">
        <v>140</v>
      </c>
      <c r="BE179" s="288">
        <f>IF(N179="základní",J179,0)</f>
        <v>0</v>
      </c>
      <c r="BF179" s="288">
        <f>IF(N179="snížená",J179,0)</f>
        <v>0</v>
      </c>
      <c r="BG179" s="288">
        <f>IF(N179="zákl. přenesená",J179,0)</f>
        <v>0</v>
      </c>
      <c r="BH179" s="288">
        <f>IF(N179="sníž. přenesená",J179,0)</f>
        <v>0</v>
      </c>
      <c r="BI179" s="288">
        <f>IF(N179="nulová",J179,0)</f>
        <v>0</v>
      </c>
      <c r="BJ179" s="215" t="s">
        <v>149</v>
      </c>
      <c r="BK179" s="288">
        <f>ROUND(I179*H179,2)</f>
        <v>0</v>
      </c>
      <c r="BL179" s="215" t="s">
        <v>216</v>
      </c>
      <c r="BM179" s="415" t="s">
        <v>256</v>
      </c>
    </row>
    <row r="180" spans="2:51" s="364" customFormat="1" ht="12">
      <c r="B180" s="365"/>
      <c r="D180" s="366" t="s">
        <v>151</v>
      </c>
      <c r="E180" s="367" t="s">
        <v>1</v>
      </c>
      <c r="F180" s="368" t="s">
        <v>257</v>
      </c>
      <c r="H180" s="369">
        <v>1560</v>
      </c>
      <c r="I180" s="381"/>
      <c r="L180" s="365"/>
      <c r="M180" s="416"/>
      <c r="N180" s="417"/>
      <c r="O180" s="417"/>
      <c r="P180" s="417"/>
      <c r="Q180" s="417"/>
      <c r="R180" s="417"/>
      <c r="S180" s="417"/>
      <c r="T180" s="418"/>
      <c r="AT180" s="367" t="s">
        <v>151</v>
      </c>
      <c r="AU180" s="367" t="s">
        <v>149</v>
      </c>
      <c r="AV180" s="364" t="s">
        <v>149</v>
      </c>
      <c r="AW180" s="364" t="s">
        <v>27</v>
      </c>
      <c r="AX180" s="364" t="s">
        <v>79</v>
      </c>
      <c r="AY180" s="367" t="s">
        <v>140</v>
      </c>
    </row>
    <row r="181" spans="2:65" s="213" customFormat="1" ht="24" customHeight="1">
      <c r="B181" s="214"/>
      <c r="C181" s="303" t="s">
        <v>258</v>
      </c>
      <c r="D181" s="303" t="s">
        <v>143</v>
      </c>
      <c r="E181" s="304" t="s">
        <v>259</v>
      </c>
      <c r="F181" s="305" t="s">
        <v>260</v>
      </c>
      <c r="G181" s="306" t="s">
        <v>146</v>
      </c>
      <c r="H181" s="307">
        <v>1574</v>
      </c>
      <c r="I181" s="35"/>
      <c r="J181" s="308">
        <f>ROUND(I181*H181,2)</f>
        <v>0</v>
      </c>
      <c r="K181" s="305" t="s">
        <v>147</v>
      </c>
      <c r="L181" s="214"/>
      <c r="M181" s="411" t="s">
        <v>1</v>
      </c>
      <c r="N181" s="412" t="s">
        <v>37</v>
      </c>
      <c r="O181" s="413">
        <v>0.029</v>
      </c>
      <c r="P181" s="413">
        <f>O181*H181</f>
        <v>45.646</v>
      </c>
      <c r="Q181" s="413">
        <v>0</v>
      </c>
      <c r="R181" s="413">
        <f>Q181*H181</f>
        <v>0</v>
      </c>
      <c r="S181" s="413">
        <v>0</v>
      </c>
      <c r="T181" s="414">
        <f>S181*H181</f>
        <v>0</v>
      </c>
      <c r="AR181" s="415" t="s">
        <v>216</v>
      </c>
      <c r="AT181" s="415" t="s">
        <v>143</v>
      </c>
      <c r="AU181" s="415" t="s">
        <v>149</v>
      </c>
      <c r="AY181" s="215" t="s">
        <v>140</v>
      </c>
      <c r="BE181" s="288">
        <f>IF(N181="základní",J181,0)</f>
        <v>0</v>
      </c>
      <c r="BF181" s="288">
        <f>IF(N181="snížená",J181,0)</f>
        <v>0</v>
      </c>
      <c r="BG181" s="288">
        <f>IF(N181="zákl. přenesená",J181,0)</f>
        <v>0</v>
      </c>
      <c r="BH181" s="288">
        <f>IF(N181="sníž. přenesená",J181,0)</f>
        <v>0</v>
      </c>
      <c r="BI181" s="288">
        <f>IF(N181="nulová",J181,0)</f>
        <v>0</v>
      </c>
      <c r="BJ181" s="215" t="s">
        <v>149</v>
      </c>
      <c r="BK181" s="288">
        <f>ROUND(I181*H181,2)</f>
        <v>0</v>
      </c>
      <c r="BL181" s="215" t="s">
        <v>216</v>
      </c>
      <c r="BM181" s="415" t="s">
        <v>261</v>
      </c>
    </row>
    <row r="182" spans="2:51" s="364" customFormat="1" ht="12">
      <c r="B182" s="365"/>
      <c r="D182" s="366" t="s">
        <v>151</v>
      </c>
      <c r="E182" s="367" t="s">
        <v>1</v>
      </c>
      <c r="F182" s="368" t="s">
        <v>262</v>
      </c>
      <c r="H182" s="369">
        <v>1560</v>
      </c>
      <c r="I182" s="381"/>
      <c r="L182" s="365"/>
      <c r="M182" s="416"/>
      <c r="N182" s="417"/>
      <c r="O182" s="417"/>
      <c r="P182" s="417"/>
      <c r="Q182" s="417"/>
      <c r="R182" s="417"/>
      <c r="S182" s="417"/>
      <c r="T182" s="418"/>
      <c r="AT182" s="367" t="s">
        <v>151</v>
      </c>
      <c r="AU182" s="367" t="s">
        <v>149</v>
      </c>
      <c r="AV182" s="364" t="s">
        <v>149</v>
      </c>
      <c r="AW182" s="364" t="s">
        <v>27</v>
      </c>
      <c r="AX182" s="364" t="s">
        <v>71</v>
      </c>
      <c r="AY182" s="367" t="s">
        <v>140</v>
      </c>
    </row>
    <row r="183" spans="2:51" s="364" customFormat="1" ht="12">
      <c r="B183" s="365"/>
      <c r="D183" s="366" t="s">
        <v>151</v>
      </c>
      <c r="E183" s="367" t="s">
        <v>1</v>
      </c>
      <c r="F183" s="368" t="s">
        <v>263</v>
      </c>
      <c r="H183" s="369">
        <v>14</v>
      </c>
      <c r="I183" s="381"/>
      <c r="L183" s="365"/>
      <c r="M183" s="416"/>
      <c r="N183" s="417"/>
      <c r="O183" s="417"/>
      <c r="P183" s="417"/>
      <c r="Q183" s="417"/>
      <c r="R183" s="417"/>
      <c r="S183" s="417"/>
      <c r="T183" s="418"/>
      <c r="AT183" s="367" t="s">
        <v>151</v>
      </c>
      <c r="AU183" s="367" t="s">
        <v>149</v>
      </c>
      <c r="AV183" s="364" t="s">
        <v>149</v>
      </c>
      <c r="AW183" s="364" t="s">
        <v>27</v>
      </c>
      <c r="AX183" s="364" t="s">
        <v>71</v>
      </c>
      <c r="AY183" s="367" t="s">
        <v>140</v>
      </c>
    </row>
    <row r="184" spans="2:51" s="376" customFormat="1" ht="12">
      <c r="B184" s="377"/>
      <c r="D184" s="366" t="s">
        <v>151</v>
      </c>
      <c r="E184" s="378" t="s">
        <v>1</v>
      </c>
      <c r="F184" s="379" t="s">
        <v>264</v>
      </c>
      <c r="H184" s="380">
        <v>1574</v>
      </c>
      <c r="I184" s="383"/>
      <c r="L184" s="377"/>
      <c r="M184" s="422"/>
      <c r="N184" s="423"/>
      <c r="O184" s="423"/>
      <c r="P184" s="423"/>
      <c r="Q184" s="423"/>
      <c r="R184" s="423"/>
      <c r="S184" s="423"/>
      <c r="T184" s="424"/>
      <c r="AT184" s="378" t="s">
        <v>151</v>
      </c>
      <c r="AU184" s="378" t="s">
        <v>149</v>
      </c>
      <c r="AV184" s="376" t="s">
        <v>148</v>
      </c>
      <c r="AW184" s="376" t="s">
        <v>27</v>
      </c>
      <c r="AX184" s="376" t="s">
        <v>79</v>
      </c>
      <c r="AY184" s="378" t="s">
        <v>140</v>
      </c>
    </row>
    <row r="185" spans="2:65" s="213" customFormat="1" ht="16.5" customHeight="1">
      <c r="B185" s="214"/>
      <c r="C185" s="370" t="s">
        <v>265</v>
      </c>
      <c r="D185" s="370" t="s">
        <v>220</v>
      </c>
      <c r="E185" s="371" t="s">
        <v>221</v>
      </c>
      <c r="F185" s="372" t="s">
        <v>222</v>
      </c>
      <c r="G185" s="373" t="s">
        <v>155</v>
      </c>
      <c r="H185" s="374">
        <v>0.472</v>
      </c>
      <c r="I185" s="35"/>
      <c r="J185" s="375">
        <f>ROUND(I185*H185,2)</f>
        <v>0</v>
      </c>
      <c r="K185" s="372" t="s">
        <v>147</v>
      </c>
      <c r="L185" s="419"/>
      <c r="M185" s="420" t="s">
        <v>1</v>
      </c>
      <c r="N185" s="421" t="s">
        <v>37</v>
      </c>
      <c r="O185" s="413">
        <v>0</v>
      </c>
      <c r="P185" s="413">
        <f>O185*H185</f>
        <v>0</v>
      </c>
      <c r="Q185" s="413">
        <v>1</v>
      </c>
      <c r="R185" s="413">
        <f>Q185*H185</f>
        <v>0.472</v>
      </c>
      <c r="S185" s="413">
        <v>0</v>
      </c>
      <c r="T185" s="414">
        <f>S185*H185</f>
        <v>0</v>
      </c>
      <c r="AR185" s="415" t="s">
        <v>223</v>
      </c>
      <c r="AT185" s="415" t="s">
        <v>220</v>
      </c>
      <c r="AU185" s="415" t="s">
        <v>149</v>
      </c>
      <c r="AY185" s="215" t="s">
        <v>140</v>
      </c>
      <c r="BE185" s="288">
        <f>IF(N185="základní",J185,0)</f>
        <v>0</v>
      </c>
      <c r="BF185" s="288">
        <f>IF(N185="snížená",J185,0)</f>
        <v>0</v>
      </c>
      <c r="BG185" s="288">
        <f>IF(N185="zákl. přenesená",J185,0)</f>
        <v>0</v>
      </c>
      <c r="BH185" s="288">
        <f>IF(N185="sníž. přenesená",J185,0)</f>
        <v>0</v>
      </c>
      <c r="BI185" s="288">
        <f>IF(N185="nulová",J185,0)</f>
        <v>0</v>
      </c>
      <c r="BJ185" s="215" t="s">
        <v>149</v>
      </c>
      <c r="BK185" s="288">
        <f>ROUND(I185*H185,2)</f>
        <v>0</v>
      </c>
      <c r="BL185" s="215" t="s">
        <v>216</v>
      </c>
      <c r="BM185" s="415" t="s">
        <v>266</v>
      </c>
    </row>
    <row r="186" spans="2:51" s="364" customFormat="1" ht="12">
      <c r="B186" s="365"/>
      <c r="D186" s="366" t="s">
        <v>151</v>
      </c>
      <c r="F186" s="368" t="s">
        <v>267</v>
      </c>
      <c r="H186" s="369">
        <v>0.472</v>
      </c>
      <c r="I186" s="381"/>
      <c r="L186" s="365"/>
      <c r="M186" s="416"/>
      <c r="N186" s="417"/>
      <c r="O186" s="417"/>
      <c r="P186" s="417"/>
      <c r="Q186" s="417"/>
      <c r="R186" s="417"/>
      <c r="S186" s="417"/>
      <c r="T186" s="418"/>
      <c r="AT186" s="367" t="s">
        <v>151</v>
      </c>
      <c r="AU186" s="367" t="s">
        <v>149</v>
      </c>
      <c r="AV186" s="364" t="s">
        <v>149</v>
      </c>
      <c r="AW186" s="364" t="s">
        <v>3</v>
      </c>
      <c r="AX186" s="364" t="s">
        <v>79</v>
      </c>
      <c r="AY186" s="367" t="s">
        <v>140</v>
      </c>
    </row>
    <row r="187" spans="2:65" s="213" customFormat="1" ht="24" customHeight="1">
      <c r="B187" s="214"/>
      <c r="C187" s="303" t="s">
        <v>268</v>
      </c>
      <c r="D187" s="303" t="s">
        <v>143</v>
      </c>
      <c r="E187" s="304" t="s">
        <v>269</v>
      </c>
      <c r="F187" s="305" t="s">
        <v>270</v>
      </c>
      <c r="G187" s="306" t="s">
        <v>146</v>
      </c>
      <c r="H187" s="307">
        <v>1574</v>
      </c>
      <c r="I187" s="35"/>
      <c r="J187" s="308">
        <f>ROUND(I187*H187,2)</f>
        <v>0</v>
      </c>
      <c r="K187" s="305" t="s">
        <v>147</v>
      </c>
      <c r="L187" s="214"/>
      <c r="M187" s="411" t="s">
        <v>1</v>
      </c>
      <c r="N187" s="412" t="s">
        <v>37</v>
      </c>
      <c r="O187" s="413">
        <v>0.179</v>
      </c>
      <c r="P187" s="413">
        <f>O187*H187</f>
        <v>281.746</v>
      </c>
      <c r="Q187" s="413">
        <v>0.00088</v>
      </c>
      <c r="R187" s="413">
        <f>Q187*H187</f>
        <v>1.3851200000000001</v>
      </c>
      <c r="S187" s="413">
        <v>0</v>
      </c>
      <c r="T187" s="414">
        <f>S187*H187</f>
        <v>0</v>
      </c>
      <c r="AR187" s="415" t="s">
        <v>216</v>
      </c>
      <c r="AT187" s="415" t="s">
        <v>143</v>
      </c>
      <c r="AU187" s="415" t="s">
        <v>149</v>
      </c>
      <c r="AY187" s="215" t="s">
        <v>140</v>
      </c>
      <c r="BE187" s="288">
        <f>IF(N187="základní",J187,0)</f>
        <v>0</v>
      </c>
      <c r="BF187" s="288">
        <f>IF(N187="snížená",J187,0)</f>
        <v>0</v>
      </c>
      <c r="BG187" s="288">
        <f>IF(N187="zákl. přenesená",J187,0)</f>
        <v>0</v>
      </c>
      <c r="BH187" s="288">
        <f>IF(N187="sníž. přenesená",J187,0)</f>
        <v>0</v>
      </c>
      <c r="BI187" s="288">
        <f>IF(N187="nulová",J187,0)</f>
        <v>0</v>
      </c>
      <c r="BJ187" s="215" t="s">
        <v>149</v>
      </c>
      <c r="BK187" s="288">
        <f>ROUND(I187*H187,2)</f>
        <v>0</v>
      </c>
      <c r="BL187" s="215" t="s">
        <v>216</v>
      </c>
      <c r="BM187" s="415" t="s">
        <v>271</v>
      </c>
    </row>
    <row r="188" spans="2:51" s="364" customFormat="1" ht="12">
      <c r="B188" s="365"/>
      <c r="D188" s="366" t="s">
        <v>151</v>
      </c>
      <c r="E188" s="367" t="s">
        <v>1</v>
      </c>
      <c r="F188" s="368" t="s">
        <v>272</v>
      </c>
      <c r="H188" s="369">
        <v>1574</v>
      </c>
      <c r="I188" s="381"/>
      <c r="L188" s="365"/>
      <c r="M188" s="416"/>
      <c r="N188" s="417"/>
      <c r="O188" s="417"/>
      <c r="P188" s="417"/>
      <c r="Q188" s="417"/>
      <c r="R188" s="417"/>
      <c r="S188" s="417"/>
      <c r="T188" s="418"/>
      <c r="AT188" s="367" t="s">
        <v>151</v>
      </c>
      <c r="AU188" s="367" t="s">
        <v>149</v>
      </c>
      <c r="AV188" s="364" t="s">
        <v>149</v>
      </c>
      <c r="AW188" s="364" t="s">
        <v>27</v>
      </c>
      <c r="AX188" s="364" t="s">
        <v>79</v>
      </c>
      <c r="AY188" s="367" t="s">
        <v>140</v>
      </c>
    </row>
    <row r="189" spans="2:65" s="213" customFormat="1" ht="36" customHeight="1">
      <c r="B189" s="214"/>
      <c r="C189" s="370" t="s">
        <v>273</v>
      </c>
      <c r="D189" s="370" t="s">
        <v>220</v>
      </c>
      <c r="E189" s="371" t="s">
        <v>274</v>
      </c>
      <c r="F189" s="372" t="s">
        <v>275</v>
      </c>
      <c r="G189" s="373" t="s">
        <v>146</v>
      </c>
      <c r="H189" s="374">
        <v>1810.1</v>
      </c>
      <c r="I189" s="35"/>
      <c r="J189" s="375">
        <f>ROUND(I189*H189,2)</f>
        <v>0</v>
      </c>
      <c r="K189" s="372" t="s">
        <v>147</v>
      </c>
      <c r="L189" s="419"/>
      <c r="M189" s="420" t="s">
        <v>1</v>
      </c>
      <c r="N189" s="421" t="s">
        <v>37</v>
      </c>
      <c r="O189" s="413">
        <v>0</v>
      </c>
      <c r="P189" s="413">
        <f>O189*H189</f>
        <v>0</v>
      </c>
      <c r="Q189" s="413">
        <v>0.00388</v>
      </c>
      <c r="R189" s="413">
        <f>Q189*H189</f>
        <v>7.023188</v>
      </c>
      <c r="S189" s="413">
        <v>0</v>
      </c>
      <c r="T189" s="414">
        <f>S189*H189</f>
        <v>0</v>
      </c>
      <c r="AR189" s="415" t="s">
        <v>223</v>
      </c>
      <c r="AT189" s="415" t="s">
        <v>220</v>
      </c>
      <c r="AU189" s="415" t="s">
        <v>149</v>
      </c>
      <c r="AY189" s="215" t="s">
        <v>140</v>
      </c>
      <c r="BE189" s="288">
        <f>IF(N189="základní",J189,0)</f>
        <v>0</v>
      </c>
      <c r="BF189" s="288">
        <f>IF(N189="snížená",J189,0)</f>
        <v>0</v>
      </c>
      <c r="BG189" s="288">
        <f>IF(N189="zákl. přenesená",J189,0)</f>
        <v>0</v>
      </c>
      <c r="BH189" s="288">
        <f>IF(N189="sníž. přenesená",J189,0)</f>
        <v>0</v>
      </c>
      <c r="BI189" s="288">
        <f>IF(N189="nulová",J189,0)</f>
        <v>0</v>
      </c>
      <c r="BJ189" s="215" t="s">
        <v>149</v>
      </c>
      <c r="BK189" s="288">
        <f>ROUND(I189*H189,2)</f>
        <v>0</v>
      </c>
      <c r="BL189" s="215" t="s">
        <v>216</v>
      </c>
      <c r="BM189" s="415" t="s">
        <v>276</v>
      </c>
    </row>
    <row r="190" spans="2:51" s="364" customFormat="1" ht="12">
      <c r="B190" s="365"/>
      <c r="D190" s="366" t="s">
        <v>151</v>
      </c>
      <c r="F190" s="368" t="s">
        <v>277</v>
      </c>
      <c r="H190" s="369">
        <v>1810.1</v>
      </c>
      <c r="I190" s="381"/>
      <c r="L190" s="365"/>
      <c r="M190" s="416"/>
      <c r="N190" s="417"/>
      <c r="O190" s="417"/>
      <c r="P190" s="417"/>
      <c r="Q190" s="417"/>
      <c r="R190" s="417"/>
      <c r="S190" s="417"/>
      <c r="T190" s="418"/>
      <c r="AT190" s="367" t="s">
        <v>151</v>
      </c>
      <c r="AU190" s="367" t="s">
        <v>149</v>
      </c>
      <c r="AV190" s="364" t="s">
        <v>149</v>
      </c>
      <c r="AW190" s="364" t="s">
        <v>3</v>
      </c>
      <c r="AX190" s="364" t="s">
        <v>79</v>
      </c>
      <c r="AY190" s="367" t="s">
        <v>140</v>
      </c>
    </row>
    <row r="191" spans="2:65" s="213" customFormat="1" ht="24" customHeight="1">
      <c r="B191" s="214"/>
      <c r="C191" s="303" t="s">
        <v>278</v>
      </c>
      <c r="D191" s="303" t="s">
        <v>143</v>
      </c>
      <c r="E191" s="304" t="s">
        <v>279</v>
      </c>
      <c r="F191" s="305" t="s">
        <v>280</v>
      </c>
      <c r="G191" s="306" t="s">
        <v>146</v>
      </c>
      <c r="H191" s="307">
        <v>120.748</v>
      </c>
      <c r="I191" s="35"/>
      <c r="J191" s="308">
        <f>ROUND(I191*H191,2)</f>
        <v>0</v>
      </c>
      <c r="K191" s="305" t="s">
        <v>147</v>
      </c>
      <c r="L191" s="214"/>
      <c r="M191" s="411" t="s">
        <v>1</v>
      </c>
      <c r="N191" s="412" t="s">
        <v>37</v>
      </c>
      <c r="O191" s="413">
        <v>0.205</v>
      </c>
      <c r="P191" s="413">
        <f>O191*H191</f>
        <v>24.753339999999998</v>
      </c>
      <c r="Q191" s="413">
        <v>8E-05</v>
      </c>
      <c r="R191" s="413">
        <f>Q191*H191</f>
        <v>0.009659840000000001</v>
      </c>
      <c r="S191" s="413">
        <v>0</v>
      </c>
      <c r="T191" s="414">
        <f>S191*H191</f>
        <v>0</v>
      </c>
      <c r="AR191" s="415" t="s">
        <v>216</v>
      </c>
      <c r="AT191" s="415" t="s">
        <v>143</v>
      </c>
      <c r="AU191" s="415" t="s">
        <v>149</v>
      </c>
      <c r="AY191" s="215" t="s">
        <v>140</v>
      </c>
      <c r="BE191" s="288">
        <f>IF(N191="základní",J191,0)</f>
        <v>0</v>
      </c>
      <c r="BF191" s="288">
        <f>IF(N191="snížená",J191,0)</f>
        <v>0</v>
      </c>
      <c r="BG191" s="288">
        <f>IF(N191="zákl. přenesená",J191,0)</f>
        <v>0</v>
      </c>
      <c r="BH191" s="288">
        <f>IF(N191="sníž. přenesená",J191,0)</f>
        <v>0</v>
      </c>
      <c r="BI191" s="288">
        <f>IF(N191="nulová",J191,0)</f>
        <v>0</v>
      </c>
      <c r="BJ191" s="215" t="s">
        <v>149</v>
      </c>
      <c r="BK191" s="288">
        <f>ROUND(I191*H191,2)</f>
        <v>0</v>
      </c>
      <c r="BL191" s="215" t="s">
        <v>216</v>
      </c>
      <c r="BM191" s="415" t="s">
        <v>281</v>
      </c>
    </row>
    <row r="192" spans="2:51" s="364" customFormat="1" ht="12">
      <c r="B192" s="365"/>
      <c r="D192" s="366" t="s">
        <v>151</v>
      </c>
      <c r="E192" s="367" t="s">
        <v>1</v>
      </c>
      <c r="F192" s="368" t="s">
        <v>282</v>
      </c>
      <c r="H192" s="369">
        <v>120.748</v>
      </c>
      <c r="I192" s="381"/>
      <c r="L192" s="365"/>
      <c r="M192" s="416"/>
      <c r="N192" s="417"/>
      <c r="O192" s="417"/>
      <c r="P192" s="417"/>
      <c r="Q192" s="417"/>
      <c r="R192" s="417"/>
      <c r="S192" s="417"/>
      <c r="T192" s="418"/>
      <c r="AT192" s="367" t="s">
        <v>151</v>
      </c>
      <c r="AU192" s="367" t="s">
        <v>149</v>
      </c>
      <c r="AV192" s="364" t="s">
        <v>149</v>
      </c>
      <c r="AW192" s="364" t="s">
        <v>27</v>
      </c>
      <c r="AX192" s="364" t="s">
        <v>79</v>
      </c>
      <c r="AY192" s="367" t="s">
        <v>140</v>
      </c>
    </row>
    <row r="193" spans="2:65" s="213" customFormat="1" ht="24" customHeight="1">
      <c r="B193" s="214"/>
      <c r="C193" s="370" t="s">
        <v>283</v>
      </c>
      <c r="D193" s="370" t="s">
        <v>220</v>
      </c>
      <c r="E193" s="371" t="s">
        <v>284</v>
      </c>
      <c r="F193" s="372" t="s">
        <v>285</v>
      </c>
      <c r="G193" s="373" t="s">
        <v>146</v>
      </c>
      <c r="H193" s="374">
        <v>138.86</v>
      </c>
      <c r="I193" s="35"/>
      <c r="J193" s="375">
        <f>ROUND(I193*H193,2)</f>
        <v>0</v>
      </c>
      <c r="K193" s="372" t="s">
        <v>147</v>
      </c>
      <c r="L193" s="419"/>
      <c r="M193" s="420" t="s">
        <v>1</v>
      </c>
      <c r="N193" s="421" t="s">
        <v>37</v>
      </c>
      <c r="O193" s="413">
        <v>0</v>
      </c>
      <c r="P193" s="413">
        <f>O193*H193</f>
        <v>0</v>
      </c>
      <c r="Q193" s="413">
        <v>0.0022</v>
      </c>
      <c r="R193" s="413">
        <f>Q193*H193</f>
        <v>0.30549200000000004</v>
      </c>
      <c r="S193" s="413">
        <v>0</v>
      </c>
      <c r="T193" s="414">
        <f>S193*H193</f>
        <v>0</v>
      </c>
      <c r="AR193" s="415" t="s">
        <v>223</v>
      </c>
      <c r="AT193" s="415" t="s">
        <v>220</v>
      </c>
      <c r="AU193" s="415" t="s">
        <v>149</v>
      </c>
      <c r="AY193" s="215" t="s">
        <v>140</v>
      </c>
      <c r="BE193" s="288">
        <f>IF(N193="základní",J193,0)</f>
        <v>0</v>
      </c>
      <c r="BF193" s="288">
        <f>IF(N193="snížená",J193,0)</f>
        <v>0</v>
      </c>
      <c r="BG193" s="288">
        <f>IF(N193="zákl. přenesená",J193,0)</f>
        <v>0</v>
      </c>
      <c r="BH193" s="288">
        <f>IF(N193="sníž. přenesená",J193,0)</f>
        <v>0</v>
      </c>
      <c r="BI193" s="288">
        <f>IF(N193="nulová",J193,0)</f>
        <v>0</v>
      </c>
      <c r="BJ193" s="215" t="s">
        <v>149</v>
      </c>
      <c r="BK193" s="288">
        <f>ROUND(I193*H193,2)</f>
        <v>0</v>
      </c>
      <c r="BL193" s="215" t="s">
        <v>216</v>
      </c>
      <c r="BM193" s="415" t="s">
        <v>286</v>
      </c>
    </row>
    <row r="194" spans="2:51" s="364" customFormat="1" ht="12">
      <c r="B194" s="365"/>
      <c r="D194" s="366" t="s">
        <v>151</v>
      </c>
      <c r="F194" s="368" t="s">
        <v>287</v>
      </c>
      <c r="H194" s="369">
        <v>138.86</v>
      </c>
      <c r="I194" s="381"/>
      <c r="L194" s="365"/>
      <c r="M194" s="416"/>
      <c r="N194" s="417"/>
      <c r="O194" s="417"/>
      <c r="P194" s="417"/>
      <c r="Q194" s="417"/>
      <c r="R194" s="417"/>
      <c r="S194" s="417"/>
      <c r="T194" s="418"/>
      <c r="AT194" s="367" t="s">
        <v>151</v>
      </c>
      <c r="AU194" s="367" t="s">
        <v>149</v>
      </c>
      <c r="AV194" s="364" t="s">
        <v>149</v>
      </c>
      <c r="AW194" s="364" t="s">
        <v>3</v>
      </c>
      <c r="AX194" s="364" t="s">
        <v>79</v>
      </c>
      <c r="AY194" s="367" t="s">
        <v>140</v>
      </c>
    </row>
    <row r="195" spans="2:65" s="213" customFormat="1" ht="24" customHeight="1">
      <c r="B195" s="214"/>
      <c r="C195" s="303" t="s">
        <v>288</v>
      </c>
      <c r="D195" s="303" t="s">
        <v>143</v>
      </c>
      <c r="E195" s="304" t="s">
        <v>289</v>
      </c>
      <c r="F195" s="305" t="s">
        <v>290</v>
      </c>
      <c r="G195" s="306" t="s">
        <v>146</v>
      </c>
      <c r="H195" s="307">
        <v>1560</v>
      </c>
      <c r="I195" s="35"/>
      <c r="J195" s="308">
        <f>ROUND(I195*H195,2)</f>
        <v>0</v>
      </c>
      <c r="K195" s="305" t="s">
        <v>147</v>
      </c>
      <c r="L195" s="214"/>
      <c r="M195" s="411" t="s">
        <v>1</v>
      </c>
      <c r="N195" s="412" t="s">
        <v>37</v>
      </c>
      <c r="O195" s="413">
        <v>0.228</v>
      </c>
      <c r="P195" s="413">
        <f>O195*H195</f>
        <v>355.68</v>
      </c>
      <c r="Q195" s="413">
        <v>0.00024</v>
      </c>
      <c r="R195" s="413">
        <f>Q195*H195</f>
        <v>0.3744</v>
      </c>
      <c r="S195" s="413">
        <v>0</v>
      </c>
      <c r="T195" s="414">
        <f>S195*H195</f>
        <v>0</v>
      </c>
      <c r="AR195" s="415" t="s">
        <v>216</v>
      </c>
      <c r="AT195" s="415" t="s">
        <v>143</v>
      </c>
      <c r="AU195" s="415" t="s">
        <v>149</v>
      </c>
      <c r="AY195" s="215" t="s">
        <v>140</v>
      </c>
      <c r="BE195" s="288">
        <f>IF(N195="základní",J195,0)</f>
        <v>0</v>
      </c>
      <c r="BF195" s="288">
        <f>IF(N195="snížená",J195,0)</f>
        <v>0</v>
      </c>
      <c r="BG195" s="288">
        <f>IF(N195="zákl. přenesená",J195,0)</f>
        <v>0</v>
      </c>
      <c r="BH195" s="288">
        <f>IF(N195="sníž. přenesená",J195,0)</f>
        <v>0</v>
      </c>
      <c r="BI195" s="288">
        <f>IF(N195="nulová",J195,0)</f>
        <v>0</v>
      </c>
      <c r="BJ195" s="215" t="s">
        <v>149</v>
      </c>
      <c r="BK195" s="288">
        <f>ROUND(I195*H195,2)</f>
        <v>0</v>
      </c>
      <c r="BL195" s="215" t="s">
        <v>216</v>
      </c>
      <c r="BM195" s="415" t="s">
        <v>291</v>
      </c>
    </row>
    <row r="196" spans="2:65" s="213" customFormat="1" ht="24" customHeight="1">
      <c r="B196" s="214"/>
      <c r="C196" s="370" t="s">
        <v>292</v>
      </c>
      <c r="D196" s="370" t="s">
        <v>220</v>
      </c>
      <c r="E196" s="371" t="s">
        <v>284</v>
      </c>
      <c r="F196" s="372" t="s">
        <v>285</v>
      </c>
      <c r="G196" s="373" t="s">
        <v>146</v>
      </c>
      <c r="H196" s="374">
        <v>1794</v>
      </c>
      <c r="I196" s="35"/>
      <c r="J196" s="375">
        <f>ROUND(I196*H196,2)</f>
        <v>0</v>
      </c>
      <c r="K196" s="372" t="s">
        <v>147</v>
      </c>
      <c r="L196" s="419"/>
      <c r="M196" s="420" t="s">
        <v>1</v>
      </c>
      <c r="N196" s="421" t="s">
        <v>37</v>
      </c>
      <c r="O196" s="413">
        <v>0</v>
      </c>
      <c r="P196" s="413">
        <f>O196*H196</f>
        <v>0</v>
      </c>
      <c r="Q196" s="413">
        <v>0.0022</v>
      </c>
      <c r="R196" s="413">
        <f>Q196*H196</f>
        <v>3.9468</v>
      </c>
      <c r="S196" s="413">
        <v>0</v>
      </c>
      <c r="T196" s="414">
        <f>S196*H196</f>
        <v>0</v>
      </c>
      <c r="AR196" s="415" t="s">
        <v>223</v>
      </c>
      <c r="AT196" s="415" t="s">
        <v>220</v>
      </c>
      <c r="AU196" s="415" t="s">
        <v>149</v>
      </c>
      <c r="AY196" s="215" t="s">
        <v>140</v>
      </c>
      <c r="BE196" s="288">
        <f>IF(N196="základní",J196,0)</f>
        <v>0</v>
      </c>
      <c r="BF196" s="288">
        <f>IF(N196="snížená",J196,0)</f>
        <v>0</v>
      </c>
      <c r="BG196" s="288">
        <f>IF(N196="zákl. přenesená",J196,0)</f>
        <v>0</v>
      </c>
      <c r="BH196" s="288">
        <f>IF(N196="sníž. přenesená",J196,0)</f>
        <v>0</v>
      </c>
      <c r="BI196" s="288">
        <f>IF(N196="nulová",J196,0)</f>
        <v>0</v>
      </c>
      <c r="BJ196" s="215" t="s">
        <v>149</v>
      </c>
      <c r="BK196" s="288">
        <f>ROUND(I196*H196,2)</f>
        <v>0</v>
      </c>
      <c r="BL196" s="215" t="s">
        <v>216</v>
      </c>
      <c r="BM196" s="415" t="s">
        <v>293</v>
      </c>
    </row>
    <row r="197" spans="2:51" s="364" customFormat="1" ht="12">
      <c r="B197" s="365"/>
      <c r="D197" s="366" t="s">
        <v>151</v>
      </c>
      <c r="F197" s="368" t="s">
        <v>294</v>
      </c>
      <c r="H197" s="369">
        <v>1794</v>
      </c>
      <c r="I197" s="381"/>
      <c r="L197" s="365"/>
      <c r="M197" s="416"/>
      <c r="N197" s="417"/>
      <c r="O197" s="417"/>
      <c r="P197" s="417"/>
      <c r="Q197" s="417"/>
      <c r="R197" s="417"/>
      <c r="S197" s="417"/>
      <c r="T197" s="418"/>
      <c r="AT197" s="367" t="s">
        <v>151</v>
      </c>
      <c r="AU197" s="367" t="s">
        <v>149</v>
      </c>
      <c r="AV197" s="364" t="s">
        <v>149</v>
      </c>
      <c r="AW197" s="364" t="s">
        <v>3</v>
      </c>
      <c r="AX197" s="364" t="s">
        <v>79</v>
      </c>
      <c r="AY197" s="367" t="s">
        <v>140</v>
      </c>
    </row>
    <row r="198" spans="2:65" s="213" customFormat="1" ht="24" customHeight="1">
      <c r="B198" s="214"/>
      <c r="C198" s="303" t="s">
        <v>295</v>
      </c>
      <c r="D198" s="303" t="s">
        <v>143</v>
      </c>
      <c r="E198" s="304" t="s">
        <v>296</v>
      </c>
      <c r="F198" s="305" t="s">
        <v>297</v>
      </c>
      <c r="G198" s="306" t="s">
        <v>146</v>
      </c>
      <c r="H198" s="307">
        <v>120.748</v>
      </c>
      <c r="I198" s="35"/>
      <c r="J198" s="308">
        <f>ROUND(I198*H198,2)</f>
        <v>0</v>
      </c>
      <c r="K198" s="305" t="s">
        <v>147</v>
      </c>
      <c r="L198" s="214"/>
      <c r="M198" s="411" t="s">
        <v>1</v>
      </c>
      <c r="N198" s="412" t="s">
        <v>37</v>
      </c>
      <c r="O198" s="413">
        <v>0.09</v>
      </c>
      <c r="P198" s="413">
        <f>O198*H198</f>
        <v>10.86732</v>
      </c>
      <c r="Q198" s="413">
        <v>0</v>
      </c>
      <c r="R198" s="413">
        <f>Q198*H198</f>
        <v>0</v>
      </c>
      <c r="S198" s="413">
        <v>0</v>
      </c>
      <c r="T198" s="414">
        <f>S198*H198</f>
        <v>0</v>
      </c>
      <c r="AR198" s="415" t="s">
        <v>216</v>
      </c>
      <c r="AT198" s="415" t="s">
        <v>143</v>
      </c>
      <c r="AU198" s="415" t="s">
        <v>149</v>
      </c>
      <c r="AY198" s="215" t="s">
        <v>140</v>
      </c>
      <c r="BE198" s="288">
        <f>IF(N198="základní",J198,0)</f>
        <v>0</v>
      </c>
      <c r="BF198" s="288">
        <f>IF(N198="snížená",J198,0)</f>
        <v>0</v>
      </c>
      <c r="BG198" s="288">
        <f>IF(N198="zákl. přenesená",J198,0)</f>
        <v>0</v>
      </c>
      <c r="BH198" s="288">
        <f>IF(N198="sníž. přenesená",J198,0)</f>
        <v>0</v>
      </c>
      <c r="BI198" s="288">
        <f>IF(N198="nulová",J198,0)</f>
        <v>0</v>
      </c>
      <c r="BJ198" s="215" t="s">
        <v>149</v>
      </c>
      <c r="BK198" s="288">
        <f>ROUND(I198*H198,2)</f>
        <v>0</v>
      </c>
      <c r="BL198" s="215" t="s">
        <v>216</v>
      </c>
      <c r="BM198" s="415" t="s">
        <v>298</v>
      </c>
    </row>
    <row r="199" spans="2:51" s="364" customFormat="1" ht="12">
      <c r="B199" s="365"/>
      <c r="D199" s="366" t="s">
        <v>151</v>
      </c>
      <c r="E199" s="367" t="s">
        <v>1</v>
      </c>
      <c r="F199" s="368" t="s">
        <v>282</v>
      </c>
      <c r="H199" s="369">
        <v>120.748</v>
      </c>
      <c r="I199" s="381"/>
      <c r="L199" s="365"/>
      <c r="M199" s="416"/>
      <c r="N199" s="417"/>
      <c r="O199" s="417"/>
      <c r="P199" s="417"/>
      <c r="Q199" s="417"/>
      <c r="R199" s="417"/>
      <c r="S199" s="417"/>
      <c r="T199" s="418"/>
      <c r="AT199" s="367" t="s">
        <v>151</v>
      </c>
      <c r="AU199" s="367" t="s">
        <v>149</v>
      </c>
      <c r="AV199" s="364" t="s">
        <v>149</v>
      </c>
      <c r="AW199" s="364" t="s">
        <v>27</v>
      </c>
      <c r="AX199" s="364" t="s">
        <v>79</v>
      </c>
      <c r="AY199" s="367" t="s">
        <v>140</v>
      </c>
    </row>
    <row r="200" spans="2:65" s="213" customFormat="1" ht="24" customHeight="1">
      <c r="B200" s="214"/>
      <c r="C200" s="370" t="s">
        <v>299</v>
      </c>
      <c r="D200" s="370" t="s">
        <v>220</v>
      </c>
      <c r="E200" s="371" t="s">
        <v>300</v>
      </c>
      <c r="F200" s="372" t="s">
        <v>301</v>
      </c>
      <c r="G200" s="373" t="s">
        <v>146</v>
      </c>
      <c r="H200" s="374">
        <v>138.86</v>
      </c>
      <c r="I200" s="35"/>
      <c r="J200" s="375">
        <f>ROUND(I200*H200,2)</f>
        <v>0</v>
      </c>
      <c r="K200" s="372" t="s">
        <v>147</v>
      </c>
      <c r="L200" s="419"/>
      <c r="M200" s="420" t="s">
        <v>1</v>
      </c>
      <c r="N200" s="421" t="s">
        <v>37</v>
      </c>
      <c r="O200" s="413">
        <v>0</v>
      </c>
      <c r="P200" s="413">
        <f>O200*H200</f>
        <v>0</v>
      </c>
      <c r="Q200" s="413">
        <v>0.0001</v>
      </c>
      <c r="R200" s="413">
        <f>Q200*H200</f>
        <v>0.013886000000000003</v>
      </c>
      <c r="S200" s="413">
        <v>0</v>
      </c>
      <c r="T200" s="414">
        <f>S200*H200</f>
        <v>0</v>
      </c>
      <c r="AR200" s="415" t="s">
        <v>223</v>
      </c>
      <c r="AT200" s="415" t="s">
        <v>220</v>
      </c>
      <c r="AU200" s="415" t="s">
        <v>149</v>
      </c>
      <c r="AY200" s="215" t="s">
        <v>140</v>
      </c>
      <c r="BE200" s="288">
        <f>IF(N200="základní",J200,0)</f>
        <v>0</v>
      </c>
      <c r="BF200" s="288">
        <f>IF(N200="snížená",J200,0)</f>
        <v>0</v>
      </c>
      <c r="BG200" s="288">
        <f>IF(N200="zákl. přenesená",J200,0)</f>
        <v>0</v>
      </c>
      <c r="BH200" s="288">
        <f>IF(N200="sníž. přenesená",J200,0)</f>
        <v>0</v>
      </c>
      <c r="BI200" s="288">
        <f>IF(N200="nulová",J200,0)</f>
        <v>0</v>
      </c>
      <c r="BJ200" s="215" t="s">
        <v>149</v>
      </c>
      <c r="BK200" s="288">
        <f>ROUND(I200*H200,2)</f>
        <v>0</v>
      </c>
      <c r="BL200" s="215" t="s">
        <v>216</v>
      </c>
      <c r="BM200" s="415" t="s">
        <v>302</v>
      </c>
    </row>
    <row r="201" spans="2:51" s="364" customFormat="1" ht="12">
      <c r="B201" s="365"/>
      <c r="D201" s="366" t="s">
        <v>151</v>
      </c>
      <c r="F201" s="368" t="s">
        <v>287</v>
      </c>
      <c r="H201" s="369">
        <v>138.86</v>
      </c>
      <c r="I201" s="381"/>
      <c r="L201" s="365"/>
      <c r="M201" s="416"/>
      <c r="N201" s="417"/>
      <c r="O201" s="417"/>
      <c r="P201" s="417"/>
      <c r="Q201" s="417"/>
      <c r="R201" s="417"/>
      <c r="S201" s="417"/>
      <c r="T201" s="418"/>
      <c r="AT201" s="367" t="s">
        <v>151</v>
      </c>
      <c r="AU201" s="367" t="s">
        <v>149</v>
      </c>
      <c r="AV201" s="364" t="s">
        <v>149</v>
      </c>
      <c r="AW201" s="364" t="s">
        <v>3</v>
      </c>
      <c r="AX201" s="364" t="s">
        <v>79</v>
      </c>
      <c r="AY201" s="367" t="s">
        <v>140</v>
      </c>
    </row>
    <row r="202" spans="2:65" s="213" customFormat="1" ht="24" customHeight="1">
      <c r="B202" s="214"/>
      <c r="C202" s="303" t="s">
        <v>223</v>
      </c>
      <c r="D202" s="303" t="s">
        <v>143</v>
      </c>
      <c r="E202" s="304" t="s">
        <v>296</v>
      </c>
      <c r="F202" s="305" t="s">
        <v>297</v>
      </c>
      <c r="G202" s="306" t="s">
        <v>146</v>
      </c>
      <c r="H202" s="307">
        <v>1560</v>
      </c>
      <c r="I202" s="35"/>
      <c r="J202" s="308">
        <f>ROUND(I202*H202,2)</f>
        <v>0</v>
      </c>
      <c r="K202" s="305" t="s">
        <v>147</v>
      </c>
      <c r="L202" s="214"/>
      <c r="M202" s="411" t="s">
        <v>1</v>
      </c>
      <c r="N202" s="412" t="s">
        <v>37</v>
      </c>
      <c r="O202" s="413">
        <v>0.09</v>
      </c>
      <c r="P202" s="413">
        <f>O202*H202</f>
        <v>140.4</v>
      </c>
      <c r="Q202" s="413">
        <v>0</v>
      </c>
      <c r="R202" s="413">
        <f>Q202*H202</f>
        <v>0</v>
      </c>
      <c r="S202" s="413">
        <v>0</v>
      </c>
      <c r="T202" s="414">
        <f>S202*H202</f>
        <v>0</v>
      </c>
      <c r="AR202" s="415" t="s">
        <v>216</v>
      </c>
      <c r="AT202" s="415" t="s">
        <v>143</v>
      </c>
      <c r="AU202" s="415" t="s">
        <v>149</v>
      </c>
      <c r="AY202" s="215" t="s">
        <v>140</v>
      </c>
      <c r="BE202" s="288">
        <f>IF(N202="základní",J202,0)</f>
        <v>0</v>
      </c>
      <c r="BF202" s="288">
        <f>IF(N202="snížená",J202,0)</f>
        <v>0</v>
      </c>
      <c r="BG202" s="288">
        <f>IF(N202="zákl. přenesená",J202,0)</f>
        <v>0</v>
      </c>
      <c r="BH202" s="288">
        <f>IF(N202="sníž. přenesená",J202,0)</f>
        <v>0</v>
      </c>
      <c r="BI202" s="288">
        <f>IF(N202="nulová",J202,0)</f>
        <v>0</v>
      </c>
      <c r="BJ202" s="215" t="s">
        <v>149</v>
      </c>
      <c r="BK202" s="288">
        <f>ROUND(I202*H202,2)</f>
        <v>0</v>
      </c>
      <c r="BL202" s="215" t="s">
        <v>216</v>
      </c>
      <c r="BM202" s="415" t="s">
        <v>303</v>
      </c>
    </row>
    <row r="203" spans="2:65" s="213" customFormat="1" ht="24" customHeight="1">
      <c r="B203" s="214"/>
      <c r="C203" s="370" t="s">
        <v>304</v>
      </c>
      <c r="D203" s="370" t="s">
        <v>220</v>
      </c>
      <c r="E203" s="371" t="s">
        <v>300</v>
      </c>
      <c r="F203" s="372" t="s">
        <v>301</v>
      </c>
      <c r="G203" s="373" t="s">
        <v>146</v>
      </c>
      <c r="H203" s="374">
        <v>1794</v>
      </c>
      <c r="I203" s="35"/>
      <c r="J203" s="375">
        <f>ROUND(I203*H203,2)</f>
        <v>0</v>
      </c>
      <c r="K203" s="372" t="s">
        <v>147</v>
      </c>
      <c r="L203" s="419"/>
      <c r="M203" s="420" t="s">
        <v>1</v>
      </c>
      <c r="N203" s="421" t="s">
        <v>37</v>
      </c>
      <c r="O203" s="413">
        <v>0</v>
      </c>
      <c r="P203" s="413">
        <f>O203*H203</f>
        <v>0</v>
      </c>
      <c r="Q203" s="413">
        <v>0.0001</v>
      </c>
      <c r="R203" s="413">
        <f>Q203*H203</f>
        <v>0.1794</v>
      </c>
      <c r="S203" s="413">
        <v>0</v>
      </c>
      <c r="T203" s="414">
        <f>S203*H203</f>
        <v>0</v>
      </c>
      <c r="AR203" s="415" t="s">
        <v>223</v>
      </c>
      <c r="AT203" s="415" t="s">
        <v>220</v>
      </c>
      <c r="AU203" s="415" t="s">
        <v>149</v>
      </c>
      <c r="AY203" s="215" t="s">
        <v>140</v>
      </c>
      <c r="BE203" s="288">
        <f>IF(N203="základní",J203,0)</f>
        <v>0</v>
      </c>
      <c r="BF203" s="288">
        <f>IF(N203="snížená",J203,0)</f>
        <v>0</v>
      </c>
      <c r="BG203" s="288">
        <f>IF(N203="zákl. přenesená",J203,0)</f>
        <v>0</v>
      </c>
      <c r="BH203" s="288">
        <f>IF(N203="sníž. přenesená",J203,0)</f>
        <v>0</v>
      </c>
      <c r="BI203" s="288">
        <f>IF(N203="nulová",J203,0)</f>
        <v>0</v>
      </c>
      <c r="BJ203" s="215" t="s">
        <v>149</v>
      </c>
      <c r="BK203" s="288">
        <f>ROUND(I203*H203,2)</f>
        <v>0</v>
      </c>
      <c r="BL203" s="215" t="s">
        <v>216</v>
      </c>
      <c r="BM203" s="415" t="s">
        <v>305</v>
      </c>
    </row>
    <row r="204" spans="2:51" s="364" customFormat="1" ht="12">
      <c r="B204" s="365"/>
      <c r="D204" s="366" t="s">
        <v>151</v>
      </c>
      <c r="F204" s="368" t="s">
        <v>294</v>
      </c>
      <c r="H204" s="369">
        <v>1794</v>
      </c>
      <c r="I204" s="381"/>
      <c r="L204" s="365"/>
      <c r="M204" s="416"/>
      <c r="N204" s="417"/>
      <c r="O204" s="417"/>
      <c r="P204" s="417"/>
      <c r="Q204" s="417"/>
      <c r="R204" s="417"/>
      <c r="S204" s="417"/>
      <c r="T204" s="418"/>
      <c r="AT204" s="367" t="s">
        <v>151</v>
      </c>
      <c r="AU204" s="367" t="s">
        <v>149</v>
      </c>
      <c r="AV204" s="364" t="s">
        <v>149</v>
      </c>
      <c r="AW204" s="364" t="s">
        <v>3</v>
      </c>
      <c r="AX204" s="364" t="s">
        <v>79</v>
      </c>
      <c r="AY204" s="367" t="s">
        <v>140</v>
      </c>
    </row>
    <row r="205" spans="2:65" s="213" customFormat="1" ht="24" customHeight="1">
      <c r="B205" s="214"/>
      <c r="C205" s="303" t="s">
        <v>306</v>
      </c>
      <c r="D205" s="303" t="s">
        <v>143</v>
      </c>
      <c r="E205" s="304" t="s">
        <v>307</v>
      </c>
      <c r="F205" s="305" t="s">
        <v>308</v>
      </c>
      <c r="G205" s="306" t="s">
        <v>176</v>
      </c>
      <c r="H205" s="307">
        <v>603.742</v>
      </c>
      <c r="I205" s="35"/>
      <c r="J205" s="308">
        <f>ROUND(I205*H205,2)</f>
        <v>0</v>
      </c>
      <c r="K205" s="305" t="s">
        <v>147</v>
      </c>
      <c r="L205" s="214"/>
      <c r="M205" s="411" t="s">
        <v>1</v>
      </c>
      <c r="N205" s="412" t="s">
        <v>37</v>
      </c>
      <c r="O205" s="413">
        <v>0.086</v>
      </c>
      <c r="P205" s="413">
        <f>O205*H205</f>
        <v>51.921811999999996</v>
      </c>
      <c r="Q205" s="413">
        <v>0</v>
      </c>
      <c r="R205" s="413">
        <f>Q205*H205</f>
        <v>0</v>
      </c>
      <c r="S205" s="413">
        <v>0</v>
      </c>
      <c r="T205" s="414">
        <f>S205*H205</f>
        <v>0</v>
      </c>
      <c r="AR205" s="415" t="s">
        <v>216</v>
      </c>
      <c r="AT205" s="415" t="s">
        <v>143</v>
      </c>
      <c r="AU205" s="415" t="s">
        <v>149</v>
      </c>
      <c r="AY205" s="215" t="s">
        <v>140</v>
      </c>
      <c r="BE205" s="288">
        <f>IF(N205="základní",J205,0)</f>
        <v>0</v>
      </c>
      <c r="BF205" s="288">
        <f>IF(N205="snížená",J205,0)</f>
        <v>0</v>
      </c>
      <c r="BG205" s="288">
        <f>IF(N205="zákl. přenesená",J205,0)</f>
        <v>0</v>
      </c>
      <c r="BH205" s="288">
        <f>IF(N205="sníž. přenesená",J205,0)</f>
        <v>0</v>
      </c>
      <c r="BI205" s="288">
        <f>IF(N205="nulová",J205,0)</f>
        <v>0</v>
      </c>
      <c r="BJ205" s="215" t="s">
        <v>149</v>
      </c>
      <c r="BK205" s="288">
        <f>ROUND(I205*H205,2)</f>
        <v>0</v>
      </c>
      <c r="BL205" s="215" t="s">
        <v>216</v>
      </c>
      <c r="BM205" s="415" t="s">
        <v>309</v>
      </c>
    </row>
    <row r="206" spans="2:51" s="364" customFormat="1" ht="12">
      <c r="B206" s="365"/>
      <c r="D206" s="366" t="s">
        <v>151</v>
      </c>
      <c r="E206" s="367" t="s">
        <v>1</v>
      </c>
      <c r="F206" s="368" t="s">
        <v>310</v>
      </c>
      <c r="H206" s="369">
        <v>603.742</v>
      </c>
      <c r="I206" s="381"/>
      <c r="L206" s="365"/>
      <c r="M206" s="416"/>
      <c r="N206" s="417"/>
      <c r="O206" s="417"/>
      <c r="P206" s="417"/>
      <c r="Q206" s="417"/>
      <c r="R206" s="417"/>
      <c r="S206" s="417"/>
      <c r="T206" s="418"/>
      <c r="AT206" s="367" t="s">
        <v>151</v>
      </c>
      <c r="AU206" s="367" t="s">
        <v>149</v>
      </c>
      <c r="AV206" s="364" t="s">
        <v>149</v>
      </c>
      <c r="AW206" s="364" t="s">
        <v>27</v>
      </c>
      <c r="AX206" s="364" t="s">
        <v>79</v>
      </c>
      <c r="AY206" s="367" t="s">
        <v>140</v>
      </c>
    </row>
    <row r="207" spans="2:65" s="213" customFormat="1" ht="24" customHeight="1">
      <c r="B207" s="214"/>
      <c r="C207" s="303" t="s">
        <v>311</v>
      </c>
      <c r="D207" s="303" t="s">
        <v>143</v>
      </c>
      <c r="E207" s="304" t="s">
        <v>307</v>
      </c>
      <c r="F207" s="305" t="s">
        <v>308</v>
      </c>
      <c r="G207" s="306" t="s">
        <v>176</v>
      </c>
      <c r="H207" s="307">
        <v>9360</v>
      </c>
      <c r="I207" s="35"/>
      <c r="J207" s="308">
        <f>ROUND(I207*H207,2)</f>
        <v>0</v>
      </c>
      <c r="K207" s="305" t="s">
        <v>147</v>
      </c>
      <c r="L207" s="214"/>
      <c r="M207" s="411" t="s">
        <v>1</v>
      </c>
      <c r="N207" s="412" t="s">
        <v>37</v>
      </c>
      <c r="O207" s="413">
        <v>0.086</v>
      </c>
      <c r="P207" s="413">
        <f>O207*H207</f>
        <v>804.9599999999999</v>
      </c>
      <c r="Q207" s="413">
        <v>0</v>
      </c>
      <c r="R207" s="413">
        <f>Q207*H207</f>
        <v>0</v>
      </c>
      <c r="S207" s="413">
        <v>0</v>
      </c>
      <c r="T207" s="414">
        <f>S207*H207</f>
        <v>0</v>
      </c>
      <c r="AR207" s="415" t="s">
        <v>216</v>
      </c>
      <c r="AT207" s="415" t="s">
        <v>143</v>
      </c>
      <c r="AU207" s="415" t="s">
        <v>149</v>
      </c>
      <c r="AY207" s="215" t="s">
        <v>140</v>
      </c>
      <c r="BE207" s="288">
        <f>IF(N207="základní",J207,0)</f>
        <v>0</v>
      </c>
      <c r="BF207" s="288">
        <f>IF(N207="snížená",J207,0)</f>
        <v>0</v>
      </c>
      <c r="BG207" s="288">
        <f>IF(N207="zákl. přenesená",J207,0)</f>
        <v>0</v>
      </c>
      <c r="BH207" s="288">
        <f>IF(N207="sníž. přenesená",J207,0)</f>
        <v>0</v>
      </c>
      <c r="BI207" s="288">
        <f>IF(N207="nulová",J207,0)</f>
        <v>0</v>
      </c>
      <c r="BJ207" s="215" t="s">
        <v>149</v>
      </c>
      <c r="BK207" s="288">
        <f>ROUND(I207*H207,2)</f>
        <v>0</v>
      </c>
      <c r="BL207" s="215" t="s">
        <v>216</v>
      </c>
      <c r="BM207" s="415" t="s">
        <v>312</v>
      </c>
    </row>
    <row r="208" spans="2:51" s="364" customFormat="1" ht="12">
      <c r="B208" s="365"/>
      <c r="D208" s="366" t="s">
        <v>151</v>
      </c>
      <c r="E208" s="367" t="s">
        <v>1</v>
      </c>
      <c r="F208" s="368" t="s">
        <v>313</v>
      </c>
      <c r="H208" s="369">
        <v>9360</v>
      </c>
      <c r="I208" s="381"/>
      <c r="L208" s="365"/>
      <c r="M208" s="416"/>
      <c r="N208" s="417"/>
      <c r="O208" s="417"/>
      <c r="P208" s="417"/>
      <c r="Q208" s="417"/>
      <c r="R208" s="417"/>
      <c r="S208" s="417"/>
      <c r="T208" s="418"/>
      <c r="AT208" s="367" t="s">
        <v>151</v>
      </c>
      <c r="AU208" s="367" t="s">
        <v>149</v>
      </c>
      <c r="AV208" s="364" t="s">
        <v>149</v>
      </c>
      <c r="AW208" s="364" t="s">
        <v>27</v>
      </c>
      <c r="AX208" s="364" t="s">
        <v>79</v>
      </c>
      <c r="AY208" s="367" t="s">
        <v>140</v>
      </c>
    </row>
    <row r="209" spans="2:65" s="213" customFormat="1" ht="24" customHeight="1">
      <c r="B209" s="214"/>
      <c r="C209" s="303" t="s">
        <v>314</v>
      </c>
      <c r="D209" s="303" t="s">
        <v>143</v>
      </c>
      <c r="E209" s="304" t="s">
        <v>315</v>
      </c>
      <c r="F209" s="305" t="s">
        <v>316</v>
      </c>
      <c r="G209" s="306" t="s">
        <v>146</v>
      </c>
      <c r="H209" s="307">
        <v>120.748</v>
      </c>
      <c r="I209" s="35"/>
      <c r="J209" s="308">
        <f>ROUND(I209*H209,2)</f>
        <v>0</v>
      </c>
      <c r="K209" s="305" t="s">
        <v>147</v>
      </c>
      <c r="L209" s="214"/>
      <c r="M209" s="411" t="s">
        <v>1</v>
      </c>
      <c r="N209" s="412" t="s">
        <v>37</v>
      </c>
      <c r="O209" s="413">
        <v>0.018</v>
      </c>
      <c r="P209" s="413">
        <f>O209*H209</f>
        <v>2.173464</v>
      </c>
      <c r="Q209" s="413">
        <v>0</v>
      </c>
      <c r="R209" s="413">
        <f>Q209*H209</f>
        <v>0</v>
      </c>
      <c r="S209" s="413">
        <v>0</v>
      </c>
      <c r="T209" s="414">
        <f>S209*H209</f>
        <v>0</v>
      </c>
      <c r="AR209" s="415" t="s">
        <v>216</v>
      </c>
      <c r="AT209" s="415" t="s">
        <v>143</v>
      </c>
      <c r="AU209" s="415" t="s">
        <v>149</v>
      </c>
      <c r="AY209" s="215" t="s">
        <v>140</v>
      </c>
      <c r="BE209" s="288">
        <f>IF(N209="základní",J209,0)</f>
        <v>0</v>
      </c>
      <c r="BF209" s="288">
        <f>IF(N209="snížená",J209,0)</f>
        <v>0</v>
      </c>
      <c r="BG209" s="288">
        <f>IF(N209="zákl. přenesená",J209,0)</f>
        <v>0</v>
      </c>
      <c r="BH209" s="288">
        <f>IF(N209="sníž. přenesená",J209,0)</f>
        <v>0</v>
      </c>
      <c r="BI209" s="288">
        <f>IF(N209="nulová",J209,0)</f>
        <v>0</v>
      </c>
      <c r="BJ209" s="215" t="s">
        <v>149</v>
      </c>
      <c r="BK209" s="288">
        <f>ROUND(I209*H209,2)</f>
        <v>0</v>
      </c>
      <c r="BL209" s="215" t="s">
        <v>216</v>
      </c>
      <c r="BM209" s="415" t="s">
        <v>317</v>
      </c>
    </row>
    <row r="210" spans="2:65" s="213" customFormat="1" ht="16.5" customHeight="1">
      <c r="B210" s="214"/>
      <c r="C210" s="370" t="s">
        <v>318</v>
      </c>
      <c r="D210" s="370" t="s">
        <v>220</v>
      </c>
      <c r="E210" s="371" t="s">
        <v>319</v>
      </c>
      <c r="F210" s="372" t="s">
        <v>320</v>
      </c>
      <c r="G210" s="373" t="s">
        <v>155</v>
      </c>
      <c r="H210" s="374">
        <v>9.962</v>
      </c>
      <c r="I210" s="35"/>
      <c r="J210" s="375">
        <f>ROUND(I210*H210,2)</f>
        <v>0</v>
      </c>
      <c r="K210" s="372" t="s">
        <v>147</v>
      </c>
      <c r="L210" s="419"/>
      <c r="M210" s="420" t="s">
        <v>1</v>
      </c>
      <c r="N210" s="421" t="s">
        <v>37</v>
      </c>
      <c r="O210" s="413">
        <v>0</v>
      </c>
      <c r="P210" s="413">
        <f>O210*H210</f>
        <v>0</v>
      </c>
      <c r="Q210" s="413">
        <v>1</v>
      </c>
      <c r="R210" s="413">
        <f>Q210*H210</f>
        <v>9.962</v>
      </c>
      <c r="S210" s="413">
        <v>0</v>
      </c>
      <c r="T210" s="414">
        <f>S210*H210</f>
        <v>0</v>
      </c>
      <c r="AR210" s="415" t="s">
        <v>223</v>
      </c>
      <c r="AT210" s="415" t="s">
        <v>220</v>
      </c>
      <c r="AU210" s="415" t="s">
        <v>149</v>
      </c>
      <c r="AY210" s="215" t="s">
        <v>140</v>
      </c>
      <c r="BE210" s="288">
        <f>IF(N210="základní",J210,0)</f>
        <v>0</v>
      </c>
      <c r="BF210" s="288">
        <f>IF(N210="snížená",J210,0)</f>
        <v>0</v>
      </c>
      <c r="BG210" s="288">
        <f>IF(N210="zákl. přenesená",J210,0)</f>
        <v>0</v>
      </c>
      <c r="BH210" s="288">
        <f>IF(N210="sníž. přenesená",J210,0)</f>
        <v>0</v>
      </c>
      <c r="BI210" s="288">
        <f>IF(N210="nulová",J210,0)</f>
        <v>0</v>
      </c>
      <c r="BJ210" s="215" t="s">
        <v>149</v>
      </c>
      <c r="BK210" s="288">
        <f>ROUND(I210*H210,2)</f>
        <v>0</v>
      </c>
      <c r="BL210" s="215" t="s">
        <v>216</v>
      </c>
      <c r="BM210" s="415" t="s">
        <v>321</v>
      </c>
    </row>
    <row r="211" spans="2:51" s="364" customFormat="1" ht="12">
      <c r="B211" s="365"/>
      <c r="D211" s="366" t="s">
        <v>151</v>
      </c>
      <c r="F211" s="368" t="s">
        <v>322</v>
      </c>
      <c r="H211" s="369">
        <v>9.962</v>
      </c>
      <c r="I211" s="381"/>
      <c r="L211" s="365"/>
      <c r="M211" s="416"/>
      <c r="N211" s="417"/>
      <c r="O211" s="417"/>
      <c r="P211" s="417"/>
      <c r="Q211" s="417"/>
      <c r="R211" s="417"/>
      <c r="S211" s="417"/>
      <c r="T211" s="418"/>
      <c r="AT211" s="367" t="s">
        <v>151</v>
      </c>
      <c r="AU211" s="367" t="s">
        <v>149</v>
      </c>
      <c r="AV211" s="364" t="s">
        <v>149</v>
      </c>
      <c r="AW211" s="364" t="s">
        <v>3</v>
      </c>
      <c r="AX211" s="364" t="s">
        <v>79</v>
      </c>
      <c r="AY211" s="367" t="s">
        <v>140</v>
      </c>
    </row>
    <row r="212" spans="2:65" s="213" customFormat="1" ht="24" customHeight="1">
      <c r="B212" s="214"/>
      <c r="C212" s="303" t="s">
        <v>323</v>
      </c>
      <c r="D212" s="303" t="s">
        <v>143</v>
      </c>
      <c r="E212" s="304" t="s">
        <v>324</v>
      </c>
      <c r="F212" s="305" t="s">
        <v>325</v>
      </c>
      <c r="G212" s="306" t="s">
        <v>146</v>
      </c>
      <c r="H212" s="307">
        <v>1207.48</v>
      </c>
      <c r="I212" s="35"/>
      <c r="J212" s="308">
        <f>ROUND(I212*H212,2)</f>
        <v>0</v>
      </c>
      <c r="K212" s="305" t="s">
        <v>147</v>
      </c>
      <c r="L212" s="214"/>
      <c r="M212" s="411" t="s">
        <v>1</v>
      </c>
      <c r="N212" s="412" t="s">
        <v>37</v>
      </c>
      <c r="O212" s="413">
        <v>0.002</v>
      </c>
      <c r="P212" s="413">
        <f>O212*H212</f>
        <v>2.41496</v>
      </c>
      <c r="Q212" s="413">
        <v>0</v>
      </c>
      <c r="R212" s="413">
        <f>Q212*H212</f>
        <v>0</v>
      </c>
      <c r="S212" s="413">
        <v>0</v>
      </c>
      <c r="T212" s="414">
        <f>S212*H212</f>
        <v>0</v>
      </c>
      <c r="AR212" s="415" t="s">
        <v>216</v>
      </c>
      <c r="AT212" s="415" t="s">
        <v>143</v>
      </c>
      <c r="AU212" s="415" t="s">
        <v>149</v>
      </c>
      <c r="AY212" s="215" t="s">
        <v>140</v>
      </c>
      <c r="BE212" s="288">
        <f>IF(N212="základní",J212,0)</f>
        <v>0</v>
      </c>
      <c r="BF212" s="288">
        <f>IF(N212="snížená",J212,0)</f>
        <v>0</v>
      </c>
      <c r="BG212" s="288">
        <f>IF(N212="zákl. přenesená",J212,0)</f>
        <v>0</v>
      </c>
      <c r="BH212" s="288">
        <f>IF(N212="sníž. přenesená",J212,0)</f>
        <v>0</v>
      </c>
      <c r="BI212" s="288">
        <f>IF(N212="nulová",J212,0)</f>
        <v>0</v>
      </c>
      <c r="BJ212" s="215" t="s">
        <v>149</v>
      </c>
      <c r="BK212" s="288">
        <f>ROUND(I212*H212,2)</f>
        <v>0</v>
      </c>
      <c r="BL212" s="215" t="s">
        <v>216</v>
      </c>
      <c r="BM212" s="415" t="s">
        <v>326</v>
      </c>
    </row>
    <row r="213" spans="2:51" s="364" customFormat="1" ht="12">
      <c r="B213" s="365"/>
      <c r="D213" s="366" t="s">
        <v>151</v>
      </c>
      <c r="E213" s="367" t="s">
        <v>1</v>
      </c>
      <c r="F213" s="368" t="s">
        <v>327</v>
      </c>
      <c r="H213" s="369">
        <v>1207.48</v>
      </c>
      <c r="I213" s="381"/>
      <c r="L213" s="365"/>
      <c r="M213" s="416"/>
      <c r="N213" s="417"/>
      <c r="O213" s="417"/>
      <c r="P213" s="417"/>
      <c r="Q213" s="417"/>
      <c r="R213" s="417"/>
      <c r="S213" s="417"/>
      <c r="T213" s="418"/>
      <c r="AT213" s="367" t="s">
        <v>151</v>
      </c>
      <c r="AU213" s="367" t="s">
        <v>149</v>
      </c>
      <c r="AV213" s="364" t="s">
        <v>149</v>
      </c>
      <c r="AW213" s="364" t="s">
        <v>27</v>
      </c>
      <c r="AX213" s="364" t="s">
        <v>79</v>
      </c>
      <c r="AY213" s="367" t="s">
        <v>140</v>
      </c>
    </row>
    <row r="214" spans="2:65" s="213" customFormat="1" ht="16.5" customHeight="1">
      <c r="B214" s="214"/>
      <c r="C214" s="370" t="s">
        <v>328</v>
      </c>
      <c r="D214" s="370" t="s">
        <v>220</v>
      </c>
      <c r="E214" s="371" t="s">
        <v>319</v>
      </c>
      <c r="F214" s="372" t="s">
        <v>320</v>
      </c>
      <c r="G214" s="373" t="s">
        <v>155</v>
      </c>
      <c r="H214" s="374">
        <v>19.923</v>
      </c>
      <c r="I214" s="35"/>
      <c r="J214" s="375">
        <f>ROUND(I214*H214,2)</f>
        <v>0</v>
      </c>
      <c r="K214" s="372" t="s">
        <v>147</v>
      </c>
      <c r="L214" s="419"/>
      <c r="M214" s="420" t="s">
        <v>1</v>
      </c>
      <c r="N214" s="421" t="s">
        <v>37</v>
      </c>
      <c r="O214" s="413">
        <v>0</v>
      </c>
      <c r="P214" s="413">
        <f>O214*H214</f>
        <v>0</v>
      </c>
      <c r="Q214" s="413">
        <v>1</v>
      </c>
      <c r="R214" s="413">
        <f>Q214*H214</f>
        <v>19.923</v>
      </c>
      <c r="S214" s="413">
        <v>0</v>
      </c>
      <c r="T214" s="414">
        <f>S214*H214</f>
        <v>0</v>
      </c>
      <c r="AR214" s="415" t="s">
        <v>223</v>
      </c>
      <c r="AT214" s="415" t="s">
        <v>220</v>
      </c>
      <c r="AU214" s="415" t="s">
        <v>149</v>
      </c>
      <c r="AY214" s="215" t="s">
        <v>140</v>
      </c>
      <c r="BE214" s="288">
        <f>IF(N214="základní",J214,0)</f>
        <v>0</v>
      </c>
      <c r="BF214" s="288">
        <f>IF(N214="snížená",J214,0)</f>
        <v>0</v>
      </c>
      <c r="BG214" s="288">
        <f>IF(N214="zákl. přenesená",J214,0)</f>
        <v>0</v>
      </c>
      <c r="BH214" s="288">
        <f>IF(N214="sníž. přenesená",J214,0)</f>
        <v>0</v>
      </c>
      <c r="BI214" s="288">
        <f>IF(N214="nulová",J214,0)</f>
        <v>0</v>
      </c>
      <c r="BJ214" s="215" t="s">
        <v>149</v>
      </c>
      <c r="BK214" s="288">
        <f>ROUND(I214*H214,2)</f>
        <v>0</v>
      </c>
      <c r="BL214" s="215" t="s">
        <v>216</v>
      </c>
      <c r="BM214" s="415" t="s">
        <v>329</v>
      </c>
    </row>
    <row r="215" spans="2:51" s="364" customFormat="1" ht="12">
      <c r="B215" s="365"/>
      <c r="D215" s="366" t="s">
        <v>151</v>
      </c>
      <c r="F215" s="368" t="s">
        <v>330</v>
      </c>
      <c r="H215" s="369">
        <v>19.923</v>
      </c>
      <c r="I215" s="381"/>
      <c r="L215" s="365"/>
      <c r="M215" s="416"/>
      <c r="N215" s="417"/>
      <c r="O215" s="417"/>
      <c r="P215" s="417"/>
      <c r="Q215" s="417"/>
      <c r="R215" s="417"/>
      <c r="S215" s="417"/>
      <c r="T215" s="418"/>
      <c r="AT215" s="367" t="s">
        <v>151</v>
      </c>
      <c r="AU215" s="367" t="s">
        <v>149</v>
      </c>
      <c r="AV215" s="364" t="s">
        <v>149</v>
      </c>
      <c r="AW215" s="364" t="s">
        <v>3</v>
      </c>
      <c r="AX215" s="364" t="s">
        <v>79</v>
      </c>
      <c r="AY215" s="367" t="s">
        <v>140</v>
      </c>
    </row>
    <row r="216" spans="2:65" s="213" customFormat="1" ht="24" customHeight="1">
      <c r="B216" s="214"/>
      <c r="C216" s="303" t="s">
        <v>331</v>
      </c>
      <c r="D216" s="303" t="s">
        <v>143</v>
      </c>
      <c r="E216" s="304" t="s">
        <v>332</v>
      </c>
      <c r="F216" s="305" t="s">
        <v>333</v>
      </c>
      <c r="G216" s="306" t="s">
        <v>146</v>
      </c>
      <c r="H216" s="307">
        <v>90</v>
      </c>
      <c r="I216" s="35"/>
      <c r="J216" s="308">
        <f>ROUND(I216*H216,2)</f>
        <v>0</v>
      </c>
      <c r="K216" s="305" t="s">
        <v>147</v>
      </c>
      <c r="L216" s="214"/>
      <c r="M216" s="411" t="s">
        <v>1</v>
      </c>
      <c r="N216" s="412" t="s">
        <v>37</v>
      </c>
      <c r="O216" s="413">
        <v>0.116</v>
      </c>
      <c r="P216" s="413">
        <f>O216*H216</f>
        <v>10.440000000000001</v>
      </c>
      <c r="Q216" s="413">
        <v>0</v>
      </c>
      <c r="R216" s="413">
        <f>Q216*H216</f>
        <v>0</v>
      </c>
      <c r="S216" s="413">
        <v>0.167</v>
      </c>
      <c r="T216" s="414">
        <f>S216*H216</f>
        <v>15.030000000000001</v>
      </c>
      <c r="AR216" s="415" t="s">
        <v>216</v>
      </c>
      <c r="AT216" s="415" t="s">
        <v>143</v>
      </c>
      <c r="AU216" s="415" t="s">
        <v>149</v>
      </c>
      <c r="AY216" s="215" t="s">
        <v>140</v>
      </c>
      <c r="BE216" s="288">
        <f>IF(N216="základní",J216,0)</f>
        <v>0</v>
      </c>
      <c r="BF216" s="288">
        <f>IF(N216="snížená",J216,0)</f>
        <v>0</v>
      </c>
      <c r="BG216" s="288">
        <f>IF(N216="zákl. přenesená",J216,0)</f>
        <v>0</v>
      </c>
      <c r="BH216" s="288">
        <f>IF(N216="sníž. přenesená",J216,0)</f>
        <v>0</v>
      </c>
      <c r="BI216" s="288">
        <f>IF(N216="nulová",J216,0)</f>
        <v>0</v>
      </c>
      <c r="BJ216" s="215" t="s">
        <v>149</v>
      </c>
      <c r="BK216" s="288">
        <f>ROUND(I216*H216,2)</f>
        <v>0</v>
      </c>
      <c r="BL216" s="215" t="s">
        <v>216</v>
      </c>
      <c r="BM216" s="415" t="s">
        <v>334</v>
      </c>
    </row>
    <row r="217" spans="2:51" s="364" customFormat="1" ht="12">
      <c r="B217" s="365"/>
      <c r="D217" s="366" t="s">
        <v>151</v>
      </c>
      <c r="E217" s="367" t="s">
        <v>1</v>
      </c>
      <c r="F217" s="368" t="s">
        <v>335</v>
      </c>
      <c r="H217" s="369">
        <v>90</v>
      </c>
      <c r="I217" s="381"/>
      <c r="L217" s="365"/>
      <c r="M217" s="416"/>
      <c r="N217" s="417"/>
      <c r="O217" s="417"/>
      <c r="P217" s="417"/>
      <c r="Q217" s="417"/>
      <c r="R217" s="417"/>
      <c r="S217" s="417"/>
      <c r="T217" s="418"/>
      <c r="AT217" s="367" t="s">
        <v>151</v>
      </c>
      <c r="AU217" s="367" t="s">
        <v>149</v>
      </c>
      <c r="AV217" s="364" t="s">
        <v>149</v>
      </c>
      <c r="AW217" s="364" t="s">
        <v>27</v>
      </c>
      <c r="AX217" s="364" t="s">
        <v>79</v>
      </c>
      <c r="AY217" s="367" t="s">
        <v>140</v>
      </c>
    </row>
    <row r="218" spans="2:65" s="213" customFormat="1" ht="24" customHeight="1">
      <c r="B218" s="214"/>
      <c r="C218" s="303" t="s">
        <v>336</v>
      </c>
      <c r="D218" s="303" t="s">
        <v>143</v>
      </c>
      <c r="E218" s="304" t="s">
        <v>337</v>
      </c>
      <c r="F218" s="305" t="s">
        <v>1239</v>
      </c>
      <c r="G218" s="306" t="s">
        <v>604</v>
      </c>
      <c r="H218" s="307">
        <v>1</v>
      </c>
      <c r="I218" s="35"/>
      <c r="J218" s="308">
        <f>ROUND(I218*H218,2)</f>
        <v>0</v>
      </c>
      <c r="K218" s="305"/>
      <c r="L218" s="214"/>
      <c r="M218" s="411" t="s">
        <v>1</v>
      </c>
      <c r="N218" s="412" t="s">
        <v>37</v>
      </c>
      <c r="O218" s="413">
        <v>0</v>
      </c>
      <c r="P218" s="413">
        <f>O218*H218</f>
        <v>0</v>
      </c>
      <c r="Q218" s="413">
        <v>0</v>
      </c>
      <c r="R218" s="413">
        <f>Q218*H218</f>
        <v>0</v>
      </c>
      <c r="S218" s="413">
        <v>0</v>
      </c>
      <c r="T218" s="414">
        <f>S218*H218</f>
        <v>0</v>
      </c>
      <c r="AR218" s="415" t="s">
        <v>216</v>
      </c>
      <c r="AT218" s="415" t="s">
        <v>143</v>
      </c>
      <c r="AU218" s="415" t="s">
        <v>149</v>
      </c>
      <c r="AY218" s="215" t="s">
        <v>140</v>
      </c>
      <c r="BE218" s="288">
        <f>IF(N218="základní",J218,0)</f>
        <v>0</v>
      </c>
      <c r="BF218" s="288">
        <f>IF(N218="snížená",J218,0)</f>
        <v>0</v>
      </c>
      <c r="BG218" s="288">
        <f>IF(N218="zákl. přenesená",J218,0)</f>
        <v>0</v>
      </c>
      <c r="BH218" s="288">
        <f>IF(N218="sníž. přenesená",J218,0)</f>
        <v>0</v>
      </c>
      <c r="BI218" s="288">
        <f>IF(N218="nulová",J218,0)</f>
        <v>0</v>
      </c>
      <c r="BJ218" s="215" t="s">
        <v>149</v>
      </c>
      <c r="BK218" s="288">
        <f>ROUND(I218*H218,2)</f>
        <v>0</v>
      </c>
      <c r="BL218" s="215" t="s">
        <v>216</v>
      </c>
      <c r="BM218" s="415" t="s">
        <v>338</v>
      </c>
    </row>
    <row r="219" spans="2:63" s="262" customFormat="1" ht="22.9" customHeight="1">
      <c r="B219" s="263"/>
      <c r="D219" s="264" t="s">
        <v>70</v>
      </c>
      <c r="E219" s="271" t="s">
        <v>339</v>
      </c>
      <c r="F219" s="271" t="s">
        <v>340</v>
      </c>
      <c r="I219" s="382"/>
      <c r="J219" s="272">
        <f>BK219</f>
        <v>0</v>
      </c>
      <c r="L219" s="263"/>
      <c r="M219" s="267"/>
      <c r="N219" s="268"/>
      <c r="O219" s="268"/>
      <c r="P219" s="269">
        <f>SUM(P220:P239)</f>
        <v>438.76319000000007</v>
      </c>
      <c r="Q219" s="268"/>
      <c r="R219" s="269">
        <f>SUM(R220:R239)</f>
        <v>11.0176272</v>
      </c>
      <c r="S219" s="268"/>
      <c r="T219" s="270">
        <f>SUM(T220:T239)</f>
        <v>20.4575</v>
      </c>
      <c r="AR219" s="264" t="s">
        <v>149</v>
      </c>
      <c r="AT219" s="280" t="s">
        <v>70</v>
      </c>
      <c r="AU219" s="280" t="s">
        <v>79</v>
      </c>
      <c r="AY219" s="264" t="s">
        <v>140</v>
      </c>
      <c r="BK219" s="281">
        <f>SUM(BK220:BK239)</f>
        <v>0</v>
      </c>
    </row>
    <row r="220" spans="2:65" s="213" customFormat="1" ht="24" customHeight="1">
      <c r="B220" s="214"/>
      <c r="C220" s="303" t="s">
        <v>341</v>
      </c>
      <c r="D220" s="303" t="s">
        <v>143</v>
      </c>
      <c r="E220" s="304" t="s">
        <v>342</v>
      </c>
      <c r="F220" s="305" t="s">
        <v>343</v>
      </c>
      <c r="G220" s="306" t="s">
        <v>146</v>
      </c>
      <c r="H220" s="307">
        <v>119</v>
      </c>
      <c r="I220" s="35"/>
      <c r="J220" s="308">
        <f>ROUND(I220*H220,2)</f>
        <v>0</v>
      </c>
      <c r="K220" s="305" t="s">
        <v>147</v>
      </c>
      <c r="L220" s="214"/>
      <c r="M220" s="411" t="s">
        <v>1</v>
      </c>
      <c r="N220" s="412" t="s">
        <v>37</v>
      </c>
      <c r="O220" s="413">
        <v>0.281</v>
      </c>
      <c r="P220" s="413">
        <f>O220*H220</f>
        <v>33.439</v>
      </c>
      <c r="Q220" s="413">
        <v>0.00012</v>
      </c>
      <c r="R220" s="413">
        <f>Q220*H220</f>
        <v>0.014280000000000001</v>
      </c>
      <c r="S220" s="413">
        <v>0</v>
      </c>
      <c r="T220" s="414">
        <f>S220*H220</f>
        <v>0</v>
      </c>
      <c r="AR220" s="415" t="s">
        <v>216</v>
      </c>
      <c r="AT220" s="415" t="s">
        <v>143</v>
      </c>
      <c r="AU220" s="415" t="s">
        <v>149</v>
      </c>
      <c r="AY220" s="215" t="s">
        <v>140</v>
      </c>
      <c r="BE220" s="288">
        <f>IF(N220="základní",J220,0)</f>
        <v>0</v>
      </c>
      <c r="BF220" s="288">
        <f>IF(N220="snížená",J220,0)</f>
        <v>0</v>
      </c>
      <c r="BG220" s="288">
        <f>IF(N220="zákl. přenesená",J220,0)</f>
        <v>0</v>
      </c>
      <c r="BH220" s="288">
        <f>IF(N220="sníž. přenesená",J220,0)</f>
        <v>0</v>
      </c>
      <c r="BI220" s="288">
        <f>IF(N220="nulová",J220,0)</f>
        <v>0</v>
      </c>
      <c r="BJ220" s="215" t="s">
        <v>149</v>
      </c>
      <c r="BK220" s="288">
        <f>ROUND(I220*H220,2)</f>
        <v>0</v>
      </c>
      <c r="BL220" s="215" t="s">
        <v>216</v>
      </c>
      <c r="BM220" s="415" t="s">
        <v>344</v>
      </c>
    </row>
    <row r="221" spans="2:51" s="364" customFormat="1" ht="12">
      <c r="B221" s="365"/>
      <c r="D221" s="366" t="s">
        <v>151</v>
      </c>
      <c r="E221" s="367" t="s">
        <v>1</v>
      </c>
      <c r="F221" s="368" t="s">
        <v>345</v>
      </c>
      <c r="H221" s="369">
        <v>119</v>
      </c>
      <c r="I221" s="381"/>
      <c r="L221" s="365"/>
      <c r="M221" s="416"/>
      <c r="N221" s="417"/>
      <c r="O221" s="417"/>
      <c r="P221" s="417"/>
      <c r="Q221" s="417"/>
      <c r="R221" s="417"/>
      <c r="S221" s="417"/>
      <c r="T221" s="418"/>
      <c r="AT221" s="367" t="s">
        <v>151</v>
      </c>
      <c r="AU221" s="367" t="s">
        <v>149</v>
      </c>
      <c r="AV221" s="364" t="s">
        <v>149</v>
      </c>
      <c r="AW221" s="364" t="s">
        <v>27</v>
      </c>
      <c r="AX221" s="364" t="s">
        <v>79</v>
      </c>
      <c r="AY221" s="367" t="s">
        <v>140</v>
      </c>
    </row>
    <row r="222" spans="2:65" s="213" customFormat="1" ht="24" customHeight="1">
      <c r="B222" s="214"/>
      <c r="C222" s="303" t="s">
        <v>346</v>
      </c>
      <c r="D222" s="303" t="s">
        <v>143</v>
      </c>
      <c r="E222" s="304" t="s">
        <v>347</v>
      </c>
      <c r="F222" s="305" t="s">
        <v>348</v>
      </c>
      <c r="G222" s="306" t="s">
        <v>146</v>
      </c>
      <c r="H222" s="307">
        <v>16.8</v>
      </c>
      <c r="I222" s="35"/>
      <c r="J222" s="308">
        <f>ROUND(I222*H222,2)</f>
        <v>0</v>
      </c>
      <c r="K222" s="305" t="s">
        <v>147</v>
      </c>
      <c r="L222" s="214"/>
      <c r="M222" s="411" t="s">
        <v>1</v>
      </c>
      <c r="N222" s="412" t="s">
        <v>37</v>
      </c>
      <c r="O222" s="413">
        <v>0.211</v>
      </c>
      <c r="P222" s="413">
        <f>O222*H222</f>
        <v>3.5448</v>
      </c>
      <c r="Q222" s="413">
        <v>0.006</v>
      </c>
      <c r="R222" s="413">
        <f>Q222*H222</f>
        <v>0.1008</v>
      </c>
      <c r="S222" s="413">
        <v>0</v>
      </c>
      <c r="T222" s="414">
        <f>S222*H222</f>
        <v>0</v>
      </c>
      <c r="AR222" s="415" t="s">
        <v>216</v>
      </c>
      <c r="AT222" s="415" t="s">
        <v>143</v>
      </c>
      <c r="AU222" s="415" t="s">
        <v>149</v>
      </c>
      <c r="AY222" s="215" t="s">
        <v>140</v>
      </c>
      <c r="BE222" s="288">
        <f>IF(N222="základní",J222,0)</f>
        <v>0</v>
      </c>
      <c r="BF222" s="288">
        <f>IF(N222="snížená",J222,0)</f>
        <v>0</v>
      </c>
      <c r="BG222" s="288">
        <f>IF(N222="zákl. přenesená",J222,0)</f>
        <v>0</v>
      </c>
      <c r="BH222" s="288">
        <f>IF(N222="sníž. přenesená",J222,0)</f>
        <v>0</v>
      </c>
      <c r="BI222" s="288">
        <f>IF(N222="nulová",J222,0)</f>
        <v>0</v>
      </c>
      <c r="BJ222" s="215" t="s">
        <v>149</v>
      </c>
      <c r="BK222" s="288">
        <f>ROUND(I222*H222,2)</f>
        <v>0</v>
      </c>
      <c r="BL222" s="215" t="s">
        <v>216</v>
      </c>
      <c r="BM222" s="415" t="s">
        <v>349</v>
      </c>
    </row>
    <row r="223" spans="2:51" s="364" customFormat="1" ht="12">
      <c r="B223" s="365"/>
      <c r="D223" s="366" t="s">
        <v>151</v>
      </c>
      <c r="E223" s="367" t="s">
        <v>1</v>
      </c>
      <c r="F223" s="368" t="s">
        <v>350</v>
      </c>
      <c r="H223" s="369">
        <v>16.8</v>
      </c>
      <c r="I223" s="381"/>
      <c r="L223" s="365"/>
      <c r="M223" s="416"/>
      <c r="N223" s="417"/>
      <c r="O223" s="417"/>
      <c r="P223" s="417"/>
      <c r="Q223" s="417"/>
      <c r="R223" s="417"/>
      <c r="S223" s="417"/>
      <c r="T223" s="418"/>
      <c r="AT223" s="367" t="s">
        <v>151</v>
      </c>
      <c r="AU223" s="367" t="s">
        <v>149</v>
      </c>
      <c r="AV223" s="364" t="s">
        <v>149</v>
      </c>
      <c r="AW223" s="364" t="s">
        <v>27</v>
      </c>
      <c r="AX223" s="364" t="s">
        <v>79</v>
      </c>
      <c r="AY223" s="367" t="s">
        <v>140</v>
      </c>
    </row>
    <row r="224" spans="2:65" s="213" customFormat="1" ht="24" customHeight="1">
      <c r="B224" s="214"/>
      <c r="C224" s="370" t="s">
        <v>351</v>
      </c>
      <c r="D224" s="370" t="s">
        <v>220</v>
      </c>
      <c r="E224" s="371" t="s">
        <v>352</v>
      </c>
      <c r="F224" s="372" t="s">
        <v>353</v>
      </c>
      <c r="G224" s="373" t="s">
        <v>146</v>
      </c>
      <c r="H224" s="374">
        <v>17.64</v>
      </c>
      <c r="I224" s="35"/>
      <c r="J224" s="375">
        <f>ROUND(I224*H224,2)</f>
        <v>0</v>
      </c>
      <c r="K224" s="372" t="s">
        <v>147</v>
      </c>
      <c r="L224" s="419"/>
      <c r="M224" s="420" t="s">
        <v>1</v>
      </c>
      <c r="N224" s="421" t="s">
        <v>37</v>
      </c>
      <c r="O224" s="413">
        <v>0</v>
      </c>
      <c r="P224" s="413">
        <f>O224*H224</f>
        <v>0</v>
      </c>
      <c r="Q224" s="413">
        <v>0.0024</v>
      </c>
      <c r="R224" s="413">
        <f>Q224*H224</f>
        <v>0.042336</v>
      </c>
      <c r="S224" s="413">
        <v>0</v>
      </c>
      <c r="T224" s="414">
        <f>S224*H224</f>
        <v>0</v>
      </c>
      <c r="AR224" s="415" t="s">
        <v>223</v>
      </c>
      <c r="AT224" s="415" t="s">
        <v>220</v>
      </c>
      <c r="AU224" s="415" t="s">
        <v>149</v>
      </c>
      <c r="AY224" s="215" t="s">
        <v>140</v>
      </c>
      <c r="BE224" s="288">
        <f>IF(N224="základní",J224,0)</f>
        <v>0</v>
      </c>
      <c r="BF224" s="288">
        <f>IF(N224="snížená",J224,0)</f>
        <v>0</v>
      </c>
      <c r="BG224" s="288">
        <f>IF(N224="zákl. přenesená",J224,0)</f>
        <v>0</v>
      </c>
      <c r="BH224" s="288">
        <f>IF(N224="sníž. přenesená",J224,0)</f>
        <v>0</v>
      </c>
      <c r="BI224" s="288">
        <f>IF(N224="nulová",J224,0)</f>
        <v>0</v>
      </c>
      <c r="BJ224" s="215" t="s">
        <v>149</v>
      </c>
      <c r="BK224" s="288">
        <f>ROUND(I224*H224,2)</f>
        <v>0</v>
      </c>
      <c r="BL224" s="215" t="s">
        <v>216</v>
      </c>
      <c r="BM224" s="415" t="s">
        <v>354</v>
      </c>
    </row>
    <row r="225" spans="2:51" s="364" customFormat="1" ht="12">
      <c r="B225" s="365"/>
      <c r="D225" s="366" t="s">
        <v>151</v>
      </c>
      <c r="F225" s="368" t="s">
        <v>355</v>
      </c>
      <c r="H225" s="369">
        <v>17.64</v>
      </c>
      <c r="I225" s="381"/>
      <c r="L225" s="365"/>
      <c r="M225" s="416"/>
      <c r="N225" s="417"/>
      <c r="O225" s="417"/>
      <c r="P225" s="417"/>
      <c r="Q225" s="417"/>
      <c r="R225" s="417"/>
      <c r="S225" s="417"/>
      <c r="T225" s="418"/>
      <c r="AT225" s="367" t="s">
        <v>151</v>
      </c>
      <c r="AU225" s="367" t="s">
        <v>149</v>
      </c>
      <c r="AV225" s="364" t="s">
        <v>149</v>
      </c>
      <c r="AW225" s="364" t="s">
        <v>3</v>
      </c>
      <c r="AX225" s="364" t="s">
        <v>79</v>
      </c>
      <c r="AY225" s="367" t="s">
        <v>140</v>
      </c>
    </row>
    <row r="226" spans="2:65" s="213" customFormat="1" ht="24" customHeight="1">
      <c r="B226" s="214"/>
      <c r="C226" s="303" t="s">
        <v>356</v>
      </c>
      <c r="D226" s="303" t="s">
        <v>143</v>
      </c>
      <c r="E226" s="304" t="s">
        <v>357</v>
      </c>
      <c r="F226" s="305" t="s">
        <v>358</v>
      </c>
      <c r="G226" s="306" t="s">
        <v>146</v>
      </c>
      <c r="H226" s="307">
        <v>1400</v>
      </c>
      <c r="I226" s="35"/>
      <c r="J226" s="308">
        <f>ROUND(I226*H226,2)</f>
        <v>0</v>
      </c>
      <c r="K226" s="305" t="s">
        <v>147</v>
      </c>
      <c r="L226" s="214"/>
      <c r="M226" s="411" t="s">
        <v>1</v>
      </c>
      <c r="N226" s="412" t="s">
        <v>37</v>
      </c>
      <c r="O226" s="413">
        <v>0.086</v>
      </c>
      <c r="P226" s="413">
        <f>O226*H226</f>
        <v>120.39999999999999</v>
      </c>
      <c r="Q226" s="413">
        <v>0</v>
      </c>
      <c r="R226" s="413">
        <f>Q226*H226</f>
        <v>0</v>
      </c>
      <c r="S226" s="413">
        <v>0.0145</v>
      </c>
      <c r="T226" s="414">
        <f>S226*H226</f>
        <v>20.3</v>
      </c>
      <c r="AR226" s="415" t="s">
        <v>216</v>
      </c>
      <c r="AT226" s="415" t="s">
        <v>143</v>
      </c>
      <c r="AU226" s="415" t="s">
        <v>149</v>
      </c>
      <c r="AY226" s="215" t="s">
        <v>140</v>
      </c>
      <c r="BE226" s="288">
        <f>IF(N226="základní",J226,0)</f>
        <v>0</v>
      </c>
      <c r="BF226" s="288">
        <f>IF(N226="snížená",J226,0)</f>
        <v>0</v>
      </c>
      <c r="BG226" s="288">
        <f>IF(N226="zákl. přenesená",J226,0)</f>
        <v>0</v>
      </c>
      <c r="BH226" s="288">
        <f>IF(N226="sníž. přenesená",J226,0)</f>
        <v>0</v>
      </c>
      <c r="BI226" s="288">
        <f>IF(N226="nulová",J226,0)</f>
        <v>0</v>
      </c>
      <c r="BJ226" s="215" t="s">
        <v>149</v>
      </c>
      <c r="BK226" s="288">
        <f>ROUND(I226*H226,2)</f>
        <v>0</v>
      </c>
      <c r="BL226" s="215" t="s">
        <v>216</v>
      </c>
      <c r="BM226" s="415" t="s">
        <v>359</v>
      </c>
    </row>
    <row r="227" spans="2:51" s="364" customFormat="1" ht="12">
      <c r="B227" s="365"/>
      <c r="D227" s="366" t="s">
        <v>151</v>
      </c>
      <c r="E227" s="367" t="s">
        <v>1</v>
      </c>
      <c r="F227" s="368" t="s">
        <v>360</v>
      </c>
      <c r="H227" s="369">
        <v>1400</v>
      </c>
      <c r="I227" s="381"/>
      <c r="L227" s="365"/>
      <c r="M227" s="416"/>
      <c r="N227" s="417"/>
      <c r="O227" s="417"/>
      <c r="P227" s="417"/>
      <c r="Q227" s="417"/>
      <c r="R227" s="417"/>
      <c r="S227" s="417"/>
      <c r="T227" s="418"/>
      <c r="AT227" s="367" t="s">
        <v>151</v>
      </c>
      <c r="AU227" s="367" t="s">
        <v>149</v>
      </c>
      <c r="AV227" s="364" t="s">
        <v>149</v>
      </c>
      <c r="AW227" s="364" t="s">
        <v>27</v>
      </c>
      <c r="AX227" s="364" t="s">
        <v>79</v>
      </c>
      <c r="AY227" s="367" t="s">
        <v>140</v>
      </c>
    </row>
    <row r="228" spans="2:65" s="213" customFormat="1" ht="24" customHeight="1">
      <c r="B228" s="214"/>
      <c r="C228" s="303" t="s">
        <v>361</v>
      </c>
      <c r="D228" s="303" t="s">
        <v>143</v>
      </c>
      <c r="E228" s="304" t="s">
        <v>362</v>
      </c>
      <c r="F228" s="305" t="s">
        <v>363</v>
      </c>
      <c r="G228" s="306" t="s">
        <v>146</v>
      </c>
      <c r="H228" s="307">
        <v>90</v>
      </c>
      <c r="I228" s="35"/>
      <c r="J228" s="308">
        <f>ROUND(I228*H228,2)</f>
        <v>0</v>
      </c>
      <c r="K228" s="305" t="s">
        <v>147</v>
      </c>
      <c r="L228" s="214"/>
      <c r="M228" s="411" t="s">
        <v>1</v>
      </c>
      <c r="N228" s="412" t="s">
        <v>37</v>
      </c>
      <c r="O228" s="413">
        <v>0.07</v>
      </c>
      <c r="P228" s="413">
        <f>O228*H228</f>
        <v>6.300000000000001</v>
      </c>
      <c r="Q228" s="413">
        <v>0</v>
      </c>
      <c r="R228" s="413">
        <f>Q228*H228</f>
        <v>0</v>
      </c>
      <c r="S228" s="413">
        <v>0.00175</v>
      </c>
      <c r="T228" s="414">
        <f>S228*H228</f>
        <v>0.1575</v>
      </c>
      <c r="AR228" s="415" t="s">
        <v>216</v>
      </c>
      <c r="AT228" s="415" t="s">
        <v>143</v>
      </c>
      <c r="AU228" s="415" t="s">
        <v>149</v>
      </c>
      <c r="AY228" s="215" t="s">
        <v>140</v>
      </c>
      <c r="BE228" s="288">
        <f>IF(N228="základní",J228,0)</f>
        <v>0</v>
      </c>
      <c r="BF228" s="288">
        <f>IF(N228="snížená",J228,0)</f>
        <v>0</v>
      </c>
      <c r="BG228" s="288">
        <f>IF(N228="zákl. přenesená",J228,0)</f>
        <v>0</v>
      </c>
      <c r="BH228" s="288">
        <f>IF(N228="sníž. přenesená",J228,0)</f>
        <v>0</v>
      </c>
      <c r="BI228" s="288">
        <f>IF(N228="nulová",J228,0)</f>
        <v>0</v>
      </c>
      <c r="BJ228" s="215" t="s">
        <v>149</v>
      </c>
      <c r="BK228" s="288">
        <f>ROUND(I228*H228,2)</f>
        <v>0</v>
      </c>
      <c r="BL228" s="215" t="s">
        <v>216</v>
      </c>
      <c r="BM228" s="415" t="s">
        <v>364</v>
      </c>
    </row>
    <row r="229" spans="2:51" s="364" customFormat="1" ht="12">
      <c r="B229" s="365"/>
      <c r="D229" s="366" t="s">
        <v>151</v>
      </c>
      <c r="E229" s="367" t="s">
        <v>1</v>
      </c>
      <c r="F229" s="368" t="s">
        <v>365</v>
      </c>
      <c r="H229" s="369">
        <v>90</v>
      </c>
      <c r="I229" s="381"/>
      <c r="L229" s="365"/>
      <c r="M229" s="416"/>
      <c r="N229" s="417"/>
      <c r="O229" s="417"/>
      <c r="P229" s="417"/>
      <c r="Q229" s="417"/>
      <c r="R229" s="417"/>
      <c r="S229" s="417"/>
      <c r="T229" s="418"/>
      <c r="AT229" s="367" t="s">
        <v>151</v>
      </c>
      <c r="AU229" s="367" t="s">
        <v>149</v>
      </c>
      <c r="AV229" s="364" t="s">
        <v>149</v>
      </c>
      <c r="AW229" s="364" t="s">
        <v>27</v>
      </c>
      <c r="AX229" s="364" t="s">
        <v>79</v>
      </c>
      <c r="AY229" s="367" t="s">
        <v>140</v>
      </c>
    </row>
    <row r="230" spans="2:65" s="213" customFormat="1" ht="24" customHeight="1">
      <c r="B230" s="214"/>
      <c r="C230" s="303" t="s">
        <v>366</v>
      </c>
      <c r="D230" s="303" t="s">
        <v>143</v>
      </c>
      <c r="E230" s="304" t="s">
        <v>367</v>
      </c>
      <c r="F230" s="305" t="s">
        <v>368</v>
      </c>
      <c r="G230" s="306" t="s">
        <v>146</v>
      </c>
      <c r="H230" s="307">
        <v>109.771</v>
      </c>
      <c r="I230" s="35"/>
      <c r="J230" s="308">
        <f>ROUND(I230*H230,2)</f>
        <v>0</v>
      </c>
      <c r="K230" s="305" t="s">
        <v>147</v>
      </c>
      <c r="L230" s="214"/>
      <c r="M230" s="411" t="s">
        <v>1</v>
      </c>
      <c r="N230" s="412" t="s">
        <v>37</v>
      </c>
      <c r="O230" s="413">
        <v>0.09</v>
      </c>
      <c r="P230" s="413">
        <f>O230*H230</f>
        <v>9.879389999999999</v>
      </c>
      <c r="Q230" s="413">
        <v>0</v>
      </c>
      <c r="R230" s="413">
        <f>Q230*H230</f>
        <v>0</v>
      </c>
      <c r="S230" s="413">
        <v>0</v>
      </c>
      <c r="T230" s="414">
        <f>S230*H230</f>
        <v>0</v>
      </c>
      <c r="AR230" s="415" t="s">
        <v>216</v>
      </c>
      <c r="AT230" s="415" t="s">
        <v>143</v>
      </c>
      <c r="AU230" s="415" t="s">
        <v>149</v>
      </c>
      <c r="AY230" s="215" t="s">
        <v>140</v>
      </c>
      <c r="BE230" s="288">
        <f>IF(N230="základní",J230,0)</f>
        <v>0</v>
      </c>
      <c r="BF230" s="288">
        <f>IF(N230="snížená",J230,0)</f>
        <v>0</v>
      </c>
      <c r="BG230" s="288">
        <f>IF(N230="zákl. přenesená",J230,0)</f>
        <v>0</v>
      </c>
      <c r="BH230" s="288">
        <f>IF(N230="sníž. přenesená",J230,0)</f>
        <v>0</v>
      </c>
      <c r="BI230" s="288">
        <f>IF(N230="nulová",J230,0)</f>
        <v>0</v>
      </c>
      <c r="BJ230" s="215" t="s">
        <v>149</v>
      </c>
      <c r="BK230" s="288">
        <f>ROUND(I230*H230,2)</f>
        <v>0</v>
      </c>
      <c r="BL230" s="215" t="s">
        <v>216</v>
      </c>
      <c r="BM230" s="415" t="s">
        <v>369</v>
      </c>
    </row>
    <row r="231" spans="2:51" s="364" customFormat="1" ht="12">
      <c r="B231" s="365"/>
      <c r="D231" s="366" t="s">
        <v>151</v>
      </c>
      <c r="E231" s="367" t="s">
        <v>1</v>
      </c>
      <c r="F231" s="368" t="s">
        <v>370</v>
      </c>
      <c r="H231" s="369">
        <v>109.771</v>
      </c>
      <c r="I231" s="381"/>
      <c r="L231" s="365"/>
      <c r="M231" s="416"/>
      <c r="N231" s="417"/>
      <c r="O231" s="417"/>
      <c r="P231" s="417"/>
      <c r="Q231" s="417"/>
      <c r="R231" s="417"/>
      <c r="S231" s="417"/>
      <c r="T231" s="418"/>
      <c r="AT231" s="367" t="s">
        <v>151</v>
      </c>
      <c r="AU231" s="367" t="s">
        <v>149</v>
      </c>
      <c r="AV231" s="364" t="s">
        <v>149</v>
      </c>
      <c r="AW231" s="364" t="s">
        <v>27</v>
      </c>
      <c r="AX231" s="364" t="s">
        <v>79</v>
      </c>
      <c r="AY231" s="367" t="s">
        <v>140</v>
      </c>
    </row>
    <row r="232" spans="2:65" s="213" customFormat="1" ht="24" customHeight="1">
      <c r="B232" s="214"/>
      <c r="C232" s="370" t="s">
        <v>371</v>
      </c>
      <c r="D232" s="370" t="s">
        <v>220</v>
      </c>
      <c r="E232" s="371" t="s">
        <v>372</v>
      </c>
      <c r="F232" s="372" t="s">
        <v>373</v>
      </c>
      <c r="G232" s="373" t="s">
        <v>146</v>
      </c>
      <c r="H232" s="374">
        <v>111.966</v>
      </c>
      <c r="I232" s="35"/>
      <c r="J232" s="375">
        <f>ROUND(I232*H232,2)</f>
        <v>0</v>
      </c>
      <c r="K232" s="372" t="s">
        <v>147</v>
      </c>
      <c r="L232" s="419"/>
      <c r="M232" s="420" t="s">
        <v>1</v>
      </c>
      <c r="N232" s="421" t="s">
        <v>37</v>
      </c>
      <c r="O232" s="413">
        <v>0</v>
      </c>
      <c r="P232" s="413">
        <f>O232*H232</f>
        <v>0</v>
      </c>
      <c r="Q232" s="413">
        <v>0.0032</v>
      </c>
      <c r="R232" s="413">
        <f>Q232*H232</f>
        <v>0.3582912</v>
      </c>
      <c r="S232" s="413">
        <v>0</v>
      </c>
      <c r="T232" s="414">
        <f>S232*H232</f>
        <v>0</v>
      </c>
      <c r="AR232" s="415" t="s">
        <v>223</v>
      </c>
      <c r="AT232" s="415" t="s">
        <v>220</v>
      </c>
      <c r="AU232" s="415" t="s">
        <v>149</v>
      </c>
      <c r="AY232" s="215" t="s">
        <v>140</v>
      </c>
      <c r="BE232" s="288">
        <f>IF(N232="základní",J232,0)</f>
        <v>0</v>
      </c>
      <c r="BF232" s="288">
        <f>IF(N232="snížená",J232,0)</f>
        <v>0</v>
      </c>
      <c r="BG232" s="288">
        <f>IF(N232="zákl. přenesená",J232,0)</f>
        <v>0</v>
      </c>
      <c r="BH232" s="288">
        <f>IF(N232="sníž. přenesená",J232,0)</f>
        <v>0</v>
      </c>
      <c r="BI232" s="288">
        <f>IF(N232="nulová",J232,0)</f>
        <v>0</v>
      </c>
      <c r="BJ232" s="215" t="s">
        <v>149</v>
      </c>
      <c r="BK232" s="288">
        <f>ROUND(I232*H232,2)</f>
        <v>0</v>
      </c>
      <c r="BL232" s="215" t="s">
        <v>216</v>
      </c>
      <c r="BM232" s="415" t="s">
        <v>374</v>
      </c>
    </row>
    <row r="233" spans="2:51" s="364" customFormat="1" ht="12">
      <c r="B233" s="365"/>
      <c r="D233" s="366" t="s">
        <v>151</v>
      </c>
      <c r="F233" s="368" t="s">
        <v>375</v>
      </c>
      <c r="H233" s="369">
        <v>111.966</v>
      </c>
      <c r="I233" s="381"/>
      <c r="L233" s="365"/>
      <c r="M233" s="416"/>
      <c r="N233" s="417"/>
      <c r="O233" s="417"/>
      <c r="P233" s="417"/>
      <c r="Q233" s="417"/>
      <c r="R233" s="417"/>
      <c r="S233" s="417"/>
      <c r="T233" s="418"/>
      <c r="AT233" s="367" t="s">
        <v>151</v>
      </c>
      <c r="AU233" s="367" t="s">
        <v>149</v>
      </c>
      <c r="AV233" s="364" t="s">
        <v>149</v>
      </c>
      <c r="AW233" s="364" t="s">
        <v>3</v>
      </c>
      <c r="AX233" s="364" t="s">
        <v>79</v>
      </c>
      <c r="AY233" s="367" t="s">
        <v>140</v>
      </c>
    </row>
    <row r="234" spans="2:65" s="213" customFormat="1" ht="24" customHeight="1">
      <c r="B234" s="214"/>
      <c r="C234" s="303" t="s">
        <v>376</v>
      </c>
      <c r="D234" s="303" t="s">
        <v>143</v>
      </c>
      <c r="E234" s="304" t="s">
        <v>377</v>
      </c>
      <c r="F234" s="305" t="s">
        <v>378</v>
      </c>
      <c r="G234" s="306" t="s">
        <v>146</v>
      </c>
      <c r="H234" s="307">
        <v>1560</v>
      </c>
      <c r="I234" s="35"/>
      <c r="J234" s="308">
        <f>ROUND(I234*H234,2)</f>
        <v>0</v>
      </c>
      <c r="K234" s="305" t="s">
        <v>147</v>
      </c>
      <c r="L234" s="214"/>
      <c r="M234" s="411" t="s">
        <v>1</v>
      </c>
      <c r="N234" s="412" t="s">
        <v>37</v>
      </c>
      <c r="O234" s="413">
        <v>0.17</v>
      </c>
      <c r="P234" s="413">
        <f>O234*H234</f>
        <v>265.20000000000005</v>
      </c>
      <c r="Q234" s="413">
        <v>0</v>
      </c>
      <c r="R234" s="413">
        <f>Q234*H234</f>
        <v>0</v>
      </c>
      <c r="S234" s="413">
        <v>0</v>
      </c>
      <c r="T234" s="414">
        <f>S234*H234</f>
        <v>0</v>
      </c>
      <c r="AR234" s="415" t="s">
        <v>216</v>
      </c>
      <c r="AT234" s="415" t="s">
        <v>143</v>
      </c>
      <c r="AU234" s="415" t="s">
        <v>149</v>
      </c>
      <c r="AY234" s="215" t="s">
        <v>140</v>
      </c>
      <c r="BE234" s="288">
        <f>IF(N234="základní",J234,0)</f>
        <v>0</v>
      </c>
      <c r="BF234" s="288">
        <f>IF(N234="snížená",J234,0)</f>
        <v>0</v>
      </c>
      <c r="BG234" s="288">
        <f>IF(N234="zákl. přenesená",J234,0)</f>
        <v>0</v>
      </c>
      <c r="BH234" s="288">
        <f>IF(N234="sníž. přenesená",J234,0)</f>
        <v>0</v>
      </c>
      <c r="BI234" s="288">
        <f>IF(N234="nulová",J234,0)</f>
        <v>0</v>
      </c>
      <c r="BJ234" s="215" t="s">
        <v>149</v>
      </c>
      <c r="BK234" s="288">
        <f>ROUND(I234*H234,2)</f>
        <v>0</v>
      </c>
      <c r="BL234" s="215" t="s">
        <v>216</v>
      </c>
      <c r="BM234" s="415" t="s">
        <v>379</v>
      </c>
    </row>
    <row r="235" spans="2:65" s="213" customFormat="1" ht="24" customHeight="1">
      <c r="B235" s="214"/>
      <c r="C235" s="370" t="s">
        <v>380</v>
      </c>
      <c r="D235" s="370" t="s">
        <v>220</v>
      </c>
      <c r="E235" s="371" t="s">
        <v>381</v>
      </c>
      <c r="F235" s="372" t="s">
        <v>382</v>
      </c>
      <c r="G235" s="373" t="s">
        <v>146</v>
      </c>
      <c r="H235" s="374">
        <v>1591.2</v>
      </c>
      <c r="I235" s="35"/>
      <c r="J235" s="375">
        <f>ROUND(I235*H235,2)</f>
        <v>0</v>
      </c>
      <c r="K235" s="372" t="s">
        <v>147</v>
      </c>
      <c r="L235" s="419"/>
      <c r="M235" s="420" t="s">
        <v>1</v>
      </c>
      <c r="N235" s="421" t="s">
        <v>37</v>
      </c>
      <c r="O235" s="413">
        <v>0</v>
      </c>
      <c r="P235" s="413">
        <f>O235*H235</f>
        <v>0</v>
      </c>
      <c r="Q235" s="413">
        <v>0.003</v>
      </c>
      <c r="R235" s="413">
        <f>Q235*H235</f>
        <v>4.7736</v>
      </c>
      <c r="S235" s="413">
        <v>0</v>
      </c>
      <c r="T235" s="414">
        <f>S235*H235</f>
        <v>0</v>
      </c>
      <c r="AR235" s="415" t="s">
        <v>223</v>
      </c>
      <c r="AT235" s="415" t="s">
        <v>220</v>
      </c>
      <c r="AU235" s="415" t="s">
        <v>149</v>
      </c>
      <c r="AY235" s="215" t="s">
        <v>140</v>
      </c>
      <c r="BE235" s="288">
        <f>IF(N235="základní",J235,0)</f>
        <v>0</v>
      </c>
      <c r="BF235" s="288">
        <f>IF(N235="snížená",J235,0)</f>
        <v>0</v>
      </c>
      <c r="BG235" s="288">
        <f>IF(N235="zákl. přenesená",J235,0)</f>
        <v>0</v>
      </c>
      <c r="BH235" s="288">
        <f>IF(N235="sníž. přenesená",J235,0)</f>
        <v>0</v>
      </c>
      <c r="BI235" s="288">
        <f>IF(N235="nulová",J235,0)</f>
        <v>0</v>
      </c>
      <c r="BJ235" s="215" t="s">
        <v>149</v>
      </c>
      <c r="BK235" s="288">
        <f>ROUND(I235*H235,2)</f>
        <v>0</v>
      </c>
      <c r="BL235" s="215" t="s">
        <v>216</v>
      </c>
      <c r="BM235" s="415" t="s">
        <v>383</v>
      </c>
    </row>
    <row r="236" spans="2:51" s="364" customFormat="1" ht="12">
      <c r="B236" s="365"/>
      <c r="D236" s="366" t="s">
        <v>151</v>
      </c>
      <c r="F236" s="368" t="s">
        <v>384</v>
      </c>
      <c r="H236" s="369">
        <v>1591.2</v>
      </c>
      <c r="I236" s="381"/>
      <c r="L236" s="365"/>
      <c r="M236" s="416"/>
      <c r="N236" s="417"/>
      <c r="O236" s="417"/>
      <c r="P236" s="417"/>
      <c r="Q236" s="417"/>
      <c r="R236" s="417"/>
      <c r="S236" s="417"/>
      <c r="T236" s="418"/>
      <c r="AT236" s="367" t="s">
        <v>151</v>
      </c>
      <c r="AU236" s="367" t="s">
        <v>149</v>
      </c>
      <c r="AV236" s="364" t="s">
        <v>149</v>
      </c>
      <c r="AW236" s="364" t="s">
        <v>3</v>
      </c>
      <c r="AX236" s="364" t="s">
        <v>79</v>
      </c>
      <c r="AY236" s="367" t="s">
        <v>140</v>
      </c>
    </row>
    <row r="237" spans="2:65" s="213" customFormat="1" ht="24" customHeight="1">
      <c r="B237" s="214"/>
      <c r="C237" s="370" t="s">
        <v>385</v>
      </c>
      <c r="D237" s="370" t="s">
        <v>220</v>
      </c>
      <c r="E237" s="371" t="s">
        <v>386</v>
      </c>
      <c r="F237" s="372" t="s">
        <v>387</v>
      </c>
      <c r="G237" s="373" t="s">
        <v>146</v>
      </c>
      <c r="H237" s="374">
        <v>1591.2</v>
      </c>
      <c r="I237" s="35"/>
      <c r="J237" s="375">
        <f>ROUND(I237*H237,2)</f>
        <v>0</v>
      </c>
      <c r="K237" s="372" t="s">
        <v>147</v>
      </c>
      <c r="L237" s="419"/>
      <c r="M237" s="420" t="s">
        <v>1</v>
      </c>
      <c r="N237" s="421" t="s">
        <v>37</v>
      </c>
      <c r="O237" s="413">
        <v>0</v>
      </c>
      <c r="P237" s="413">
        <f>O237*H237</f>
        <v>0</v>
      </c>
      <c r="Q237" s="413">
        <v>0.0036</v>
      </c>
      <c r="R237" s="413">
        <f>Q237*H237</f>
        <v>5.72832</v>
      </c>
      <c r="S237" s="413">
        <v>0</v>
      </c>
      <c r="T237" s="414">
        <f>S237*H237</f>
        <v>0</v>
      </c>
      <c r="AR237" s="415" t="s">
        <v>223</v>
      </c>
      <c r="AT237" s="415" t="s">
        <v>220</v>
      </c>
      <c r="AU237" s="415" t="s">
        <v>149</v>
      </c>
      <c r="AY237" s="215" t="s">
        <v>140</v>
      </c>
      <c r="BE237" s="288">
        <f>IF(N237="základní",J237,0)</f>
        <v>0</v>
      </c>
      <c r="BF237" s="288">
        <f>IF(N237="snížená",J237,0)</f>
        <v>0</v>
      </c>
      <c r="BG237" s="288">
        <f>IF(N237="zákl. přenesená",J237,0)</f>
        <v>0</v>
      </c>
      <c r="BH237" s="288">
        <f>IF(N237="sníž. přenesená",J237,0)</f>
        <v>0</v>
      </c>
      <c r="BI237" s="288">
        <f>IF(N237="nulová",J237,0)</f>
        <v>0</v>
      </c>
      <c r="BJ237" s="215" t="s">
        <v>149</v>
      </c>
      <c r="BK237" s="288">
        <f>ROUND(I237*H237,2)</f>
        <v>0</v>
      </c>
      <c r="BL237" s="215" t="s">
        <v>216</v>
      </c>
      <c r="BM237" s="415" t="s">
        <v>388</v>
      </c>
    </row>
    <row r="238" spans="2:51" s="364" customFormat="1" ht="12">
      <c r="B238" s="365"/>
      <c r="D238" s="366" t="s">
        <v>151</v>
      </c>
      <c r="F238" s="368" t="s">
        <v>384</v>
      </c>
      <c r="H238" s="369">
        <v>1591.2</v>
      </c>
      <c r="I238" s="381"/>
      <c r="L238" s="365"/>
      <c r="M238" s="416"/>
      <c r="N238" s="417"/>
      <c r="O238" s="417"/>
      <c r="P238" s="417"/>
      <c r="Q238" s="417"/>
      <c r="R238" s="417"/>
      <c r="S238" s="417"/>
      <c r="T238" s="418"/>
      <c r="AT238" s="367" t="s">
        <v>151</v>
      </c>
      <c r="AU238" s="367" t="s">
        <v>149</v>
      </c>
      <c r="AV238" s="364" t="s">
        <v>149</v>
      </c>
      <c r="AW238" s="364" t="s">
        <v>3</v>
      </c>
      <c r="AX238" s="364" t="s">
        <v>79</v>
      </c>
      <c r="AY238" s="367" t="s">
        <v>140</v>
      </c>
    </row>
    <row r="239" spans="2:65" s="213" customFormat="1" ht="24" customHeight="1">
      <c r="B239" s="214"/>
      <c r="C239" s="303" t="s">
        <v>389</v>
      </c>
      <c r="D239" s="303" t="s">
        <v>143</v>
      </c>
      <c r="E239" s="304" t="s">
        <v>390</v>
      </c>
      <c r="F239" s="305" t="s">
        <v>1240</v>
      </c>
      <c r="G239" s="306" t="s">
        <v>604</v>
      </c>
      <c r="H239" s="307">
        <v>1</v>
      </c>
      <c r="I239" s="35"/>
      <c r="J239" s="308">
        <f>ROUND(I239*H239,2)</f>
        <v>0</v>
      </c>
      <c r="K239" s="305" t="s">
        <v>147</v>
      </c>
      <c r="L239" s="214"/>
      <c r="M239" s="411" t="s">
        <v>1</v>
      </c>
      <c r="N239" s="412" t="s">
        <v>37</v>
      </c>
      <c r="O239" s="413">
        <v>0</v>
      </c>
      <c r="P239" s="413">
        <f>O239*H239</f>
        <v>0</v>
      </c>
      <c r="Q239" s="413">
        <v>0</v>
      </c>
      <c r="R239" s="413">
        <f>Q239*H239</f>
        <v>0</v>
      </c>
      <c r="S239" s="413">
        <v>0</v>
      </c>
      <c r="T239" s="414">
        <f>S239*H239</f>
        <v>0</v>
      </c>
      <c r="AR239" s="415" t="s">
        <v>216</v>
      </c>
      <c r="AT239" s="415" t="s">
        <v>143</v>
      </c>
      <c r="AU239" s="415" t="s">
        <v>149</v>
      </c>
      <c r="AY239" s="215" t="s">
        <v>140</v>
      </c>
      <c r="BE239" s="288">
        <f>IF(N239="základní",J239,0)</f>
        <v>0</v>
      </c>
      <c r="BF239" s="288">
        <f>IF(N239="snížená",J239,0)</f>
        <v>0</v>
      </c>
      <c r="BG239" s="288">
        <f>IF(N239="zákl. přenesená",J239,0)</f>
        <v>0</v>
      </c>
      <c r="BH239" s="288">
        <f>IF(N239="sníž. přenesená",J239,0)</f>
        <v>0</v>
      </c>
      <c r="BI239" s="288">
        <f>IF(N239="nulová",J239,0)</f>
        <v>0</v>
      </c>
      <c r="BJ239" s="215" t="s">
        <v>149</v>
      </c>
      <c r="BK239" s="288">
        <f>ROUND(I239*H239,2)</f>
        <v>0</v>
      </c>
      <c r="BL239" s="215" t="s">
        <v>216</v>
      </c>
      <c r="BM239" s="415" t="s">
        <v>391</v>
      </c>
    </row>
    <row r="240" spans="2:63" s="262" customFormat="1" ht="22.9" customHeight="1">
      <c r="B240" s="263"/>
      <c r="D240" s="264" t="s">
        <v>70</v>
      </c>
      <c r="E240" s="271" t="s">
        <v>392</v>
      </c>
      <c r="F240" s="271" t="s">
        <v>393</v>
      </c>
      <c r="I240" s="382"/>
      <c r="J240" s="272">
        <f>BK240</f>
        <v>0</v>
      </c>
      <c r="L240" s="263"/>
      <c r="M240" s="267"/>
      <c r="N240" s="268"/>
      <c r="O240" s="268"/>
      <c r="P240" s="269">
        <f>SUM(P241:P243)</f>
        <v>1.575</v>
      </c>
      <c r="Q240" s="268"/>
      <c r="R240" s="269">
        <f>SUM(R241:R243)</f>
        <v>0.017009999999999997</v>
      </c>
      <c r="S240" s="268"/>
      <c r="T240" s="270">
        <f>SUM(T241:T243)</f>
        <v>0</v>
      </c>
      <c r="AR240" s="264" t="s">
        <v>149</v>
      </c>
      <c r="AT240" s="280" t="s">
        <v>70</v>
      </c>
      <c r="AU240" s="280" t="s">
        <v>79</v>
      </c>
      <c r="AY240" s="264" t="s">
        <v>140</v>
      </c>
      <c r="BK240" s="281">
        <f>SUM(BK241:BK243)</f>
        <v>0</v>
      </c>
    </row>
    <row r="241" spans="2:65" s="213" customFormat="1" ht="36" customHeight="1">
      <c r="B241" s="214"/>
      <c r="C241" s="303" t="s">
        <v>394</v>
      </c>
      <c r="D241" s="303" t="s">
        <v>143</v>
      </c>
      <c r="E241" s="304" t="s">
        <v>395</v>
      </c>
      <c r="F241" s="305" t="s">
        <v>396</v>
      </c>
      <c r="G241" s="306" t="s">
        <v>176</v>
      </c>
      <c r="H241" s="307">
        <v>7</v>
      </c>
      <c r="I241" s="35"/>
      <c r="J241" s="308">
        <f>ROUND(I241*H241,2)</f>
        <v>0</v>
      </c>
      <c r="K241" s="305" t="s">
        <v>147</v>
      </c>
      <c r="L241" s="214"/>
      <c r="M241" s="411" t="s">
        <v>1</v>
      </c>
      <c r="N241" s="412" t="s">
        <v>37</v>
      </c>
      <c r="O241" s="413">
        <v>0.225</v>
      </c>
      <c r="P241" s="413">
        <f>O241*H241</f>
        <v>1.575</v>
      </c>
      <c r="Q241" s="413">
        <v>0.00243</v>
      </c>
      <c r="R241" s="413">
        <f>Q241*H241</f>
        <v>0.017009999999999997</v>
      </c>
      <c r="S241" s="413">
        <v>0</v>
      </c>
      <c r="T241" s="414">
        <f>S241*H241</f>
        <v>0</v>
      </c>
      <c r="AR241" s="415" t="s">
        <v>216</v>
      </c>
      <c r="AT241" s="415" t="s">
        <v>143</v>
      </c>
      <c r="AU241" s="415" t="s">
        <v>149</v>
      </c>
      <c r="AY241" s="215" t="s">
        <v>140</v>
      </c>
      <c r="BE241" s="288">
        <f>IF(N241="základní",J241,0)</f>
        <v>0</v>
      </c>
      <c r="BF241" s="288">
        <f>IF(N241="snížená",J241,0)</f>
        <v>0</v>
      </c>
      <c r="BG241" s="288">
        <f>IF(N241="zákl. přenesená",J241,0)</f>
        <v>0</v>
      </c>
      <c r="BH241" s="288">
        <f>IF(N241="sníž. přenesená",J241,0)</f>
        <v>0</v>
      </c>
      <c r="BI241" s="288">
        <f>IF(N241="nulová",J241,0)</f>
        <v>0</v>
      </c>
      <c r="BJ241" s="215" t="s">
        <v>149</v>
      </c>
      <c r="BK241" s="288">
        <f>ROUND(I241*H241,2)</f>
        <v>0</v>
      </c>
      <c r="BL241" s="215" t="s">
        <v>216</v>
      </c>
      <c r="BM241" s="415" t="s">
        <v>397</v>
      </c>
    </row>
    <row r="242" spans="2:51" s="364" customFormat="1" ht="12">
      <c r="B242" s="365"/>
      <c r="D242" s="366" t="s">
        <v>151</v>
      </c>
      <c r="E242" s="367" t="s">
        <v>1</v>
      </c>
      <c r="F242" s="368" t="s">
        <v>398</v>
      </c>
      <c r="H242" s="369">
        <v>7</v>
      </c>
      <c r="I242" s="381"/>
      <c r="L242" s="365"/>
      <c r="M242" s="416"/>
      <c r="N242" s="417"/>
      <c r="O242" s="417"/>
      <c r="P242" s="417"/>
      <c r="Q242" s="417"/>
      <c r="R242" s="417"/>
      <c r="S242" s="417"/>
      <c r="T242" s="418"/>
      <c r="AT242" s="367" t="s">
        <v>151</v>
      </c>
      <c r="AU242" s="367" t="s">
        <v>149</v>
      </c>
      <c r="AV242" s="364" t="s">
        <v>149</v>
      </c>
      <c r="AW242" s="364" t="s">
        <v>27</v>
      </c>
      <c r="AX242" s="364" t="s">
        <v>79</v>
      </c>
      <c r="AY242" s="367" t="s">
        <v>140</v>
      </c>
    </row>
    <row r="243" spans="2:65" s="213" customFormat="1" ht="24" customHeight="1">
      <c r="B243" s="214"/>
      <c r="C243" s="303" t="s">
        <v>399</v>
      </c>
      <c r="D243" s="303" t="s">
        <v>143</v>
      </c>
      <c r="E243" s="304" t="s">
        <v>400</v>
      </c>
      <c r="F243" s="305" t="s">
        <v>1241</v>
      </c>
      <c r="G243" s="306" t="s">
        <v>604</v>
      </c>
      <c r="H243" s="307">
        <v>1</v>
      </c>
      <c r="I243" s="35"/>
      <c r="J243" s="308">
        <f>ROUND(I243*H243,2)</f>
        <v>0</v>
      </c>
      <c r="K243" s="305"/>
      <c r="L243" s="214"/>
      <c r="M243" s="411" t="s">
        <v>1</v>
      </c>
      <c r="N243" s="412" t="s">
        <v>37</v>
      </c>
      <c r="O243" s="413">
        <v>0</v>
      </c>
      <c r="P243" s="413">
        <f>O243*H243</f>
        <v>0</v>
      </c>
      <c r="Q243" s="413">
        <v>0</v>
      </c>
      <c r="R243" s="413">
        <f>Q243*H243</f>
        <v>0</v>
      </c>
      <c r="S243" s="413">
        <v>0</v>
      </c>
      <c r="T243" s="414">
        <f>S243*H243</f>
        <v>0</v>
      </c>
      <c r="AR243" s="415" t="s">
        <v>216</v>
      </c>
      <c r="AT243" s="415" t="s">
        <v>143</v>
      </c>
      <c r="AU243" s="415" t="s">
        <v>149</v>
      </c>
      <c r="AY243" s="215" t="s">
        <v>140</v>
      </c>
      <c r="BE243" s="288">
        <f>IF(N243="základní",J243,0)</f>
        <v>0</v>
      </c>
      <c r="BF243" s="288">
        <f>IF(N243="snížená",J243,0)</f>
        <v>0</v>
      </c>
      <c r="BG243" s="288">
        <f>IF(N243="zákl. přenesená",J243,0)</f>
        <v>0</v>
      </c>
      <c r="BH243" s="288">
        <f>IF(N243="sníž. přenesená",J243,0)</f>
        <v>0</v>
      </c>
      <c r="BI243" s="288">
        <f>IF(N243="nulová",J243,0)</f>
        <v>0</v>
      </c>
      <c r="BJ243" s="215" t="s">
        <v>149</v>
      </c>
      <c r="BK243" s="288">
        <f>ROUND(I243*H243,2)</f>
        <v>0</v>
      </c>
      <c r="BL243" s="215" t="s">
        <v>216</v>
      </c>
      <c r="BM243" s="415" t="s">
        <v>401</v>
      </c>
    </row>
    <row r="244" spans="2:63" s="262" customFormat="1" ht="22.9" customHeight="1">
      <c r="B244" s="263"/>
      <c r="D244" s="264" t="s">
        <v>70</v>
      </c>
      <c r="E244" s="271" t="s">
        <v>402</v>
      </c>
      <c r="F244" s="271" t="s">
        <v>403</v>
      </c>
      <c r="I244" s="382"/>
      <c r="J244" s="272">
        <f>BK244</f>
        <v>0</v>
      </c>
      <c r="L244" s="263"/>
      <c r="M244" s="267"/>
      <c r="N244" s="268"/>
      <c r="O244" s="268"/>
      <c r="P244" s="269">
        <f>SUM(P245:P257)</f>
        <v>357.9758</v>
      </c>
      <c r="Q244" s="268"/>
      <c r="R244" s="269">
        <f>SUM(R245:R257)</f>
        <v>1.61552</v>
      </c>
      <c r="S244" s="268"/>
      <c r="T244" s="270">
        <f>SUM(T245:T257)</f>
        <v>1.12724</v>
      </c>
      <c r="AR244" s="264" t="s">
        <v>149</v>
      </c>
      <c r="AT244" s="280" t="s">
        <v>70</v>
      </c>
      <c r="AU244" s="280" t="s">
        <v>79</v>
      </c>
      <c r="AY244" s="264" t="s">
        <v>140</v>
      </c>
      <c r="BK244" s="281">
        <f>SUM(BK245:BK257)</f>
        <v>0</v>
      </c>
    </row>
    <row r="245" spans="2:65" s="213" customFormat="1" ht="16.5" customHeight="1">
      <c r="B245" s="214"/>
      <c r="C245" s="303" t="s">
        <v>404</v>
      </c>
      <c r="D245" s="303" t="s">
        <v>143</v>
      </c>
      <c r="E245" s="304" t="s">
        <v>405</v>
      </c>
      <c r="F245" s="305" t="s">
        <v>406</v>
      </c>
      <c r="G245" s="306" t="s">
        <v>407</v>
      </c>
      <c r="H245" s="307">
        <v>6</v>
      </c>
      <c r="I245" s="35"/>
      <c r="J245" s="308">
        <f>ROUND(I245*H245,2)</f>
        <v>0</v>
      </c>
      <c r="K245" s="305" t="s">
        <v>1</v>
      </c>
      <c r="L245" s="214"/>
      <c r="M245" s="411" t="s">
        <v>1</v>
      </c>
      <c r="N245" s="412" t="s">
        <v>37</v>
      </c>
      <c r="O245" s="413">
        <v>0</v>
      </c>
      <c r="P245" s="413">
        <f>O245*H245</f>
        <v>0</v>
      </c>
      <c r="Q245" s="413">
        <v>0</v>
      </c>
      <c r="R245" s="413">
        <f>Q245*H245</f>
        <v>0</v>
      </c>
      <c r="S245" s="413">
        <v>0</v>
      </c>
      <c r="T245" s="414">
        <f>S245*H245</f>
        <v>0</v>
      </c>
      <c r="AR245" s="415" t="s">
        <v>216</v>
      </c>
      <c r="AT245" s="415" t="s">
        <v>143</v>
      </c>
      <c r="AU245" s="415" t="s">
        <v>149</v>
      </c>
      <c r="AY245" s="215" t="s">
        <v>140</v>
      </c>
      <c r="BE245" s="288">
        <f>IF(N245="základní",J245,0)</f>
        <v>0</v>
      </c>
      <c r="BF245" s="288">
        <f>IF(N245="snížená",J245,0)</f>
        <v>0</v>
      </c>
      <c r="BG245" s="288">
        <f>IF(N245="zákl. přenesená",J245,0)</f>
        <v>0</v>
      </c>
      <c r="BH245" s="288">
        <f>IF(N245="sníž. přenesená",J245,0)</f>
        <v>0</v>
      </c>
      <c r="BI245" s="288">
        <f>IF(N245="nulová",J245,0)</f>
        <v>0</v>
      </c>
      <c r="BJ245" s="215" t="s">
        <v>149</v>
      </c>
      <c r="BK245" s="288">
        <f>ROUND(I245*H245,2)</f>
        <v>0</v>
      </c>
      <c r="BL245" s="215" t="s">
        <v>216</v>
      </c>
      <c r="BM245" s="415" t="s">
        <v>408</v>
      </c>
    </row>
    <row r="246" spans="2:51" s="364" customFormat="1" ht="12">
      <c r="B246" s="365"/>
      <c r="D246" s="366" t="s">
        <v>151</v>
      </c>
      <c r="E246" s="367" t="s">
        <v>1</v>
      </c>
      <c r="F246" s="368" t="s">
        <v>409</v>
      </c>
      <c r="H246" s="369">
        <v>6</v>
      </c>
      <c r="I246" s="381"/>
      <c r="L246" s="365"/>
      <c r="M246" s="416"/>
      <c r="N246" s="417"/>
      <c r="O246" s="417"/>
      <c r="P246" s="417"/>
      <c r="Q246" s="417"/>
      <c r="R246" s="417"/>
      <c r="S246" s="417"/>
      <c r="T246" s="418"/>
      <c r="AT246" s="367" t="s">
        <v>151</v>
      </c>
      <c r="AU246" s="367" t="s">
        <v>149</v>
      </c>
      <c r="AV246" s="364" t="s">
        <v>149</v>
      </c>
      <c r="AW246" s="364" t="s">
        <v>27</v>
      </c>
      <c r="AX246" s="364" t="s">
        <v>79</v>
      </c>
      <c r="AY246" s="367" t="s">
        <v>140</v>
      </c>
    </row>
    <row r="247" spans="2:65" s="213" customFormat="1" ht="24" customHeight="1">
      <c r="B247" s="214"/>
      <c r="C247" s="303" t="s">
        <v>410</v>
      </c>
      <c r="D247" s="303" t="s">
        <v>143</v>
      </c>
      <c r="E247" s="304" t="s">
        <v>411</v>
      </c>
      <c r="F247" s="305" t="s">
        <v>412</v>
      </c>
      <c r="G247" s="306" t="s">
        <v>413</v>
      </c>
      <c r="H247" s="307">
        <v>404</v>
      </c>
      <c r="I247" s="35"/>
      <c r="J247" s="308">
        <f>ROUND(I247*H247,2)</f>
        <v>0</v>
      </c>
      <c r="K247" s="305" t="s">
        <v>147</v>
      </c>
      <c r="L247" s="214"/>
      <c r="M247" s="411" t="s">
        <v>1</v>
      </c>
      <c r="N247" s="412" t="s">
        <v>37</v>
      </c>
      <c r="O247" s="413">
        <v>0.43</v>
      </c>
      <c r="P247" s="413">
        <f>O247*H247</f>
        <v>173.72</v>
      </c>
      <c r="Q247" s="413">
        <v>0</v>
      </c>
      <c r="R247" s="413">
        <f>Q247*H247</f>
        <v>0</v>
      </c>
      <c r="S247" s="413">
        <v>0.00191</v>
      </c>
      <c r="T247" s="414">
        <f>S247*H247</f>
        <v>0.77164</v>
      </c>
      <c r="AR247" s="415" t="s">
        <v>216</v>
      </c>
      <c r="AT247" s="415" t="s">
        <v>143</v>
      </c>
      <c r="AU247" s="415" t="s">
        <v>149</v>
      </c>
      <c r="AY247" s="215" t="s">
        <v>140</v>
      </c>
      <c r="BE247" s="288">
        <f>IF(N247="základní",J247,0)</f>
        <v>0</v>
      </c>
      <c r="BF247" s="288">
        <f>IF(N247="snížená",J247,0)</f>
        <v>0</v>
      </c>
      <c r="BG247" s="288">
        <f>IF(N247="zákl. přenesená",J247,0)</f>
        <v>0</v>
      </c>
      <c r="BH247" s="288">
        <f>IF(N247="sníž. přenesená",J247,0)</f>
        <v>0</v>
      </c>
      <c r="BI247" s="288">
        <f>IF(N247="nulová",J247,0)</f>
        <v>0</v>
      </c>
      <c r="BJ247" s="215" t="s">
        <v>149</v>
      </c>
      <c r="BK247" s="288">
        <f>ROUND(I247*H247,2)</f>
        <v>0</v>
      </c>
      <c r="BL247" s="215" t="s">
        <v>216</v>
      </c>
      <c r="BM247" s="415" t="s">
        <v>414</v>
      </c>
    </row>
    <row r="248" spans="2:51" s="364" customFormat="1" ht="12">
      <c r="B248" s="365"/>
      <c r="D248" s="366" t="s">
        <v>151</v>
      </c>
      <c r="E248" s="367" t="s">
        <v>1</v>
      </c>
      <c r="F248" s="368" t="s">
        <v>415</v>
      </c>
      <c r="H248" s="369">
        <v>404</v>
      </c>
      <c r="I248" s="381"/>
      <c r="L248" s="365"/>
      <c r="M248" s="416"/>
      <c r="N248" s="417"/>
      <c r="O248" s="417"/>
      <c r="P248" s="417"/>
      <c r="Q248" s="417"/>
      <c r="R248" s="417"/>
      <c r="S248" s="417"/>
      <c r="T248" s="418"/>
      <c r="AT248" s="367" t="s">
        <v>151</v>
      </c>
      <c r="AU248" s="367" t="s">
        <v>149</v>
      </c>
      <c r="AV248" s="364" t="s">
        <v>149</v>
      </c>
      <c r="AW248" s="364" t="s">
        <v>27</v>
      </c>
      <c r="AX248" s="364" t="s">
        <v>79</v>
      </c>
      <c r="AY248" s="367" t="s">
        <v>140</v>
      </c>
    </row>
    <row r="249" spans="2:65" s="213" customFormat="1" ht="16.5" customHeight="1">
      <c r="B249" s="214"/>
      <c r="C249" s="303" t="s">
        <v>416</v>
      </c>
      <c r="D249" s="303" t="s">
        <v>143</v>
      </c>
      <c r="E249" s="304" t="s">
        <v>417</v>
      </c>
      <c r="F249" s="305" t="s">
        <v>418</v>
      </c>
      <c r="G249" s="306" t="s">
        <v>413</v>
      </c>
      <c r="H249" s="307">
        <v>203.2</v>
      </c>
      <c r="I249" s="35"/>
      <c r="J249" s="308">
        <f>ROUND(I249*H249,2)</f>
        <v>0</v>
      </c>
      <c r="K249" s="305" t="s">
        <v>147</v>
      </c>
      <c r="L249" s="214"/>
      <c r="M249" s="411" t="s">
        <v>1</v>
      </c>
      <c r="N249" s="412" t="s">
        <v>37</v>
      </c>
      <c r="O249" s="413">
        <v>0.179</v>
      </c>
      <c r="P249" s="413">
        <f>O249*H249</f>
        <v>36.3728</v>
      </c>
      <c r="Q249" s="413">
        <v>0</v>
      </c>
      <c r="R249" s="413">
        <f>Q249*H249</f>
        <v>0</v>
      </c>
      <c r="S249" s="413">
        <v>0.00175</v>
      </c>
      <c r="T249" s="414">
        <f>S249*H249</f>
        <v>0.35559999999999997</v>
      </c>
      <c r="AR249" s="415" t="s">
        <v>216</v>
      </c>
      <c r="AT249" s="415" t="s">
        <v>143</v>
      </c>
      <c r="AU249" s="415" t="s">
        <v>149</v>
      </c>
      <c r="AY249" s="215" t="s">
        <v>140</v>
      </c>
      <c r="BE249" s="288">
        <f>IF(N249="základní",J249,0)</f>
        <v>0</v>
      </c>
      <c r="BF249" s="288">
        <f>IF(N249="snížená",J249,0)</f>
        <v>0</v>
      </c>
      <c r="BG249" s="288">
        <f>IF(N249="zákl. přenesená",J249,0)</f>
        <v>0</v>
      </c>
      <c r="BH249" s="288">
        <f>IF(N249="sníž. přenesená",J249,0)</f>
        <v>0</v>
      </c>
      <c r="BI249" s="288">
        <f>IF(N249="nulová",J249,0)</f>
        <v>0</v>
      </c>
      <c r="BJ249" s="215" t="s">
        <v>149</v>
      </c>
      <c r="BK249" s="288">
        <f>ROUND(I249*H249,2)</f>
        <v>0</v>
      </c>
      <c r="BL249" s="215" t="s">
        <v>216</v>
      </c>
      <c r="BM249" s="415" t="s">
        <v>419</v>
      </c>
    </row>
    <row r="250" spans="2:51" s="364" customFormat="1" ht="12">
      <c r="B250" s="365"/>
      <c r="D250" s="366" t="s">
        <v>151</v>
      </c>
      <c r="E250" s="367" t="s">
        <v>1</v>
      </c>
      <c r="F250" s="368" t="s">
        <v>420</v>
      </c>
      <c r="H250" s="369">
        <v>203.2</v>
      </c>
      <c r="I250" s="381"/>
      <c r="L250" s="365"/>
      <c r="M250" s="416"/>
      <c r="N250" s="417"/>
      <c r="O250" s="417"/>
      <c r="P250" s="417"/>
      <c r="Q250" s="417"/>
      <c r="R250" s="417"/>
      <c r="S250" s="417"/>
      <c r="T250" s="418"/>
      <c r="AT250" s="367" t="s">
        <v>151</v>
      </c>
      <c r="AU250" s="367" t="s">
        <v>149</v>
      </c>
      <c r="AV250" s="364" t="s">
        <v>149</v>
      </c>
      <c r="AW250" s="364" t="s">
        <v>27</v>
      </c>
      <c r="AX250" s="364" t="s">
        <v>79</v>
      </c>
      <c r="AY250" s="367" t="s">
        <v>140</v>
      </c>
    </row>
    <row r="251" spans="2:65" s="213" customFormat="1" ht="24" customHeight="1">
      <c r="B251" s="214"/>
      <c r="C251" s="303" t="s">
        <v>421</v>
      </c>
      <c r="D251" s="303" t="s">
        <v>143</v>
      </c>
      <c r="E251" s="304" t="s">
        <v>422</v>
      </c>
      <c r="F251" s="305" t="s">
        <v>423</v>
      </c>
      <c r="G251" s="306" t="s">
        <v>413</v>
      </c>
      <c r="H251" s="307">
        <v>36</v>
      </c>
      <c r="I251" s="35"/>
      <c r="J251" s="308">
        <f>ROUND(I251*H251,2)</f>
        <v>0</v>
      </c>
      <c r="K251" s="305" t="s">
        <v>147</v>
      </c>
      <c r="L251" s="214"/>
      <c r="M251" s="411" t="s">
        <v>1</v>
      </c>
      <c r="N251" s="412" t="s">
        <v>37</v>
      </c>
      <c r="O251" s="413">
        <v>0.269</v>
      </c>
      <c r="P251" s="413">
        <f>O251*H251</f>
        <v>9.684000000000001</v>
      </c>
      <c r="Q251" s="413">
        <v>0.00158</v>
      </c>
      <c r="R251" s="413">
        <f>Q251*H251</f>
        <v>0.05688</v>
      </c>
      <c r="S251" s="413">
        <v>0</v>
      </c>
      <c r="T251" s="414">
        <f>S251*H251</f>
        <v>0</v>
      </c>
      <c r="AR251" s="415" t="s">
        <v>216</v>
      </c>
      <c r="AT251" s="415" t="s">
        <v>143</v>
      </c>
      <c r="AU251" s="415" t="s">
        <v>149</v>
      </c>
      <c r="AY251" s="215" t="s">
        <v>140</v>
      </c>
      <c r="BE251" s="288">
        <f>IF(N251="základní",J251,0)</f>
        <v>0</v>
      </c>
      <c r="BF251" s="288">
        <f>IF(N251="snížená",J251,0)</f>
        <v>0</v>
      </c>
      <c r="BG251" s="288">
        <f>IF(N251="zákl. přenesená",J251,0)</f>
        <v>0</v>
      </c>
      <c r="BH251" s="288">
        <f>IF(N251="sníž. přenesená",J251,0)</f>
        <v>0</v>
      </c>
      <c r="BI251" s="288">
        <f>IF(N251="nulová",J251,0)</f>
        <v>0</v>
      </c>
      <c r="BJ251" s="215" t="s">
        <v>149</v>
      </c>
      <c r="BK251" s="288">
        <f>ROUND(I251*H251,2)</f>
        <v>0</v>
      </c>
      <c r="BL251" s="215" t="s">
        <v>216</v>
      </c>
      <c r="BM251" s="415" t="s">
        <v>424</v>
      </c>
    </row>
    <row r="252" spans="2:51" s="364" customFormat="1" ht="12">
      <c r="B252" s="365"/>
      <c r="D252" s="366" t="s">
        <v>151</v>
      </c>
      <c r="E252" s="367" t="s">
        <v>1</v>
      </c>
      <c r="F252" s="368" t="s">
        <v>425</v>
      </c>
      <c r="H252" s="369">
        <v>36</v>
      </c>
      <c r="I252" s="381"/>
      <c r="L252" s="365"/>
      <c r="M252" s="416"/>
      <c r="N252" s="417"/>
      <c r="O252" s="417"/>
      <c r="P252" s="417"/>
      <c r="Q252" s="417"/>
      <c r="R252" s="417"/>
      <c r="S252" s="417"/>
      <c r="T252" s="418"/>
      <c r="AT252" s="367" t="s">
        <v>151</v>
      </c>
      <c r="AU252" s="367" t="s">
        <v>149</v>
      </c>
      <c r="AV252" s="364" t="s">
        <v>149</v>
      </c>
      <c r="AW252" s="364" t="s">
        <v>27</v>
      </c>
      <c r="AX252" s="364" t="s">
        <v>79</v>
      </c>
      <c r="AY252" s="367" t="s">
        <v>140</v>
      </c>
    </row>
    <row r="253" spans="2:65" s="213" customFormat="1" ht="24" customHeight="1">
      <c r="B253" s="214"/>
      <c r="C253" s="303" t="s">
        <v>426</v>
      </c>
      <c r="D253" s="303" t="s">
        <v>143</v>
      </c>
      <c r="E253" s="304" t="s">
        <v>427</v>
      </c>
      <c r="F253" s="305" t="s">
        <v>1160</v>
      </c>
      <c r="G253" s="306" t="s">
        <v>413</v>
      </c>
      <c r="H253" s="307">
        <v>369</v>
      </c>
      <c r="I253" s="35"/>
      <c r="J253" s="308">
        <f>ROUND(I253*H253,2)</f>
        <v>0</v>
      </c>
      <c r="K253" s="305" t="s">
        <v>147</v>
      </c>
      <c r="L253" s="214"/>
      <c r="M253" s="411" t="s">
        <v>1</v>
      </c>
      <c r="N253" s="412" t="s">
        <v>37</v>
      </c>
      <c r="O253" s="413">
        <v>0.251</v>
      </c>
      <c r="P253" s="413">
        <f>O253*H253</f>
        <v>92.619</v>
      </c>
      <c r="Q253" s="413">
        <v>0.00296</v>
      </c>
      <c r="R253" s="413">
        <f>Q253*H253</f>
        <v>1.0922399999999999</v>
      </c>
      <c r="S253" s="413">
        <v>0</v>
      </c>
      <c r="T253" s="414">
        <f>S253*H253</f>
        <v>0</v>
      </c>
      <c r="AR253" s="415" t="s">
        <v>216</v>
      </c>
      <c r="AT253" s="415" t="s">
        <v>143</v>
      </c>
      <c r="AU253" s="415" t="s">
        <v>149</v>
      </c>
      <c r="AY253" s="215" t="s">
        <v>140</v>
      </c>
      <c r="BE253" s="288">
        <f>IF(N253="základní",J253,0)</f>
        <v>0</v>
      </c>
      <c r="BF253" s="288">
        <f>IF(N253="snížená",J253,0)</f>
        <v>0</v>
      </c>
      <c r="BG253" s="288">
        <f>IF(N253="zákl. přenesená",J253,0)</f>
        <v>0</v>
      </c>
      <c r="BH253" s="288">
        <f>IF(N253="sníž. přenesená",J253,0)</f>
        <v>0</v>
      </c>
      <c r="BI253" s="288">
        <f>IF(N253="nulová",J253,0)</f>
        <v>0</v>
      </c>
      <c r="BJ253" s="215" t="s">
        <v>149</v>
      </c>
      <c r="BK253" s="288">
        <f>ROUND(I253*H253,2)</f>
        <v>0</v>
      </c>
      <c r="BL253" s="215" t="s">
        <v>216</v>
      </c>
      <c r="BM253" s="415" t="s">
        <v>428</v>
      </c>
    </row>
    <row r="254" spans="2:51" s="364" customFormat="1" ht="12">
      <c r="B254" s="365"/>
      <c r="D254" s="366" t="s">
        <v>151</v>
      </c>
      <c r="E254" s="367" t="s">
        <v>1</v>
      </c>
      <c r="F254" s="368" t="s">
        <v>429</v>
      </c>
      <c r="H254" s="369">
        <v>369</v>
      </c>
      <c r="I254" s="381"/>
      <c r="L254" s="365"/>
      <c r="M254" s="416"/>
      <c r="N254" s="417"/>
      <c r="O254" s="417"/>
      <c r="P254" s="417"/>
      <c r="Q254" s="417"/>
      <c r="R254" s="417"/>
      <c r="S254" s="417"/>
      <c r="T254" s="418"/>
      <c r="AT254" s="367" t="s">
        <v>151</v>
      </c>
      <c r="AU254" s="367" t="s">
        <v>149</v>
      </c>
      <c r="AV254" s="364" t="s">
        <v>149</v>
      </c>
      <c r="AW254" s="364" t="s">
        <v>27</v>
      </c>
      <c r="AX254" s="364" t="s">
        <v>79</v>
      </c>
      <c r="AY254" s="367" t="s">
        <v>140</v>
      </c>
    </row>
    <row r="255" spans="2:65" s="213" customFormat="1" ht="24" customHeight="1">
      <c r="B255" s="214"/>
      <c r="C255" s="303" t="s">
        <v>430</v>
      </c>
      <c r="D255" s="303" t="s">
        <v>143</v>
      </c>
      <c r="E255" s="304" t="s">
        <v>431</v>
      </c>
      <c r="F255" s="305" t="s">
        <v>432</v>
      </c>
      <c r="G255" s="306" t="s">
        <v>413</v>
      </c>
      <c r="H255" s="307">
        <v>212</v>
      </c>
      <c r="I255" s="35"/>
      <c r="J255" s="308">
        <f>ROUND(I255*H255,2)</f>
        <v>0</v>
      </c>
      <c r="K255" s="305" t="s">
        <v>147</v>
      </c>
      <c r="L255" s="214"/>
      <c r="M255" s="411" t="s">
        <v>1</v>
      </c>
      <c r="N255" s="412" t="s">
        <v>37</v>
      </c>
      <c r="O255" s="413">
        <v>0.215</v>
      </c>
      <c r="P255" s="413">
        <f>O255*H255</f>
        <v>45.58</v>
      </c>
      <c r="Q255" s="413">
        <v>0.0022</v>
      </c>
      <c r="R255" s="413">
        <f>Q255*H255</f>
        <v>0.46640000000000004</v>
      </c>
      <c r="S255" s="413">
        <v>0</v>
      </c>
      <c r="T255" s="414">
        <f>S255*H255</f>
        <v>0</v>
      </c>
      <c r="AR255" s="415" t="s">
        <v>216</v>
      </c>
      <c r="AT255" s="415" t="s">
        <v>143</v>
      </c>
      <c r="AU255" s="415" t="s">
        <v>149</v>
      </c>
      <c r="AY255" s="215" t="s">
        <v>140</v>
      </c>
      <c r="BE255" s="288">
        <f>IF(N255="základní",J255,0)</f>
        <v>0</v>
      </c>
      <c r="BF255" s="288">
        <f>IF(N255="snížená",J255,0)</f>
        <v>0</v>
      </c>
      <c r="BG255" s="288">
        <f>IF(N255="zákl. přenesená",J255,0)</f>
        <v>0</v>
      </c>
      <c r="BH255" s="288">
        <f>IF(N255="sníž. přenesená",J255,0)</f>
        <v>0</v>
      </c>
      <c r="BI255" s="288">
        <f>IF(N255="nulová",J255,0)</f>
        <v>0</v>
      </c>
      <c r="BJ255" s="215" t="s">
        <v>149</v>
      </c>
      <c r="BK255" s="288">
        <f>ROUND(I255*H255,2)</f>
        <v>0</v>
      </c>
      <c r="BL255" s="215" t="s">
        <v>216</v>
      </c>
      <c r="BM255" s="415" t="s">
        <v>433</v>
      </c>
    </row>
    <row r="256" spans="2:51" s="364" customFormat="1" ht="12">
      <c r="B256" s="365"/>
      <c r="D256" s="366" t="s">
        <v>151</v>
      </c>
      <c r="E256" s="367" t="s">
        <v>1</v>
      </c>
      <c r="F256" s="368" t="s">
        <v>434</v>
      </c>
      <c r="H256" s="369">
        <v>212</v>
      </c>
      <c r="I256" s="381"/>
      <c r="L256" s="365"/>
      <c r="M256" s="416"/>
      <c r="N256" s="417"/>
      <c r="O256" s="417"/>
      <c r="P256" s="417"/>
      <c r="Q256" s="417"/>
      <c r="R256" s="417"/>
      <c r="S256" s="417"/>
      <c r="T256" s="418"/>
      <c r="AT256" s="367" t="s">
        <v>151</v>
      </c>
      <c r="AU256" s="367" t="s">
        <v>149</v>
      </c>
      <c r="AV256" s="364" t="s">
        <v>149</v>
      </c>
      <c r="AW256" s="364" t="s">
        <v>27</v>
      </c>
      <c r="AX256" s="364" t="s">
        <v>79</v>
      </c>
      <c r="AY256" s="367" t="s">
        <v>140</v>
      </c>
    </row>
    <row r="257" spans="2:65" s="213" customFormat="1" ht="24" customHeight="1">
      <c r="B257" s="214"/>
      <c r="C257" s="303" t="s">
        <v>435</v>
      </c>
      <c r="D257" s="303" t="s">
        <v>143</v>
      </c>
      <c r="E257" s="304" t="s">
        <v>436</v>
      </c>
      <c r="F257" s="305" t="s">
        <v>1242</v>
      </c>
      <c r="G257" s="306" t="s">
        <v>604</v>
      </c>
      <c r="H257" s="307">
        <v>1</v>
      </c>
      <c r="I257" s="35"/>
      <c r="J257" s="308">
        <f>ROUND(I257*H257,2)</f>
        <v>0</v>
      </c>
      <c r="K257" s="305"/>
      <c r="L257" s="214"/>
      <c r="M257" s="411" t="s">
        <v>1</v>
      </c>
      <c r="N257" s="412" t="s">
        <v>37</v>
      </c>
      <c r="O257" s="413">
        <v>0</v>
      </c>
      <c r="P257" s="413">
        <f>O257*H257</f>
        <v>0</v>
      </c>
      <c r="Q257" s="413">
        <v>0</v>
      </c>
      <c r="R257" s="413">
        <f>Q257*H257</f>
        <v>0</v>
      </c>
      <c r="S257" s="413">
        <v>0</v>
      </c>
      <c r="T257" s="414">
        <f>S257*H257</f>
        <v>0</v>
      </c>
      <c r="AR257" s="415" t="s">
        <v>216</v>
      </c>
      <c r="AT257" s="415" t="s">
        <v>143</v>
      </c>
      <c r="AU257" s="415" t="s">
        <v>149</v>
      </c>
      <c r="AY257" s="215" t="s">
        <v>140</v>
      </c>
      <c r="BE257" s="288">
        <f>IF(N257="základní",J257,0)</f>
        <v>0</v>
      </c>
      <c r="BF257" s="288">
        <f>IF(N257="snížená",J257,0)</f>
        <v>0</v>
      </c>
      <c r="BG257" s="288">
        <f>IF(N257="zákl. přenesená",J257,0)</f>
        <v>0</v>
      </c>
      <c r="BH257" s="288">
        <f>IF(N257="sníž. přenesená",J257,0)</f>
        <v>0</v>
      </c>
      <c r="BI257" s="288">
        <f>IF(N257="nulová",J257,0)</f>
        <v>0</v>
      </c>
      <c r="BJ257" s="215" t="s">
        <v>149</v>
      </c>
      <c r="BK257" s="288">
        <f>ROUND(I257*H257,2)</f>
        <v>0</v>
      </c>
      <c r="BL257" s="215" t="s">
        <v>216</v>
      </c>
      <c r="BM257" s="415" t="s">
        <v>437</v>
      </c>
    </row>
    <row r="258" spans="2:63" s="262" customFormat="1" ht="22.9" customHeight="1">
      <c r="B258" s="263"/>
      <c r="D258" s="264" t="s">
        <v>70</v>
      </c>
      <c r="E258" s="271" t="s">
        <v>438</v>
      </c>
      <c r="F258" s="271" t="s">
        <v>439</v>
      </c>
      <c r="I258" s="382"/>
      <c r="J258" s="272">
        <f>BK258</f>
        <v>0</v>
      </c>
      <c r="L258" s="263"/>
      <c r="M258" s="267"/>
      <c r="N258" s="268"/>
      <c r="O258" s="268"/>
      <c r="P258" s="269">
        <f>SUM(P259:P261)</f>
        <v>0</v>
      </c>
      <c r="Q258" s="268"/>
      <c r="R258" s="269">
        <f>SUM(R259:R261)</f>
        <v>0</v>
      </c>
      <c r="S258" s="268"/>
      <c r="T258" s="270">
        <f>SUM(T259:T261)</f>
        <v>0</v>
      </c>
      <c r="AR258" s="264" t="s">
        <v>149</v>
      </c>
      <c r="AT258" s="280" t="s">
        <v>70</v>
      </c>
      <c r="AU258" s="280" t="s">
        <v>79</v>
      </c>
      <c r="AY258" s="264" t="s">
        <v>140</v>
      </c>
      <c r="BK258" s="281">
        <f>SUM(BK259:BK261)</f>
        <v>0</v>
      </c>
    </row>
    <row r="259" spans="2:65" s="213" customFormat="1" ht="24" customHeight="1">
      <c r="B259" s="214"/>
      <c r="C259" s="303" t="s">
        <v>440</v>
      </c>
      <c r="D259" s="303" t="s">
        <v>143</v>
      </c>
      <c r="E259" s="304" t="s">
        <v>441</v>
      </c>
      <c r="F259" s="305" t="s">
        <v>442</v>
      </c>
      <c r="G259" s="306" t="s">
        <v>407</v>
      </c>
      <c r="H259" s="307">
        <v>7</v>
      </c>
      <c r="I259" s="35"/>
      <c r="J259" s="308">
        <f>ROUND(I259*H259,2)</f>
        <v>0</v>
      </c>
      <c r="K259" s="305" t="s">
        <v>1</v>
      </c>
      <c r="L259" s="214"/>
      <c r="M259" s="411" t="s">
        <v>1</v>
      </c>
      <c r="N259" s="412" t="s">
        <v>37</v>
      </c>
      <c r="O259" s="413">
        <v>0</v>
      </c>
      <c r="P259" s="413">
        <f>O259*H259</f>
        <v>0</v>
      </c>
      <c r="Q259" s="413">
        <v>0</v>
      </c>
      <c r="R259" s="413">
        <f>Q259*H259</f>
        <v>0</v>
      </c>
      <c r="S259" s="413">
        <v>0</v>
      </c>
      <c r="T259" s="414">
        <f>S259*H259</f>
        <v>0</v>
      </c>
      <c r="AR259" s="415" t="s">
        <v>216</v>
      </c>
      <c r="AT259" s="415" t="s">
        <v>143</v>
      </c>
      <c r="AU259" s="415" t="s">
        <v>149</v>
      </c>
      <c r="AY259" s="215" t="s">
        <v>140</v>
      </c>
      <c r="BE259" s="288">
        <f>IF(N259="základní",J259,0)</f>
        <v>0</v>
      </c>
      <c r="BF259" s="288">
        <f>IF(N259="snížená",J259,0)</f>
        <v>0</v>
      </c>
      <c r="BG259" s="288">
        <f>IF(N259="zákl. přenesená",J259,0)</f>
        <v>0</v>
      </c>
      <c r="BH259" s="288">
        <f>IF(N259="sníž. přenesená",J259,0)</f>
        <v>0</v>
      </c>
      <c r="BI259" s="288">
        <f>IF(N259="nulová",J259,0)</f>
        <v>0</v>
      </c>
      <c r="BJ259" s="215" t="s">
        <v>149</v>
      </c>
      <c r="BK259" s="288">
        <f>ROUND(I259*H259,2)</f>
        <v>0</v>
      </c>
      <c r="BL259" s="215" t="s">
        <v>216</v>
      </c>
      <c r="BM259" s="415" t="s">
        <v>443</v>
      </c>
    </row>
    <row r="260" spans="2:51" s="364" customFormat="1" ht="12">
      <c r="B260" s="365"/>
      <c r="D260" s="366" t="s">
        <v>151</v>
      </c>
      <c r="E260" s="367" t="s">
        <v>1</v>
      </c>
      <c r="F260" s="368" t="s">
        <v>444</v>
      </c>
      <c r="H260" s="369">
        <v>7</v>
      </c>
      <c r="I260" s="381"/>
      <c r="L260" s="365"/>
      <c r="M260" s="416"/>
      <c r="N260" s="417"/>
      <c r="O260" s="417"/>
      <c r="P260" s="417"/>
      <c r="Q260" s="417"/>
      <c r="R260" s="417"/>
      <c r="S260" s="417"/>
      <c r="T260" s="418"/>
      <c r="AT260" s="367" t="s">
        <v>151</v>
      </c>
      <c r="AU260" s="367" t="s">
        <v>149</v>
      </c>
      <c r="AV260" s="364" t="s">
        <v>149</v>
      </c>
      <c r="AW260" s="364" t="s">
        <v>27</v>
      </c>
      <c r="AX260" s="364" t="s">
        <v>79</v>
      </c>
      <c r="AY260" s="367" t="s">
        <v>140</v>
      </c>
    </row>
    <row r="261" spans="2:65" s="213" customFormat="1" ht="24" customHeight="1">
      <c r="B261" s="214"/>
      <c r="C261" s="303" t="s">
        <v>445</v>
      </c>
      <c r="D261" s="303" t="s">
        <v>143</v>
      </c>
      <c r="E261" s="304" t="s">
        <v>446</v>
      </c>
      <c r="F261" s="305" t="s">
        <v>1243</v>
      </c>
      <c r="G261" s="306" t="s">
        <v>604</v>
      </c>
      <c r="H261" s="307">
        <v>1</v>
      </c>
      <c r="I261" s="35"/>
      <c r="J261" s="308">
        <f>ROUND(I261*H261,2)</f>
        <v>0</v>
      </c>
      <c r="K261" s="305"/>
      <c r="L261" s="214"/>
      <c r="M261" s="411" t="s">
        <v>1</v>
      </c>
      <c r="N261" s="412" t="s">
        <v>37</v>
      </c>
      <c r="O261" s="413">
        <v>0</v>
      </c>
      <c r="P261" s="413">
        <f>O261*H261</f>
        <v>0</v>
      </c>
      <c r="Q261" s="413">
        <v>0</v>
      </c>
      <c r="R261" s="413">
        <f>Q261*H261</f>
        <v>0</v>
      </c>
      <c r="S261" s="413">
        <v>0</v>
      </c>
      <c r="T261" s="414">
        <f>S261*H261</f>
        <v>0</v>
      </c>
      <c r="AR261" s="415" t="s">
        <v>216</v>
      </c>
      <c r="AT261" s="415" t="s">
        <v>143</v>
      </c>
      <c r="AU261" s="415" t="s">
        <v>149</v>
      </c>
      <c r="AY261" s="215" t="s">
        <v>140</v>
      </c>
      <c r="BE261" s="288">
        <f>IF(N261="základní",J261,0)</f>
        <v>0</v>
      </c>
      <c r="BF261" s="288">
        <f>IF(N261="snížená",J261,0)</f>
        <v>0</v>
      </c>
      <c r="BG261" s="288">
        <f>IF(N261="zákl. přenesená",J261,0)</f>
        <v>0</v>
      </c>
      <c r="BH261" s="288">
        <f>IF(N261="sníž. přenesená",J261,0)</f>
        <v>0</v>
      </c>
      <c r="BI261" s="288">
        <f>IF(N261="nulová",J261,0)</f>
        <v>0</v>
      </c>
      <c r="BJ261" s="215" t="s">
        <v>149</v>
      </c>
      <c r="BK261" s="288">
        <f>ROUND(I261*H261,2)</f>
        <v>0</v>
      </c>
      <c r="BL261" s="215" t="s">
        <v>216</v>
      </c>
      <c r="BM261" s="415" t="s">
        <v>447</v>
      </c>
    </row>
    <row r="262" spans="2:63" s="262" customFormat="1" ht="22.9" customHeight="1">
      <c r="B262" s="263"/>
      <c r="D262" s="264" t="s">
        <v>70</v>
      </c>
      <c r="E262" s="271" t="s">
        <v>448</v>
      </c>
      <c r="F262" s="271" t="s">
        <v>449</v>
      </c>
      <c r="I262" s="382"/>
      <c r="J262" s="272">
        <f>BK262</f>
        <v>0</v>
      </c>
      <c r="L262" s="263"/>
      <c r="M262" s="267"/>
      <c r="N262" s="268"/>
      <c r="O262" s="268"/>
      <c r="P262" s="269">
        <f>SUM(P263:P268)</f>
        <v>30.566592</v>
      </c>
      <c r="Q262" s="268"/>
      <c r="R262" s="269">
        <f>SUM(R263:R268)</f>
        <v>0.022120559999999997</v>
      </c>
      <c r="S262" s="268"/>
      <c r="T262" s="270">
        <f>SUM(T263:T268)</f>
        <v>0</v>
      </c>
      <c r="AR262" s="264" t="s">
        <v>149</v>
      </c>
      <c r="AT262" s="280" t="s">
        <v>70</v>
      </c>
      <c r="AU262" s="280" t="s">
        <v>79</v>
      </c>
      <c r="AY262" s="264" t="s">
        <v>140</v>
      </c>
      <c r="BK262" s="281">
        <f>SUM(BK263:BK268)</f>
        <v>0</v>
      </c>
    </row>
    <row r="263" spans="2:65" s="213" customFormat="1" ht="16.5" customHeight="1">
      <c r="B263" s="214"/>
      <c r="C263" s="303" t="s">
        <v>450</v>
      </c>
      <c r="D263" s="303" t="s">
        <v>143</v>
      </c>
      <c r="E263" s="304" t="s">
        <v>451</v>
      </c>
      <c r="F263" s="305" t="s">
        <v>452</v>
      </c>
      <c r="G263" s="306" t="s">
        <v>146</v>
      </c>
      <c r="H263" s="307">
        <v>67.032</v>
      </c>
      <c r="I263" s="35"/>
      <c r="J263" s="308">
        <f>ROUND(I263*H263,2)</f>
        <v>0</v>
      </c>
      <c r="K263" s="305" t="s">
        <v>147</v>
      </c>
      <c r="L263" s="214"/>
      <c r="M263" s="411" t="s">
        <v>1</v>
      </c>
      <c r="N263" s="412" t="s">
        <v>37</v>
      </c>
      <c r="O263" s="413">
        <v>0.1</v>
      </c>
      <c r="P263" s="413">
        <f>O263*H263</f>
        <v>6.7032</v>
      </c>
      <c r="Q263" s="413">
        <v>7E-05</v>
      </c>
      <c r="R263" s="413">
        <f>Q263*H263</f>
        <v>0.004692239999999999</v>
      </c>
      <c r="S263" s="413">
        <v>0</v>
      </c>
      <c r="T263" s="414">
        <f>S263*H263</f>
        <v>0</v>
      </c>
      <c r="AR263" s="415" t="s">
        <v>216</v>
      </c>
      <c r="AT263" s="415" t="s">
        <v>143</v>
      </c>
      <c r="AU263" s="415" t="s">
        <v>149</v>
      </c>
      <c r="AY263" s="215" t="s">
        <v>140</v>
      </c>
      <c r="BE263" s="288">
        <f>IF(N263="základní",J263,0)</f>
        <v>0</v>
      </c>
      <c r="BF263" s="288">
        <f>IF(N263="snížená",J263,0)</f>
        <v>0</v>
      </c>
      <c r="BG263" s="288">
        <f>IF(N263="zákl. přenesená",J263,0)</f>
        <v>0</v>
      </c>
      <c r="BH263" s="288">
        <f>IF(N263="sníž. přenesená",J263,0)</f>
        <v>0</v>
      </c>
      <c r="BI263" s="288">
        <f>IF(N263="nulová",J263,0)</f>
        <v>0</v>
      </c>
      <c r="BJ263" s="215" t="s">
        <v>149</v>
      </c>
      <c r="BK263" s="288">
        <f>ROUND(I263*H263,2)</f>
        <v>0</v>
      </c>
      <c r="BL263" s="215" t="s">
        <v>216</v>
      </c>
      <c r="BM263" s="415" t="s">
        <v>453</v>
      </c>
    </row>
    <row r="264" spans="2:51" s="364" customFormat="1" ht="12">
      <c r="B264" s="365"/>
      <c r="D264" s="366" t="s">
        <v>151</v>
      </c>
      <c r="E264" s="367" t="s">
        <v>1</v>
      </c>
      <c r="F264" s="368" t="s">
        <v>454</v>
      </c>
      <c r="H264" s="369">
        <v>16.632</v>
      </c>
      <c r="I264" s="381"/>
      <c r="L264" s="365"/>
      <c r="M264" s="416"/>
      <c r="N264" s="417"/>
      <c r="O264" s="417"/>
      <c r="P264" s="417"/>
      <c r="Q264" s="417"/>
      <c r="R264" s="417"/>
      <c r="S264" s="417"/>
      <c r="T264" s="418"/>
      <c r="AT264" s="367" t="s">
        <v>151</v>
      </c>
      <c r="AU264" s="367" t="s">
        <v>149</v>
      </c>
      <c r="AV264" s="364" t="s">
        <v>149</v>
      </c>
      <c r="AW264" s="364" t="s">
        <v>27</v>
      </c>
      <c r="AX264" s="364" t="s">
        <v>71</v>
      </c>
      <c r="AY264" s="367" t="s">
        <v>140</v>
      </c>
    </row>
    <row r="265" spans="2:51" s="364" customFormat="1" ht="12">
      <c r="B265" s="365"/>
      <c r="D265" s="366" t="s">
        <v>151</v>
      </c>
      <c r="E265" s="367" t="s">
        <v>1</v>
      </c>
      <c r="F265" s="368" t="s">
        <v>455</v>
      </c>
      <c r="H265" s="369">
        <v>50.4</v>
      </c>
      <c r="I265" s="381"/>
      <c r="L265" s="365"/>
      <c r="M265" s="416"/>
      <c r="N265" s="417"/>
      <c r="O265" s="417"/>
      <c r="P265" s="417"/>
      <c r="Q265" s="417"/>
      <c r="R265" s="417"/>
      <c r="S265" s="417"/>
      <c r="T265" s="418"/>
      <c r="AT265" s="367" t="s">
        <v>151</v>
      </c>
      <c r="AU265" s="367" t="s">
        <v>149</v>
      </c>
      <c r="AV265" s="364" t="s">
        <v>149</v>
      </c>
      <c r="AW265" s="364" t="s">
        <v>27</v>
      </c>
      <c r="AX265" s="364" t="s">
        <v>71</v>
      </c>
      <c r="AY265" s="367" t="s">
        <v>140</v>
      </c>
    </row>
    <row r="266" spans="2:51" s="376" customFormat="1" ht="12">
      <c r="B266" s="377"/>
      <c r="D266" s="366" t="s">
        <v>151</v>
      </c>
      <c r="E266" s="378" t="s">
        <v>1</v>
      </c>
      <c r="F266" s="379" t="s">
        <v>264</v>
      </c>
      <c r="H266" s="380">
        <v>67.032</v>
      </c>
      <c r="I266" s="383"/>
      <c r="L266" s="377"/>
      <c r="M266" s="422"/>
      <c r="N266" s="423"/>
      <c r="O266" s="423"/>
      <c r="P266" s="423"/>
      <c r="Q266" s="423"/>
      <c r="R266" s="423"/>
      <c r="S266" s="423"/>
      <c r="T266" s="424"/>
      <c r="AT266" s="378" t="s">
        <v>151</v>
      </c>
      <c r="AU266" s="378" t="s">
        <v>149</v>
      </c>
      <c r="AV266" s="376" t="s">
        <v>148</v>
      </c>
      <c r="AW266" s="376" t="s">
        <v>27</v>
      </c>
      <c r="AX266" s="376" t="s">
        <v>79</v>
      </c>
      <c r="AY266" s="378" t="s">
        <v>140</v>
      </c>
    </row>
    <row r="267" spans="2:65" s="213" customFormat="1" ht="24" customHeight="1">
      <c r="B267" s="214"/>
      <c r="C267" s="303" t="s">
        <v>456</v>
      </c>
      <c r="D267" s="303" t="s">
        <v>143</v>
      </c>
      <c r="E267" s="304" t="s">
        <v>457</v>
      </c>
      <c r="F267" s="305" t="s">
        <v>458</v>
      </c>
      <c r="G267" s="306" t="s">
        <v>146</v>
      </c>
      <c r="H267" s="307">
        <v>67.032</v>
      </c>
      <c r="I267" s="35"/>
      <c r="J267" s="308">
        <f>ROUND(I267*H267,2)</f>
        <v>0</v>
      </c>
      <c r="K267" s="305" t="s">
        <v>147</v>
      </c>
      <c r="L267" s="214"/>
      <c r="M267" s="411" t="s">
        <v>1</v>
      </c>
      <c r="N267" s="412" t="s">
        <v>37</v>
      </c>
      <c r="O267" s="413">
        <v>0.184</v>
      </c>
      <c r="P267" s="413">
        <f>O267*H267</f>
        <v>12.333888</v>
      </c>
      <c r="Q267" s="413">
        <v>0.00014</v>
      </c>
      <c r="R267" s="413">
        <f>Q267*H267</f>
        <v>0.009384479999999999</v>
      </c>
      <c r="S267" s="413">
        <v>0</v>
      </c>
      <c r="T267" s="414">
        <f>S267*H267</f>
        <v>0</v>
      </c>
      <c r="AR267" s="415" t="s">
        <v>216</v>
      </c>
      <c r="AT267" s="415" t="s">
        <v>143</v>
      </c>
      <c r="AU267" s="415" t="s">
        <v>149</v>
      </c>
      <c r="AY267" s="215" t="s">
        <v>140</v>
      </c>
      <c r="BE267" s="288">
        <f>IF(N267="základní",J267,0)</f>
        <v>0</v>
      </c>
      <c r="BF267" s="288">
        <f>IF(N267="snížená",J267,0)</f>
        <v>0</v>
      </c>
      <c r="BG267" s="288">
        <f>IF(N267="zákl. přenesená",J267,0)</f>
        <v>0</v>
      </c>
      <c r="BH267" s="288">
        <f>IF(N267="sníž. přenesená",J267,0)</f>
        <v>0</v>
      </c>
      <c r="BI267" s="288">
        <f>IF(N267="nulová",J267,0)</f>
        <v>0</v>
      </c>
      <c r="BJ267" s="215" t="s">
        <v>149</v>
      </c>
      <c r="BK267" s="288">
        <f>ROUND(I267*H267,2)</f>
        <v>0</v>
      </c>
      <c r="BL267" s="215" t="s">
        <v>216</v>
      </c>
      <c r="BM267" s="415" t="s">
        <v>459</v>
      </c>
    </row>
    <row r="268" spans="2:65" s="213" customFormat="1" ht="24" customHeight="1">
      <c r="B268" s="214"/>
      <c r="C268" s="303" t="s">
        <v>460</v>
      </c>
      <c r="D268" s="303" t="s">
        <v>143</v>
      </c>
      <c r="E268" s="304" t="s">
        <v>461</v>
      </c>
      <c r="F268" s="305" t="s">
        <v>462</v>
      </c>
      <c r="G268" s="306" t="s">
        <v>146</v>
      </c>
      <c r="H268" s="307">
        <v>67.032</v>
      </c>
      <c r="I268" s="35"/>
      <c r="J268" s="308">
        <f>ROUND(I268*H268,2)</f>
        <v>0</v>
      </c>
      <c r="K268" s="305" t="s">
        <v>147</v>
      </c>
      <c r="L268" s="214"/>
      <c r="M268" s="411" t="s">
        <v>1</v>
      </c>
      <c r="N268" s="412" t="s">
        <v>37</v>
      </c>
      <c r="O268" s="413">
        <v>0.172</v>
      </c>
      <c r="P268" s="413">
        <f>O268*H268</f>
        <v>11.529504</v>
      </c>
      <c r="Q268" s="413">
        <v>0.00012</v>
      </c>
      <c r="R268" s="413">
        <f>Q268*H268</f>
        <v>0.00804384</v>
      </c>
      <c r="S268" s="413">
        <v>0</v>
      </c>
      <c r="T268" s="414">
        <f>S268*H268</f>
        <v>0</v>
      </c>
      <c r="AR268" s="415" t="s">
        <v>216</v>
      </c>
      <c r="AT268" s="415" t="s">
        <v>143</v>
      </c>
      <c r="AU268" s="415" t="s">
        <v>149</v>
      </c>
      <c r="AY268" s="215" t="s">
        <v>140</v>
      </c>
      <c r="BE268" s="288">
        <f>IF(N268="základní",J268,0)</f>
        <v>0</v>
      </c>
      <c r="BF268" s="288">
        <f>IF(N268="snížená",J268,0)</f>
        <v>0</v>
      </c>
      <c r="BG268" s="288">
        <f>IF(N268="zákl. přenesená",J268,0)</f>
        <v>0</v>
      </c>
      <c r="BH268" s="288">
        <f>IF(N268="sníž. přenesená",J268,0)</f>
        <v>0</v>
      </c>
      <c r="BI268" s="288">
        <f>IF(N268="nulová",J268,0)</f>
        <v>0</v>
      </c>
      <c r="BJ268" s="215" t="s">
        <v>149</v>
      </c>
      <c r="BK268" s="288">
        <f>ROUND(I268*H268,2)</f>
        <v>0</v>
      </c>
      <c r="BL268" s="215" t="s">
        <v>216</v>
      </c>
      <c r="BM268" s="415" t="s">
        <v>463</v>
      </c>
    </row>
    <row r="269" spans="2:63" s="262" customFormat="1" ht="25.9" customHeight="1">
      <c r="B269" s="263"/>
      <c r="D269" s="264" t="s">
        <v>70</v>
      </c>
      <c r="E269" s="265" t="s">
        <v>464</v>
      </c>
      <c r="F269" s="265" t="s">
        <v>465</v>
      </c>
      <c r="I269" s="382"/>
      <c r="J269" s="266">
        <f>J270+J273+J282</f>
        <v>0</v>
      </c>
      <c r="L269" s="263"/>
      <c r="M269" s="267"/>
      <c r="N269" s="268"/>
      <c r="O269" s="268"/>
      <c r="P269" s="269" t="e">
        <f>P270+P273+P281</f>
        <v>#REF!</v>
      </c>
      <c r="Q269" s="268"/>
      <c r="R269" s="269" t="e">
        <f>R270+R273+R281</f>
        <v>#REF!</v>
      </c>
      <c r="S269" s="268"/>
      <c r="T269" s="270" t="e">
        <f>T270+T273+T281</f>
        <v>#REF!</v>
      </c>
      <c r="AR269" s="264" t="s">
        <v>168</v>
      </c>
      <c r="AT269" s="280" t="s">
        <v>70</v>
      </c>
      <c r="AU269" s="280" t="s">
        <v>71</v>
      </c>
      <c r="AY269" s="264" t="s">
        <v>140</v>
      </c>
      <c r="BK269" s="281" t="e">
        <f>BK270+BK273+BK281</f>
        <v>#REF!</v>
      </c>
    </row>
    <row r="270" spans="2:63" s="262" customFormat="1" ht="22.9" customHeight="1">
      <c r="B270" s="263"/>
      <c r="D270" s="264" t="s">
        <v>70</v>
      </c>
      <c r="E270" s="271" t="s">
        <v>466</v>
      </c>
      <c r="F270" s="271" t="s">
        <v>467</v>
      </c>
      <c r="I270" s="382"/>
      <c r="J270" s="272">
        <f>BK270+J272</f>
        <v>0</v>
      </c>
      <c r="L270" s="263"/>
      <c r="M270" s="267"/>
      <c r="N270" s="268"/>
      <c r="O270" s="268"/>
      <c r="P270" s="269">
        <f>P271</f>
        <v>0</v>
      </c>
      <c r="Q270" s="268"/>
      <c r="R270" s="269">
        <f>R271</f>
        <v>0</v>
      </c>
      <c r="S270" s="268"/>
      <c r="T270" s="270">
        <f>T271</f>
        <v>0</v>
      </c>
      <c r="AR270" s="264" t="s">
        <v>168</v>
      </c>
      <c r="AT270" s="280" t="s">
        <v>70</v>
      </c>
      <c r="AU270" s="280" t="s">
        <v>79</v>
      </c>
      <c r="AY270" s="264" t="s">
        <v>140</v>
      </c>
      <c r="BK270" s="281">
        <f>BK271</f>
        <v>0</v>
      </c>
    </row>
    <row r="271" spans="2:65" s="213" customFormat="1" ht="16.5" customHeight="1">
      <c r="B271" s="214"/>
      <c r="C271" s="303">
        <v>67</v>
      </c>
      <c r="D271" s="303" t="s">
        <v>143</v>
      </c>
      <c r="E271" s="304" t="s">
        <v>468</v>
      </c>
      <c r="F271" s="305" t="s">
        <v>469</v>
      </c>
      <c r="G271" s="306" t="s">
        <v>604</v>
      </c>
      <c r="H271" s="307">
        <v>1</v>
      </c>
      <c r="I271" s="35"/>
      <c r="J271" s="308">
        <f>ROUND(I271*H271,2)</f>
        <v>0</v>
      </c>
      <c r="K271" s="305"/>
      <c r="L271" s="214"/>
      <c r="M271" s="411" t="s">
        <v>1</v>
      </c>
      <c r="N271" s="412" t="s">
        <v>37</v>
      </c>
      <c r="O271" s="413">
        <v>0</v>
      </c>
      <c r="P271" s="413">
        <f>O271*H271</f>
        <v>0</v>
      </c>
      <c r="Q271" s="413">
        <v>0</v>
      </c>
      <c r="R271" s="413">
        <f>Q271*H271</f>
        <v>0</v>
      </c>
      <c r="S271" s="413">
        <v>0</v>
      </c>
      <c r="T271" s="414">
        <f>S271*H271</f>
        <v>0</v>
      </c>
      <c r="AR271" s="415" t="s">
        <v>470</v>
      </c>
      <c r="AT271" s="415" t="s">
        <v>143</v>
      </c>
      <c r="AU271" s="415" t="s">
        <v>149</v>
      </c>
      <c r="AY271" s="215" t="s">
        <v>140</v>
      </c>
      <c r="BE271" s="288">
        <f>IF(N271="základní",J271,0)</f>
        <v>0</v>
      </c>
      <c r="BF271" s="288">
        <f>IF(N271="snížená",J271,0)</f>
        <v>0</v>
      </c>
      <c r="BG271" s="288">
        <f>IF(N271="zákl. přenesená",J271,0)</f>
        <v>0</v>
      </c>
      <c r="BH271" s="288">
        <f>IF(N271="sníž. přenesená",J271,0)</f>
        <v>0</v>
      </c>
      <c r="BI271" s="288">
        <f>IF(N271="nulová",J271,0)</f>
        <v>0</v>
      </c>
      <c r="BJ271" s="215" t="s">
        <v>149</v>
      </c>
      <c r="BK271" s="288">
        <f>ROUND(I271*H271,2)</f>
        <v>0</v>
      </c>
      <c r="BL271" s="215" t="s">
        <v>470</v>
      </c>
      <c r="BM271" s="415" t="s">
        <v>471</v>
      </c>
    </row>
    <row r="272" spans="2:65" s="213" customFormat="1" ht="27.75" customHeight="1">
      <c r="B272" s="214"/>
      <c r="C272" s="303">
        <v>68</v>
      </c>
      <c r="D272" s="303" t="s">
        <v>143</v>
      </c>
      <c r="E272" s="304" t="s">
        <v>675</v>
      </c>
      <c r="F272" s="305" t="s">
        <v>1214</v>
      </c>
      <c r="G272" s="306" t="s">
        <v>604</v>
      </c>
      <c r="H272" s="307">
        <v>1</v>
      </c>
      <c r="I272" s="35"/>
      <c r="J272" s="308">
        <f>ROUND(I272*H272,2)</f>
        <v>0</v>
      </c>
      <c r="K272" s="305"/>
      <c r="L272" s="214"/>
      <c r="M272" s="411"/>
      <c r="N272" s="412"/>
      <c r="O272" s="413"/>
      <c r="P272" s="413"/>
      <c r="Q272" s="413"/>
      <c r="R272" s="413"/>
      <c r="S272" s="413"/>
      <c r="T272" s="414"/>
      <c r="AR272" s="415"/>
      <c r="AT272" s="415"/>
      <c r="AU272" s="415"/>
      <c r="AY272" s="215"/>
      <c r="BE272" s="288"/>
      <c r="BF272" s="288"/>
      <c r="BG272" s="288"/>
      <c r="BH272" s="288"/>
      <c r="BI272" s="288"/>
      <c r="BJ272" s="215"/>
      <c r="BK272" s="288"/>
      <c r="BL272" s="215"/>
      <c r="BM272" s="415"/>
    </row>
    <row r="273" spans="2:63" s="262" customFormat="1" ht="22.9" customHeight="1">
      <c r="B273" s="263"/>
      <c r="D273" s="264" t="s">
        <v>70</v>
      </c>
      <c r="E273" s="271" t="s">
        <v>472</v>
      </c>
      <c r="F273" s="271" t="s">
        <v>473</v>
      </c>
      <c r="I273" s="382"/>
      <c r="J273" s="272">
        <f>SUM(J274:J280)</f>
        <v>0</v>
      </c>
      <c r="L273" s="263"/>
      <c r="M273" s="267"/>
      <c r="N273" s="268"/>
      <c r="O273" s="268"/>
      <c r="P273" s="269" t="e">
        <f>SUM(P274:P280)</f>
        <v>#REF!</v>
      </c>
      <c r="Q273" s="268"/>
      <c r="R273" s="269" t="e">
        <f>SUM(R274:R280)</f>
        <v>#REF!</v>
      </c>
      <c r="S273" s="268"/>
      <c r="T273" s="270" t="e">
        <f>SUM(T274:T280)</f>
        <v>#REF!</v>
      </c>
      <c r="AR273" s="264" t="s">
        <v>168</v>
      </c>
      <c r="AT273" s="280" t="s">
        <v>70</v>
      </c>
      <c r="AU273" s="280" t="s">
        <v>79</v>
      </c>
      <c r="AY273" s="264" t="s">
        <v>140</v>
      </c>
      <c r="BK273" s="281" t="e">
        <f>SUM(BK274:BK280)</f>
        <v>#REF!</v>
      </c>
    </row>
    <row r="274" spans="2:65" s="213" customFormat="1" ht="61.5" customHeight="1">
      <c r="B274" s="214"/>
      <c r="C274" s="303" t="s">
        <v>477</v>
      </c>
      <c r="D274" s="303" t="s">
        <v>143</v>
      </c>
      <c r="E274" s="304" t="s">
        <v>1215</v>
      </c>
      <c r="F274" s="305" t="s">
        <v>1216</v>
      </c>
      <c r="G274" s="306" t="s">
        <v>604</v>
      </c>
      <c r="H274" s="307">
        <v>1</v>
      </c>
      <c r="I274" s="35"/>
      <c r="J274" s="308">
        <f>ROUND(I274*H274,2)</f>
        <v>0</v>
      </c>
      <c r="K274" s="305"/>
      <c r="L274" s="214"/>
      <c r="M274" s="411" t="s">
        <v>1</v>
      </c>
      <c r="N274" s="412" t="s">
        <v>37</v>
      </c>
      <c r="O274" s="413">
        <v>0</v>
      </c>
      <c r="P274" s="413" t="e">
        <f>O274*#REF!</f>
        <v>#REF!</v>
      </c>
      <c r="Q274" s="413">
        <v>0</v>
      </c>
      <c r="R274" s="413" t="e">
        <f>Q274*#REF!</f>
        <v>#REF!</v>
      </c>
      <c r="S274" s="413">
        <v>0</v>
      </c>
      <c r="T274" s="414" t="e">
        <f>S274*#REF!</f>
        <v>#REF!</v>
      </c>
      <c r="AR274" s="415" t="s">
        <v>470</v>
      </c>
      <c r="AT274" s="415" t="s">
        <v>143</v>
      </c>
      <c r="AU274" s="415" t="s">
        <v>149</v>
      </c>
      <c r="AY274" s="215" t="s">
        <v>140</v>
      </c>
      <c r="BE274" s="288">
        <f>IF(N274="základní",#REF!,0)</f>
        <v>0</v>
      </c>
      <c r="BF274" s="288" t="e">
        <f>IF(N274="snížená",#REF!,0)</f>
        <v>#REF!</v>
      </c>
      <c r="BG274" s="288">
        <f>IF(N274="zákl. přenesená",#REF!,0)</f>
        <v>0</v>
      </c>
      <c r="BH274" s="288">
        <f>IF(N274="sníž. přenesená",#REF!,0)</f>
        <v>0</v>
      </c>
      <c r="BI274" s="288">
        <f>IF(N274="nulová",#REF!,0)</f>
        <v>0</v>
      </c>
      <c r="BJ274" s="215" t="s">
        <v>149</v>
      </c>
      <c r="BK274" s="288" t="e">
        <f>ROUND(#REF!*#REF!,2)</f>
        <v>#REF!</v>
      </c>
      <c r="BL274" s="215" t="s">
        <v>470</v>
      </c>
      <c r="BM274" s="415" t="s">
        <v>476</v>
      </c>
    </row>
    <row r="275" spans="2:65" s="213" customFormat="1" ht="28.5" customHeight="1">
      <c r="B275" s="214"/>
      <c r="C275" s="303" t="s">
        <v>481</v>
      </c>
      <c r="D275" s="303" t="s">
        <v>143</v>
      </c>
      <c r="E275" s="304" t="s">
        <v>474</v>
      </c>
      <c r="F275" s="305" t="s">
        <v>475</v>
      </c>
      <c r="G275" s="306" t="s">
        <v>604</v>
      </c>
      <c r="H275" s="307">
        <v>1</v>
      </c>
      <c r="I275" s="35"/>
      <c r="J275" s="308">
        <f>ROUND(I275*H275,2)</f>
        <v>0</v>
      </c>
      <c r="K275" s="305"/>
      <c r="L275" s="214"/>
      <c r="M275" s="411" t="s">
        <v>1</v>
      </c>
      <c r="N275" s="412" t="s">
        <v>37</v>
      </c>
      <c r="O275" s="413">
        <v>0</v>
      </c>
      <c r="P275" s="413" t="e">
        <f>O275*#REF!</f>
        <v>#REF!</v>
      </c>
      <c r="Q275" s="413">
        <v>0</v>
      </c>
      <c r="R275" s="413" t="e">
        <f>Q275*#REF!</f>
        <v>#REF!</v>
      </c>
      <c r="S275" s="413">
        <v>0</v>
      </c>
      <c r="T275" s="414" t="e">
        <f>S275*#REF!</f>
        <v>#REF!</v>
      </c>
      <c r="AR275" s="415" t="s">
        <v>470</v>
      </c>
      <c r="AT275" s="415" t="s">
        <v>143</v>
      </c>
      <c r="AU275" s="415" t="s">
        <v>149</v>
      </c>
      <c r="AY275" s="215" t="s">
        <v>140</v>
      </c>
      <c r="BE275" s="288">
        <f>IF(N275="základní",#REF!,0)</f>
        <v>0</v>
      </c>
      <c r="BF275" s="288" t="e">
        <f>IF(N275="snížená",#REF!,0)</f>
        <v>#REF!</v>
      </c>
      <c r="BG275" s="288">
        <f>IF(N275="zákl. přenesená",#REF!,0)</f>
        <v>0</v>
      </c>
      <c r="BH275" s="288">
        <f>IF(N275="sníž. přenesená",#REF!,0)</f>
        <v>0</v>
      </c>
      <c r="BI275" s="288">
        <f>IF(N275="nulová",#REF!,0)</f>
        <v>0</v>
      </c>
      <c r="BJ275" s="215" t="s">
        <v>149</v>
      </c>
      <c r="BK275" s="288" t="e">
        <f>ROUND(#REF!*#REF!,2)</f>
        <v>#REF!</v>
      </c>
      <c r="BL275" s="215" t="s">
        <v>470</v>
      </c>
      <c r="BM275" s="415" t="s">
        <v>480</v>
      </c>
    </row>
    <row r="276" spans="2:65" s="213" customFormat="1" ht="16.5" customHeight="1">
      <c r="B276" s="214"/>
      <c r="C276" s="303" t="s">
        <v>485</v>
      </c>
      <c r="D276" s="303" t="s">
        <v>143</v>
      </c>
      <c r="E276" s="304" t="s">
        <v>478</v>
      </c>
      <c r="F276" s="305" t="s">
        <v>479</v>
      </c>
      <c r="G276" s="306" t="s">
        <v>604</v>
      </c>
      <c r="H276" s="307">
        <v>1</v>
      </c>
      <c r="I276" s="35"/>
      <c r="J276" s="308">
        <f>ROUND(I276*H276,2)</f>
        <v>0</v>
      </c>
      <c r="K276" s="305"/>
      <c r="L276" s="214"/>
      <c r="M276" s="411" t="s">
        <v>1</v>
      </c>
      <c r="N276" s="412" t="s">
        <v>37</v>
      </c>
      <c r="O276" s="413">
        <v>0</v>
      </c>
      <c r="P276" s="413" t="e">
        <f>O276*#REF!</f>
        <v>#REF!</v>
      </c>
      <c r="Q276" s="413">
        <v>0</v>
      </c>
      <c r="R276" s="413" t="e">
        <f>Q276*#REF!</f>
        <v>#REF!</v>
      </c>
      <c r="S276" s="413">
        <v>0</v>
      </c>
      <c r="T276" s="414" t="e">
        <f>S276*#REF!</f>
        <v>#REF!</v>
      </c>
      <c r="AR276" s="415" t="s">
        <v>470</v>
      </c>
      <c r="AT276" s="415" t="s">
        <v>143</v>
      </c>
      <c r="AU276" s="415" t="s">
        <v>149</v>
      </c>
      <c r="AY276" s="215" t="s">
        <v>140</v>
      </c>
      <c r="BE276" s="288">
        <f>IF(N276="základní",#REF!,0)</f>
        <v>0</v>
      </c>
      <c r="BF276" s="288" t="e">
        <f>IF(N276="snížená",#REF!,0)</f>
        <v>#REF!</v>
      </c>
      <c r="BG276" s="288">
        <f>IF(N276="zákl. přenesená",#REF!,0)</f>
        <v>0</v>
      </c>
      <c r="BH276" s="288">
        <f>IF(N276="sníž. přenesená",#REF!,0)</f>
        <v>0</v>
      </c>
      <c r="BI276" s="288">
        <f>IF(N276="nulová",#REF!,0)</f>
        <v>0</v>
      </c>
      <c r="BJ276" s="215" t="s">
        <v>149</v>
      </c>
      <c r="BK276" s="288" t="e">
        <f>ROUND(#REF!*#REF!,2)</f>
        <v>#REF!</v>
      </c>
      <c r="BL276" s="215" t="s">
        <v>470</v>
      </c>
      <c r="BM276" s="415" t="s">
        <v>484</v>
      </c>
    </row>
    <row r="277" spans="2:65" s="213" customFormat="1" ht="16.5" customHeight="1">
      <c r="B277" s="214"/>
      <c r="C277" s="303" t="s">
        <v>491</v>
      </c>
      <c r="D277" s="303" t="s">
        <v>143</v>
      </c>
      <c r="E277" s="304" t="s">
        <v>482</v>
      </c>
      <c r="F277" s="305" t="s">
        <v>483</v>
      </c>
      <c r="G277" s="306" t="s">
        <v>604</v>
      </c>
      <c r="H277" s="307">
        <v>1</v>
      </c>
      <c r="I277" s="35"/>
      <c r="J277" s="308">
        <f>ROUND(I277*H277,2)</f>
        <v>0</v>
      </c>
      <c r="K277" s="305"/>
      <c r="L277" s="214"/>
      <c r="M277" s="411"/>
      <c r="N277" s="412"/>
      <c r="O277" s="413"/>
      <c r="P277" s="413"/>
      <c r="Q277" s="413"/>
      <c r="R277" s="413"/>
      <c r="S277" s="413"/>
      <c r="T277" s="414"/>
      <c r="AR277" s="415"/>
      <c r="AT277" s="415"/>
      <c r="AU277" s="415"/>
      <c r="AY277" s="215"/>
      <c r="BE277" s="288"/>
      <c r="BF277" s="288"/>
      <c r="BG277" s="288"/>
      <c r="BH277" s="288"/>
      <c r="BI277" s="288"/>
      <c r="BJ277" s="215"/>
      <c r="BK277" s="288"/>
      <c r="BL277" s="215"/>
      <c r="BM277" s="415"/>
    </row>
    <row r="278" spans="2:65" s="213" customFormat="1" ht="26.25" customHeight="1">
      <c r="B278" s="214"/>
      <c r="C278" s="303" t="s">
        <v>1217</v>
      </c>
      <c r="D278" s="303" t="s">
        <v>143</v>
      </c>
      <c r="E278" s="304" t="s">
        <v>1218</v>
      </c>
      <c r="F278" s="305" t="s">
        <v>1219</v>
      </c>
      <c r="G278" s="306" t="s">
        <v>146</v>
      </c>
      <c r="H278" s="307">
        <v>30400</v>
      </c>
      <c r="I278" s="35"/>
      <c r="J278" s="308">
        <f>ROUND(I278*H278,2)</f>
        <v>0</v>
      </c>
      <c r="K278" s="305"/>
      <c r="L278" s="214"/>
      <c r="M278" s="411"/>
      <c r="N278" s="412"/>
      <c r="O278" s="413"/>
      <c r="P278" s="413"/>
      <c r="Q278" s="413"/>
      <c r="R278" s="413"/>
      <c r="S278" s="413"/>
      <c r="T278" s="414"/>
      <c r="AR278" s="415"/>
      <c r="AT278" s="415"/>
      <c r="AU278" s="415"/>
      <c r="AY278" s="215"/>
      <c r="BE278" s="288"/>
      <c r="BF278" s="288"/>
      <c r="BG278" s="288"/>
      <c r="BH278" s="288"/>
      <c r="BI278" s="288"/>
      <c r="BJ278" s="215"/>
      <c r="BK278" s="288"/>
      <c r="BL278" s="215"/>
      <c r="BM278" s="415"/>
    </row>
    <row r="279" spans="2:65" s="213" customFormat="1" ht="18.75" customHeight="1">
      <c r="B279" s="214"/>
      <c r="C279" s="364"/>
      <c r="D279" s="366" t="s">
        <v>151</v>
      </c>
      <c r="E279" s="367" t="s">
        <v>1</v>
      </c>
      <c r="F279" s="368" t="s">
        <v>1224</v>
      </c>
      <c r="G279" s="364"/>
      <c r="H279" s="369">
        <v>62320</v>
      </c>
      <c r="I279" s="381"/>
      <c r="J279" s="364"/>
      <c r="K279" s="364"/>
      <c r="L279" s="214"/>
      <c r="M279" s="411" t="s">
        <v>1</v>
      </c>
      <c r="N279" s="412" t="s">
        <v>37</v>
      </c>
      <c r="O279" s="413">
        <v>0</v>
      </c>
      <c r="P279" s="413" t="e">
        <f>O279*#REF!</f>
        <v>#REF!</v>
      </c>
      <c r="Q279" s="413">
        <v>0</v>
      </c>
      <c r="R279" s="413" t="e">
        <f>Q279*#REF!</f>
        <v>#REF!</v>
      </c>
      <c r="S279" s="413">
        <v>0</v>
      </c>
      <c r="T279" s="414" t="e">
        <f>S279*#REF!</f>
        <v>#REF!</v>
      </c>
      <c r="AR279" s="415" t="s">
        <v>470</v>
      </c>
      <c r="AT279" s="415" t="s">
        <v>143</v>
      </c>
      <c r="AU279" s="415" t="s">
        <v>149</v>
      </c>
      <c r="AY279" s="215" t="s">
        <v>140</v>
      </c>
      <c r="BE279" s="288">
        <f>IF(N279="základní",#REF!,0)</f>
        <v>0</v>
      </c>
      <c r="BF279" s="288" t="e">
        <f>IF(N279="snížená",#REF!,0)</f>
        <v>#REF!</v>
      </c>
      <c r="BG279" s="288">
        <f>IF(N279="zákl. přenesená",#REF!,0)</f>
        <v>0</v>
      </c>
      <c r="BH279" s="288">
        <f>IF(N279="sníž. přenesená",#REF!,0)</f>
        <v>0</v>
      </c>
      <c r="BI279" s="288">
        <f>IF(N279="nulová",#REF!,0)</f>
        <v>0</v>
      </c>
      <c r="BJ279" s="215" t="s">
        <v>149</v>
      </c>
      <c r="BK279" s="288" t="e">
        <f>ROUND(#REF!*#REF!,2)</f>
        <v>#REF!</v>
      </c>
      <c r="BL279" s="215" t="s">
        <v>470</v>
      </c>
      <c r="BM279" s="415" t="s">
        <v>488</v>
      </c>
    </row>
    <row r="280" spans="2:51" s="364" customFormat="1" ht="24">
      <c r="B280" s="365"/>
      <c r="C280" s="303" t="s">
        <v>1220</v>
      </c>
      <c r="D280" s="303" t="s">
        <v>143</v>
      </c>
      <c r="E280" s="304" t="s">
        <v>486</v>
      </c>
      <c r="F280" s="305" t="s">
        <v>487</v>
      </c>
      <c r="G280" s="306" t="s">
        <v>604</v>
      </c>
      <c r="H280" s="307">
        <v>1</v>
      </c>
      <c r="I280" s="35"/>
      <c r="J280" s="308">
        <f>ROUND(I280*H280,2)</f>
        <v>0</v>
      </c>
      <c r="K280" s="305"/>
      <c r="L280" s="365"/>
      <c r="M280" s="416"/>
      <c r="N280" s="417"/>
      <c r="O280" s="417"/>
      <c r="P280" s="417"/>
      <c r="Q280" s="417"/>
      <c r="R280" s="417"/>
      <c r="S280" s="417"/>
      <c r="T280" s="418"/>
      <c r="AT280" s="367" t="s">
        <v>151</v>
      </c>
      <c r="AU280" s="367" t="s">
        <v>149</v>
      </c>
      <c r="AV280" s="364" t="s">
        <v>149</v>
      </c>
      <c r="AW280" s="364" t="s">
        <v>27</v>
      </c>
      <c r="AX280" s="364" t="s">
        <v>79</v>
      </c>
      <c r="AY280" s="367" t="s">
        <v>140</v>
      </c>
    </row>
    <row r="281" spans="2:63" s="262" customFormat="1" ht="22.9" customHeight="1">
      <c r="B281" s="263"/>
      <c r="C281" s="364"/>
      <c r="D281" s="366" t="s">
        <v>151</v>
      </c>
      <c r="E281" s="367" t="s">
        <v>1</v>
      </c>
      <c r="F281" s="368" t="s">
        <v>79</v>
      </c>
      <c r="G281" s="364"/>
      <c r="H281" s="369">
        <v>1</v>
      </c>
      <c r="I281" s="381"/>
      <c r="J281" s="364"/>
      <c r="K281" s="364"/>
      <c r="L281" s="263"/>
      <c r="M281" s="267"/>
      <c r="N281" s="268"/>
      <c r="O281" s="268"/>
      <c r="P281" s="269" t="e">
        <f>SUM(#REF!)</f>
        <v>#REF!</v>
      </c>
      <c r="Q281" s="268"/>
      <c r="R281" s="269" t="e">
        <f>SUM(#REF!)</f>
        <v>#REF!</v>
      </c>
      <c r="S281" s="268"/>
      <c r="T281" s="270" t="e">
        <f>SUM(#REF!)</f>
        <v>#REF!</v>
      </c>
      <c r="AR281" s="264" t="s">
        <v>168</v>
      </c>
      <c r="AT281" s="280" t="s">
        <v>70</v>
      </c>
      <c r="AU281" s="280" t="s">
        <v>79</v>
      </c>
      <c r="AY281" s="264" t="s">
        <v>140</v>
      </c>
      <c r="BK281" s="281" t="e">
        <f>SUM(#REF!)</f>
        <v>#REF!</v>
      </c>
    </row>
    <row r="282" spans="2:11" ht="12.75">
      <c r="B282" s="425"/>
      <c r="C282" s="262"/>
      <c r="D282" s="264" t="s">
        <v>70</v>
      </c>
      <c r="E282" s="271" t="s">
        <v>489</v>
      </c>
      <c r="F282" s="271" t="s">
        <v>490</v>
      </c>
      <c r="G282" s="262"/>
      <c r="H282" s="262"/>
      <c r="I282" s="382"/>
      <c r="J282" s="272">
        <f>J283</f>
        <v>0</v>
      </c>
      <c r="K282" s="426"/>
    </row>
    <row r="283" spans="2:11" ht="24">
      <c r="B283" s="425"/>
      <c r="C283" s="303">
        <v>75</v>
      </c>
      <c r="D283" s="303" t="s">
        <v>143</v>
      </c>
      <c r="E283" s="304" t="s">
        <v>492</v>
      </c>
      <c r="F283" s="305" t="s">
        <v>493</v>
      </c>
      <c r="G283" s="306" t="s">
        <v>604</v>
      </c>
      <c r="H283" s="307">
        <v>1</v>
      </c>
      <c r="I283" s="35"/>
      <c r="J283" s="308">
        <f>ROUND(I283*H283,2)</f>
        <v>0</v>
      </c>
      <c r="K283" s="427"/>
    </row>
    <row r="284" spans="2:11" ht="12">
      <c r="B284" s="425"/>
      <c r="C284" s="364"/>
      <c r="D284" s="366" t="s">
        <v>151</v>
      </c>
      <c r="E284" s="367" t="s">
        <v>1</v>
      </c>
      <c r="F284" s="368" t="s">
        <v>79</v>
      </c>
      <c r="G284" s="364"/>
      <c r="H284" s="369">
        <v>1</v>
      </c>
      <c r="I284" s="364"/>
      <c r="J284" s="364"/>
      <c r="K284" s="428"/>
    </row>
    <row r="285" spans="2:11" ht="12">
      <c r="B285" s="231"/>
      <c r="C285" s="232"/>
      <c r="D285" s="232"/>
      <c r="E285" s="232"/>
      <c r="F285" s="232"/>
      <c r="G285" s="232"/>
      <c r="H285" s="232"/>
      <c r="I285" s="232"/>
      <c r="J285" s="232"/>
      <c r="K285" s="429"/>
    </row>
  </sheetData>
  <sheetProtection password="DAFF" sheet="1" objects="1" scenarios="1"/>
  <autoFilter ref="C134:K284"/>
  <mergeCells count="8">
    <mergeCell ref="E125:H125"/>
    <mergeCell ref="E127:H127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4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75" customWidth="1"/>
    <col min="2" max="2" width="1.7109375" style="175" customWidth="1"/>
    <col min="3" max="3" width="4.140625" style="175" customWidth="1"/>
    <col min="4" max="4" width="4.28125" style="175" customWidth="1"/>
    <col min="5" max="5" width="17.140625" style="175" customWidth="1"/>
    <col min="6" max="6" width="100.8515625" style="175" customWidth="1"/>
    <col min="7" max="7" width="8.7109375" style="175" customWidth="1"/>
    <col min="8" max="8" width="11.140625" style="175" customWidth="1"/>
    <col min="9" max="9" width="14.140625" style="175" customWidth="1"/>
    <col min="10" max="10" width="23.421875" style="175" customWidth="1"/>
    <col min="11" max="11" width="15.421875" style="175" customWidth="1"/>
    <col min="12" max="12" width="9.28125" style="175" customWidth="1"/>
    <col min="13" max="13" width="10.8515625" style="175" hidden="1" customWidth="1"/>
    <col min="14" max="14" width="9.28125" style="175" customWidth="1"/>
    <col min="15" max="20" width="14.140625" style="175" hidden="1" customWidth="1"/>
    <col min="21" max="21" width="16.28125" style="175" hidden="1" customWidth="1"/>
    <col min="22" max="22" width="12.28125" style="175" customWidth="1"/>
    <col min="23" max="23" width="16.28125" style="175" customWidth="1"/>
    <col min="24" max="24" width="12.28125" style="175" customWidth="1"/>
    <col min="25" max="25" width="15.00390625" style="175" customWidth="1"/>
    <col min="26" max="26" width="11.00390625" style="175" customWidth="1"/>
    <col min="27" max="27" width="15.00390625" style="175" customWidth="1"/>
    <col min="28" max="28" width="16.28125" style="175" customWidth="1"/>
    <col min="29" max="29" width="11.00390625" style="175" customWidth="1"/>
    <col min="30" max="30" width="15.00390625" style="175" customWidth="1"/>
    <col min="31" max="31" width="16.28125" style="175" customWidth="1"/>
    <col min="32" max="16384" width="9.28125" style="175" customWidth="1"/>
  </cols>
  <sheetData>
    <row r="1" spans="1:11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46" ht="36.9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9" t="s">
        <v>80</v>
      </c>
    </row>
    <row r="3" spans="1:46" ht="6.95" customHeight="1">
      <c r="A3" s="18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10"/>
      <c r="AT3" s="9" t="s">
        <v>79</v>
      </c>
    </row>
    <row r="4" spans="1:46" ht="24.95" customHeight="1">
      <c r="A4" s="18"/>
      <c r="B4" s="209"/>
      <c r="C4" s="18"/>
      <c r="D4" s="210" t="s">
        <v>99</v>
      </c>
      <c r="E4" s="18"/>
      <c r="F4" s="18"/>
      <c r="G4" s="18"/>
      <c r="H4" s="18"/>
      <c r="I4" s="18"/>
      <c r="J4" s="18"/>
      <c r="K4" s="18"/>
      <c r="L4" s="10"/>
      <c r="M4" s="11" t="s">
        <v>9</v>
      </c>
      <c r="AT4" s="9" t="s">
        <v>3</v>
      </c>
    </row>
    <row r="5" spans="1:12" ht="6.95" customHeight="1">
      <c r="A5" s="18"/>
      <c r="B5" s="209"/>
      <c r="C5" s="18"/>
      <c r="D5" s="18"/>
      <c r="E5" s="18"/>
      <c r="F5" s="18"/>
      <c r="G5" s="18"/>
      <c r="H5" s="18"/>
      <c r="I5" s="18"/>
      <c r="J5" s="18"/>
      <c r="K5" s="18"/>
      <c r="L5" s="10"/>
    </row>
    <row r="6" spans="1:12" ht="12" customHeight="1">
      <c r="A6" s="18"/>
      <c r="B6" s="209"/>
      <c r="C6" s="18"/>
      <c r="D6" s="212" t="s">
        <v>13</v>
      </c>
      <c r="E6" s="18"/>
      <c r="F6" s="18"/>
      <c r="G6" s="18"/>
      <c r="H6" s="18"/>
      <c r="I6" s="18"/>
      <c r="J6" s="18"/>
      <c r="K6" s="18"/>
      <c r="L6" s="10"/>
    </row>
    <row r="7" spans="1:12" ht="16.5" customHeight="1">
      <c r="A7" s="18"/>
      <c r="B7" s="209"/>
      <c r="C7" s="18"/>
      <c r="D7" s="18"/>
      <c r="E7" s="517" t="str">
        <f>'[6]Rekapitulace stavby'!K6</f>
        <v>UHK-Palachovy koleje 1129-1135,1289-rekonstrukce a modernizace -I.etapa - neinvestiční výdaje</v>
      </c>
      <c r="F7" s="518"/>
      <c r="G7" s="518"/>
      <c r="H7" s="518"/>
      <c r="I7" s="18"/>
      <c r="J7" s="18"/>
      <c r="K7" s="18"/>
      <c r="L7" s="10"/>
    </row>
    <row r="8" spans="1:12" s="176" customFormat="1" ht="12" customHeight="1">
      <c r="A8" s="213"/>
      <c r="B8" s="214"/>
      <c r="C8" s="213"/>
      <c r="D8" s="212" t="s">
        <v>100</v>
      </c>
      <c r="E8" s="213"/>
      <c r="F8" s="213"/>
      <c r="G8" s="213"/>
      <c r="H8" s="213"/>
      <c r="I8" s="213"/>
      <c r="J8" s="213"/>
      <c r="K8" s="213"/>
      <c r="L8" s="12"/>
    </row>
    <row r="9" spans="1:12" s="176" customFormat="1" ht="36.95" customHeight="1">
      <c r="A9" s="213"/>
      <c r="B9" s="214"/>
      <c r="C9" s="213"/>
      <c r="D9" s="213"/>
      <c r="E9" s="499" t="s">
        <v>1161</v>
      </c>
      <c r="F9" s="515"/>
      <c r="G9" s="515"/>
      <c r="H9" s="515"/>
      <c r="I9" s="213"/>
      <c r="J9" s="213"/>
      <c r="K9" s="213"/>
      <c r="L9" s="12"/>
    </row>
    <row r="10" spans="1:12" s="176" customFormat="1" ht="12">
      <c r="A10" s="213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12"/>
    </row>
    <row r="11" spans="1:12" s="176" customFormat="1" ht="12" customHeight="1">
      <c r="A11" s="213"/>
      <c r="B11" s="214"/>
      <c r="C11" s="213"/>
      <c r="D11" s="212" t="s">
        <v>14</v>
      </c>
      <c r="E11" s="213"/>
      <c r="F11" s="215" t="s">
        <v>1</v>
      </c>
      <c r="G11" s="213"/>
      <c r="H11" s="213"/>
      <c r="I11" s="212" t="s">
        <v>15</v>
      </c>
      <c r="J11" s="215" t="s">
        <v>1</v>
      </c>
      <c r="K11" s="213"/>
      <c r="L11" s="12"/>
    </row>
    <row r="12" spans="1:12" s="176" customFormat="1" ht="12" customHeight="1">
      <c r="A12" s="213"/>
      <c r="B12" s="214"/>
      <c r="C12" s="213"/>
      <c r="D12" s="212" t="s">
        <v>16</v>
      </c>
      <c r="E12" s="213"/>
      <c r="F12" s="215" t="s">
        <v>17</v>
      </c>
      <c r="G12" s="213"/>
      <c r="H12" s="213"/>
      <c r="I12" s="212" t="s">
        <v>18</v>
      </c>
      <c r="J12" s="277"/>
      <c r="K12" s="213"/>
      <c r="L12" s="12"/>
    </row>
    <row r="13" spans="1:12" s="176" customFormat="1" ht="10.9" customHeight="1">
      <c r="A13" s="213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12"/>
    </row>
    <row r="14" spans="1:12" s="176" customFormat="1" ht="12" customHeight="1">
      <c r="A14" s="213"/>
      <c r="B14" s="214"/>
      <c r="C14" s="213"/>
      <c r="D14" s="212" t="s">
        <v>19</v>
      </c>
      <c r="E14" s="213"/>
      <c r="F14" s="213"/>
      <c r="G14" s="213"/>
      <c r="H14" s="213"/>
      <c r="I14" s="212" t="s">
        <v>20</v>
      </c>
      <c r="J14" s="215" t="s">
        <v>1</v>
      </c>
      <c r="K14" s="213"/>
      <c r="L14" s="12"/>
    </row>
    <row r="15" spans="1:12" s="176" customFormat="1" ht="18" customHeight="1">
      <c r="A15" s="213"/>
      <c r="B15" s="214"/>
      <c r="C15" s="213"/>
      <c r="D15" s="213"/>
      <c r="E15" s="215" t="s">
        <v>21</v>
      </c>
      <c r="F15" s="213"/>
      <c r="G15" s="213"/>
      <c r="H15" s="213"/>
      <c r="I15" s="212" t="s">
        <v>22</v>
      </c>
      <c r="J15" s="215" t="s">
        <v>1</v>
      </c>
      <c r="K15" s="213"/>
      <c r="L15" s="12"/>
    </row>
    <row r="16" spans="1:12" s="176" customFormat="1" ht="6.95" customHeight="1">
      <c r="A16" s="213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12"/>
    </row>
    <row r="17" spans="1:12" s="176" customFormat="1" ht="12" customHeight="1">
      <c r="A17" s="213"/>
      <c r="B17" s="214"/>
      <c r="C17" s="213"/>
      <c r="D17" s="212" t="s">
        <v>975</v>
      </c>
      <c r="E17" s="213"/>
      <c r="F17" s="213"/>
      <c r="G17" s="213"/>
      <c r="H17" s="213"/>
      <c r="I17" s="212" t="s">
        <v>20</v>
      </c>
      <c r="J17" s="215" t="s">
        <v>1</v>
      </c>
      <c r="K17" s="213"/>
      <c r="L17" s="12"/>
    </row>
    <row r="18" spans="1:12" s="176" customFormat="1" ht="18" customHeight="1">
      <c r="A18" s="213"/>
      <c r="B18" s="214"/>
      <c r="C18" s="213"/>
      <c r="D18" s="213"/>
      <c r="E18" s="278" t="s">
        <v>24</v>
      </c>
      <c r="F18" s="213"/>
      <c r="G18" s="213"/>
      <c r="H18" s="213"/>
      <c r="I18" s="212" t="s">
        <v>22</v>
      </c>
      <c r="J18" s="215" t="s">
        <v>1</v>
      </c>
      <c r="K18" s="213"/>
      <c r="L18" s="12"/>
    </row>
    <row r="19" spans="1:12" s="176" customFormat="1" ht="6.95" customHeight="1">
      <c r="A19" s="213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12"/>
    </row>
    <row r="20" spans="1:12" s="176" customFormat="1" ht="12" customHeight="1">
      <c r="A20" s="213"/>
      <c r="B20" s="214"/>
      <c r="C20" s="213"/>
      <c r="D20" s="212" t="s">
        <v>25</v>
      </c>
      <c r="E20" s="213"/>
      <c r="F20" s="213"/>
      <c r="G20" s="213"/>
      <c r="H20" s="213"/>
      <c r="I20" s="212" t="s">
        <v>20</v>
      </c>
      <c r="J20" s="215" t="s">
        <v>1</v>
      </c>
      <c r="K20" s="213"/>
      <c r="L20" s="12"/>
    </row>
    <row r="21" spans="1:12" s="176" customFormat="1" ht="18" customHeight="1">
      <c r="A21" s="213"/>
      <c r="B21" s="214"/>
      <c r="C21" s="213"/>
      <c r="D21" s="213"/>
      <c r="E21" s="215" t="s">
        <v>26</v>
      </c>
      <c r="F21" s="213"/>
      <c r="G21" s="213"/>
      <c r="H21" s="213"/>
      <c r="I21" s="212" t="s">
        <v>22</v>
      </c>
      <c r="J21" s="215" t="s">
        <v>1</v>
      </c>
      <c r="K21" s="213"/>
      <c r="L21" s="12"/>
    </row>
    <row r="22" spans="1:12" s="176" customFormat="1" ht="6.95" customHeight="1">
      <c r="A22" s="213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12"/>
    </row>
    <row r="23" spans="1:12" s="176" customFormat="1" ht="12" customHeight="1">
      <c r="A23" s="213"/>
      <c r="B23" s="214"/>
      <c r="C23" s="213"/>
      <c r="D23" s="212" t="s">
        <v>28</v>
      </c>
      <c r="E23" s="213"/>
      <c r="F23" s="213"/>
      <c r="G23" s="213"/>
      <c r="H23" s="213"/>
      <c r="I23" s="212" t="s">
        <v>20</v>
      </c>
      <c r="J23" s="215" t="s">
        <v>1</v>
      </c>
      <c r="K23" s="213"/>
      <c r="L23" s="12"/>
    </row>
    <row r="24" spans="1:12" s="176" customFormat="1" ht="18" customHeight="1">
      <c r="A24" s="213"/>
      <c r="B24" s="214"/>
      <c r="C24" s="213"/>
      <c r="D24" s="213"/>
      <c r="E24" s="215" t="s">
        <v>29</v>
      </c>
      <c r="F24" s="213"/>
      <c r="G24" s="213"/>
      <c r="H24" s="213"/>
      <c r="I24" s="212" t="s">
        <v>22</v>
      </c>
      <c r="J24" s="215" t="s">
        <v>1</v>
      </c>
      <c r="K24" s="213"/>
      <c r="L24" s="12"/>
    </row>
    <row r="25" spans="1:12" s="176" customFormat="1" ht="6.95" customHeight="1">
      <c r="A25" s="213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12"/>
    </row>
    <row r="26" spans="1:12" s="176" customFormat="1" ht="12" customHeight="1">
      <c r="A26" s="213"/>
      <c r="B26" s="214"/>
      <c r="C26" s="213"/>
      <c r="D26" s="212" t="s">
        <v>30</v>
      </c>
      <c r="E26" s="213"/>
      <c r="F26" s="213"/>
      <c r="G26" s="213"/>
      <c r="H26" s="213"/>
      <c r="I26" s="213"/>
      <c r="J26" s="213"/>
      <c r="K26" s="213"/>
      <c r="L26" s="12"/>
    </row>
    <row r="27" spans="1:12" s="2" customFormat="1" ht="16.5" customHeight="1">
      <c r="A27" s="216"/>
      <c r="B27" s="217"/>
      <c r="C27" s="216"/>
      <c r="D27" s="216"/>
      <c r="E27" s="521" t="s">
        <v>1</v>
      </c>
      <c r="F27" s="521"/>
      <c r="G27" s="521"/>
      <c r="H27" s="521"/>
      <c r="I27" s="216"/>
      <c r="J27" s="216"/>
      <c r="K27" s="216"/>
      <c r="L27" s="20"/>
    </row>
    <row r="28" spans="1:12" s="176" customFormat="1" ht="6.95" customHeight="1">
      <c r="A28" s="213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12"/>
    </row>
    <row r="29" spans="1:12" s="176" customFormat="1" ht="6.95" customHeight="1">
      <c r="A29" s="213"/>
      <c r="B29" s="214"/>
      <c r="C29" s="213"/>
      <c r="D29" s="218"/>
      <c r="E29" s="218"/>
      <c r="F29" s="218"/>
      <c r="G29" s="218"/>
      <c r="H29" s="218"/>
      <c r="I29" s="218"/>
      <c r="J29" s="218"/>
      <c r="K29" s="218"/>
      <c r="L29" s="12"/>
    </row>
    <row r="30" spans="1:12" s="176" customFormat="1" ht="25.35" customHeight="1">
      <c r="A30" s="213"/>
      <c r="B30" s="214"/>
      <c r="C30" s="213"/>
      <c r="D30" s="219" t="s">
        <v>31</v>
      </c>
      <c r="E30" s="213"/>
      <c r="F30" s="213"/>
      <c r="G30" s="213"/>
      <c r="H30" s="213"/>
      <c r="I30" s="213"/>
      <c r="J30" s="220">
        <f>ROUND(J81,2)</f>
        <v>0</v>
      </c>
      <c r="K30" s="213"/>
      <c r="L30" s="12"/>
    </row>
    <row r="31" spans="1:12" s="176" customFormat="1" ht="6.95" customHeight="1">
      <c r="A31" s="213"/>
      <c r="B31" s="214"/>
      <c r="C31" s="213"/>
      <c r="D31" s="218"/>
      <c r="E31" s="218"/>
      <c r="F31" s="218"/>
      <c r="G31" s="218"/>
      <c r="H31" s="218"/>
      <c r="I31" s="218"/>
      <c r="J31" s="218"/>
      <c r="K31" s="218"/>
      <c r="L31" s="12"/>
    </row>
    <row r="32" spans="1:12" s="176" customFormat="1" ht="14.45" customHeight="1">
      <c r="A32" s="213"/>
      <c r="B32" s="214"/>
      <c r="C32" s="213"/>
      <c r="D32" s="213"/>
      <c r="E32" s="213"/>
      <c r="F32" s="221" t="s">
        <v>33</v>
      </c>
      <c r="G32" s="213"/>
      <c r="H32" s="213"/>
      <c r="I32" s="221" t="s">
        <v>32</v>
      </c>
      <c r="J32" s="221" t="s">
        <v>34</v>
      </c>
      <c r="K32" s="213"/>
      <c r="L32" s="12"/>
    </row>
    <row r="33" spans="1:12" s="176" customFormat="1" ht="14.45" customHeight="1">
      <c r="A33" s="213"/>
      <c r="B33" s="214"/>
      <c r="C33" s="213"/>
      <c r="D33" s="212" t="s">
        <v>35</v>
      </c>
      <c r="E33" s="212" t="s">
        <v>36</v>
      </c>
      <c r="F33" s="222">
        <f>J30</f>
        <v>0</v>
      </c>
      <c r="G33" s="213"/>
      <c r="H33" s="213"/>
      <c r="I33" s="223">
        <v>0.21</v>
      </c>
      <c r="J33" s="222">
        <f>F33*1.21-J30</f>
        <v>0</v>
      </c>
      <c r="K33" s="213"/>
      <c r="L33" s="12"/>
    </row>
    <row r="34" spans="1:12" s="176" customFormat="1" ht="14.45" customHeight="1">
      <c r="A34" s="213"/>
      <c r="B34" s="214"/>
      <c r="C34" s="213"/>
      <c r="D34" s="213"/>
      <c r="E34" s="212" t="s">
        <v>37</v>
      </c>
      <c r="F34" s="222">
        <v>0</v>
      </c>
      <c r="G34" s="213"/>
      <c r="H34" s="213"/>
      <c r="I34" s="223">
        <v>0.15</v>
      </c>
      <c r="J34" s="222">
        <v>0</v>
      </c>
      <c r="K34" s="213"/>
      <c r="L34" s="12"/>
    </row>
    <row r="35" spans="1:12" s="176" customFormat="1" ht="14.45" customHeight="1" hidden="1">
      <c r="A35" s="213"/>
      <c r="B35" s="214"/>
      <c r="C35" s="213"/>
      <c r="D35" s="213"/>
      <c r="E35" s="212" t="s">
        <v>38</v>
      </c>
      <c r="F35" s="222">
        <f>ROUND((SUM(BG81:BG83)),2)</f>
        <v>0</v>
      </c>
      <c r="G35" s="213"/>
      <c r="H35" s="213"/>
      <c r="I35" s="223">
        <v>0.21</v>
      </c>
      <c r="J35" s="222">
        <f>0</f>
        <v>0</v>
      </c>
      <c r="K35" s="213"/>
      <c r="L35" s="12"/>
    </row>
    <row r="36" spans="1:12" s="176" customFormat="1" ht="14.45" customHeight="1" hidden="1">
      <c r="A36" s="213"/>
      <c r="B36" s="214"/>
      <c r="C36" s="213"/>
      <c r="D36" s="213"/>
      <c r="E36" s="212" t="s">
        <v>39</v>
      </c>
      <c r="F36" s="222">
        <f>ROUND((SUM(BH81:BH83)),2)</f>
        <v>0</v>
      </c>
      <c r="G36" s="213"/>
      <c r="H36" s="213"/>
      <c r="I36" s="223">
        <v>0.15</v>
      </c>
      <c r="J36" s="222">
        <f>0</f>
        <v>0</v>
      </c>
      <c r="K36" s="213"/>
      <c r="L36" s="12"/>
    </row>
    <row r="37" spans="1:12" s="176" customFormat="1" ht="14.45" customHeight="1" hidden="1">
      <c r="A37" s="213"/>
      <c r="B37" s="214"/>
      <c r="C37" s="213"/>
      <c r="D37" s="213"/>
      <c r="E37" s="212" t="s">
        <v>40</v>
      </c>
      <c r="F37" s="222">
        <f>ROUND((SUM(BI81:BI83)),2)</f>
        <v>0</v>
      </c>
      <c r="G37" s="213"/>
      <c r="H37" s="213"/>
      <c r="I37" s="223">
        <v>0</v>
      </c>
      <c r="J37" s="222">
        <f>0</f>
        <v>0</v>
      </c>
      <c r="K37" s="213"/>
      <c r="L37" s="12"/>
    </row>
    <row r="38" spans="1:12" s="176" customFormat="1" ht="6.95" customHeight="1">
      <c r="A38" s="213"/>
      <c r="B38" s="214"/>
      <c r="C38" s="213"/>
      <c r="D38" s="213"/>
      <c r="E38" s="213"/>
      <c r="F38" s="213"/>
      <c r="G38" s="213"/>
      <c r="H38" s="213"/>
      <c r="I38" s="213"/>
      <c r="J38" s="213"/>
      <c r="K38" s="213"/>
      <c r="L38" s="12"/>
    </row>
    <row r="39" spans="1:12" s="176" customFormat="1" ht="25.35" customHeight="1">
      <c r="A39" s="213"/>
      <c r="B39" s="214"/>
      <c r="C39" s="224"/>
      <c r="D39" s="225" t="s">
        <v>41</v>
      </c>
      <c r="E39" s="226"/>
      <c r="F39" s="226"/>
      <c r="G39" s="227" t="s">
        <v>42</v>
      </c>
      <c r="H39" s="228" t="s">
        <v>43</v>
      </c>
      <c r="I39" s="226"/>
      <c r="J39" s="229">
        <f>SUM(J30:J37)</f>
        <v>0</v>
      </c>
      <c r="K39" s="230"/>
      <c r="L39" s="12"/>
    </row>
    <row r="40" spans="1:12" s="176" customFormat="1" ht="14.45" customHeight="1">
      <c r="A40" s="213"/>
      <c r="B40" s="231"/>
      <c r="C40" s="232"/>
      <c r="D40" s="232"/>
      <c r="E40" s="232"/>
      <c r="F40" s="232"/>
      <c r="G40" s="232"/>
      <c r="H40" s="232"/>
      <c r="I40" s="232"/>
      <c r="J40" s="232"/>
      <c r="K40" s="232"/>
      <c r="L40" s="12"/>
    </row>
    <row r="41" spans="1:11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2" s="176" customFormat="1" ht="6.95" customHeight="1">
      <c r="A44" s="213"/>
      <c r="B44" s="233"/>
      <c r="C44" s="234"/>
      <c r="D44" s="234"/>
      <c r="E44" s="234"/>
      <c r="F44" s="234"/>
      <c r="G44" s="234"/>
      <c r="H44" s="234"/>
      <c r="I44" s="234"/>
      <c r="J44" s="234"/>
      <c r="K44" s="234"/>
      <c r="L44" s="12"/>
    </row>
    <row r="45" spans="1:12" s="176" customFormat="1" ht="24.95" customHeight="1">
      <c r="A45" s="213"/>
      <c r="B45" s="214"/>
      <c r="C45" s="210" t="s">
        <v>102</v>
      </c>
      <c r="D45" s="213"/>
      <c r="E45" s="213"/>
      <c r="F45" s="213"/>
      <c r="G45" s="213"/>
      <c r="H45" s="213"/>
      <c r="I45" s="213"/>
      <c r="J45" s="213"/>
      <c r="K45" s="213"/>
      <c r="L45" s="12"/>
    </row>
    <row r="46" spans="1:12" s="176" customFormat="1" ht="6.95" customHeight="1">
      <c r="A46" s="213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12"/>
    </row>
    <row r="47" spans="1:12" s="176" customFormat="1" ht="12" customHeight="1">
      <c r="A47" s="213"/>
      <c r="B47" s="214"/>
      <c r="C47" s="212" t="s">
        <v>13</v>
      </c>
      <c r="D47" s="213"/>
      <c r="E47" s="213"/>
      <c r="F47" s="213"/>
      <c r="G47" s="213"/>
      <c r="H47" s="213"/>
      <c r="I47" s="213"/>
      <c r="J47" s="213"/>
      <c r="K47" s="213"/>
      <c r="L47" s="12"/>
    </row>
    <row r="48" spans="1:12" s="176" customFormat="1" ht="16.5" customHeight="1">
      <c r="A48" s="213"/>
      <c r="B48" s="214"/>
      <c r="C48" s="213"/>
      <c r="D48" s="213"/>
      <c r="E48" s="517" t="str">
        <f>E7</f>
        <v>UHK-Palachovy koleje 1129-1135,1289-rekonstrukce a modernizace -I.etapa - neinvestiční výdaje</v>
      </c>
      <c r="F48" s="518"/>
      <c r="G48" s="518"/>
      <c r="H48" s="518"/>
      <c r="I48" s="213"/>
      <c r="J48" s="213"/>
      <c r="K48" s="213"/>
      <c r="L48" s="12"/>
    </row>
    <row r="49" spans="1:12" s="176" customFormat="1" ht="12" customHeight="1">
      <c r="A49" s="213"/>
      <c r="B49" s="214"/>
      <c r="C49" s="212" t="s">
        <v>100</v>
      </c>
      <c r="D49" s="213"/>
      <c r="E49" s="213"/>
      <c r="F49" s="213"/>
      <c r="G49" s="213"/>
      <c r="H49" s="213"/>
      <c r="I49" s="213"/>
      <c r="J49" s="213"/>
      <c r="K49" s="213"/>
      <c r="L49" s="12"/>
    </row>
    <row r="50" spans="1:12" s="176" customFormat="1" ht="16.5" customHeight="1">
      <c r="A50" s="213"/>
      <c r="B50" s="214"/>
      <c r="C50" s="213"/>
      <c r="D50" s="213"/>
      <c r="E50" s="499" t="str">
        <f>E9</f>
        <v xml:space="preserve">UHK 1 - A-Rekonstrukce střechy -vchody A-G </v>
      </c>
      <c r="F50" s="515"/>
      <c r="G50" s="515"/>
      <c r="H50" s="515"/>
      <c r="I50" s="213"/>
      <c r="J50" s="213"/>
      <c r="K50" s="213"/>
      <c r="L50" s="12"/>
    </row>
    <row r="51" spans="1:12" s="176" customFormat="1" ht="6.95" customHeight="1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12"/>
    </row>
    <row r="52" spans="1:12" s="176" customFormat="1" ht="12" customHeight="1">
      <c r="A52" s="213"/>
      <c r="B52" s="214"/>
      <c r="C52" s="212" t="s">
        <v>16</v>
      </c>
      <c r="D52" s="213"/>
      <c r="E52" s="213"/>
      <c r="F52" s="215" t="str">
        <f>F12</f>
        <v xml:space="preserve">HK,Palachovykoleje </v>
      </c>
      <c r="G52" s="213"/>
      <c r="H52" s="213"/>
      <c r="I52" s="212" t="s">
        <v>18</v>
      </c>
      <c r="J52" s="277"/>
      <c r="K52" s="213"/>
      <c r="L52" s="12"/>
    </row>
    <row r="53" spans="1:12" s="176" customFormat="1" ht="6.95" customHeight="1">
      <c r="A53" s="213"/>
      <c r="B53" s="214"/>
      <c r="C53" s="213"/>
      <c r="D53" s="213"/>
      <c r="E53" s="213"/>
      <c r="F53" s="213"/>
      <c r="G53" s="213"/>
      <c r="H53" s="213"/>
      <c r="I53" s="213"/>
      <c r="J53" s="213"/>
      <c r="K53" s="213"/>
      <c r="L53" s="12"/>
    </row>
    <row r="54" spans="1:12" s="176" customFormat="1" ht="13.7" customHeight="1">
      <c r="A54" s="213"/>
      <c r="B54" s="214"/>
      <c r="C54" s="212" t="s">
        <v>19</v>
      </c>
      <c r="D54" s="213"/>
      <c r="E54" s="213"/>
      <c r="F54" s="215" t="str">
        <f>E15</f>
        <v>UHK,Víta Nejedlého 573 Hradec Králové</v>
      </c>
      <c r="G54" s="213"/>
      <c r="H54" s="213"/>
      <c r="I54" s="212" t="s">
        <v>25</v>
      </c>
      <c r="J54" s="235" t="str">
        <f>E21</f>
        <v>PRIDOS HK</v>
      </c>
      <c r="K54" s="213"/>
      <c r="L54" s="12"/>
    </row>
    <row r="55" spans="1:12" s="176" customFormat="1" ht="13.7" customHeight="1">
      <c r="A55" s="213"/>
      <c r="B55" s="214"/>
      <c r="C55" s="212" t="s">
        <v>975</v>
      </c>
      <c r="D55" s="213"/>
      <c r="E55" s="213"/>
      <c r="F55" s="278" t="str">
        <f>IF(E18="","",E18)</f>
        <v>bude určen ve výběrovém řízení</v>
      </c>
      <c r="G55" s="213"/>
      <c r="H55" s="213"/>
      <c r="I55" s="212" t="s">
        <v>28</v>
      </c>
      <c r="J55" s="235" t="str">
        <f>E24</f>
        <v>Ing.PavelMichálek</v>
      </c>
      <c r="K55" s="213"/>
      <c r="L55" s="12"/>
    </row>
    <row r="56" spans="1:12" s="176" customFormat="1" ht="10.35" customHeight="1">
      <c r="A56" s="213"/>
      <c r="B56" s="214"/>
      <c r="C56" s="213"/>
      <c r="D56" s="213"/>
      <c r="E56" s="213"/>
      <c r="F56" s="213"/>
      <c r="G56" s="213"/>
      <c r="H56" s="213"/>
      <c r="I56" s="213"/>
      <c r="J56" s="213"/>
      <c r="K56" s="213"/>
      <c r="L56" s="12"/>
    </row>
    <row r="57" spans="1:12" s="176" customFormat="1" ht="29.25" customHeight="1">
      <c r="A57" s="213"/>
      <c r="B57" s="214"/>
      <c r="C57" s="236" t="s">
        <v>103</v>
      </c>
      <c r="D57" s="224"/>
      <c r="E57" s="224"/>
      <c r="F57" s="224"/>
      <c r="G57" s="224"/>
      <c r="H57" s="224"/>
      <c r="I57" s="224"/>
      <c r="J57" s="237" t="s">
        <v>104</v>
      </c>
      <c r="K57" s="224"/>
      <c r="L57" s="12"/>
    </row>
    <row r="58" spans="1:12" s="176" customFormat="1" ht="10.35" customHeight="1">
      <c r="A58" s="213"/>
      <c r="B58" s="214"/>
      <c r="C58" s="213"/>
      <c r="D58" s="213"/>
      <c r="E58" s="213"/>
      <c r="F58" s="213"/>
      <c r="G58" s="213"/>
      <c r="H58" s="213"/>
      <c r="I58" s="213"/>
      <c r="J58" s="213"/>
      <c r="K58" s="213"/>
      <c r="L58" s="12"/>
    </row>
    <row r="59" spans="1:47" s="176" customFormat="1" ht="22.9" customHeight="1">
      <c r="A59" s="213"/>
      <c r="B59" s="214"/>
      <c r="C59" s="238" t="s">
        <v>105</v>
      </c>
      <c r="D59" s="213"/>
      <c r="E59" s="213"/>
      <c r="F59" s="213"/>
      <c r="G59" s="213"/>
      <c r="H59" s="213"/>
      <c r="I59" s="213"/>
      <c r="J59" s="220">
        <f>J60</f>
        <v>0</v>
      </c>
      <c r="K59" s="213"/>
      <c r="L59" s="12"/>
      <c r="AU59" s="9" t="s">
        <v>106</v>
      </c>
    </row>
    <row r="60" spans="1:12" s="3" customFormat="1" ht="24.95" customHeight="1">
      <c r="A60" s="239"/>
      <c r="B60" s="240"/>
      <c r="C60" s="239"/>
      <c r="D60" s="241" t="s">
        <v>113</v>
      </c>
      <c r="E60" s="242"/>
      <c r="F60" s="242"/>
      <c r="G60" s="242"/>
      <c r="H60" s="242"/>
      <c r="I60" s="242"/>
      <c r="J60" s="243">
        <f>J61</f>
        <v>0</v>
      </c>
      <c r="K60" s="239"/>
      <c r="L60" s="21"/>
    </row>
    <row r="61" spans="1:12" s="4" customFormat="1" ht="19.9" customHeight="1">
      <c r="A61" s="244"/>
      <c r="B61" s="245"/>
      <c r="C61" s="244"/>
      <c r="D61" s="246" t="s">
        <v>499</v>
      </c>
      <c r="E61" s="247"/>
      <c r="F61" s="247"/>
      <c r="G61" s="247"/>
      <c r="H61" s="247"/>
      <c r="I61" s="247"/>
      <c r="J61" s="248">
        <f>J82</f>
        <v>0</v>
      </c>
      <c r="K61" s="244"/>
      <c r="L61" s="22"/>
    </row>
    <row r="62" spans="1:12" s="176" customFormat="1" ht="21.75" customHeight="1">
      <c r="A62" s="213"/>
      <c r="B62" s="214"/>
      <c r="C62" s="213"/>
      <c r="D62" s="213"/>
      <c r="E62" s="213"/>
      <c r="F62" s="213"/>
      <c r="G62" s="213"/>
      <c r="H62" s="213"/>
      <c r="I62" s="213"/>
      <c r="J62" s="213"/>
      <c r="K62" s="213"/>
      <c r="L62" s="12"/>
    </row>
    <row r="63" spans="1:12" s="176" customFormat="1" ht="6.95" customHeight="1">
      <c r="A63" s="213"/>
      <c r="B63" s="231"/>
      <c r="C63" s="232"/>
      <c r="D63" s="232"/>
      <c r="E63" s="232"/>
      <c r="F63" s="232"/>
      <c r="G63" s="232"/>
      <c r="H63" s="232"/>
      <c r="I63" s="232"/>
      <c r="J63" s="232"/>
      <c r="K63" s="232"/>
      <c r="L63" s="12"/>
    </row>
    <row r="64" spans="1:11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2" s="176" customFormat="1" ht="6.95" customHeight="1">
      <c r="A67" s="213"/>
      <c r="B67" s="233"/>
      <c r="C67" s="234"/>
      <c r="D67" s="234"/>
      <c r="E67" s="234"/>
      <c r="F67" s="234"/>
      <c r="G67" s="234"/>
      <c r="H67" s="234"/>
      <c r="I67" s="234"/>
      <c r="J67" s="234"/>
      <c r="K67" s="234"/>
      <c r="L67" s="12"/>
    </row>
    <row r="68" spans="1:12" s="176" customFormat="1" ht="24.95" customHeight="1">
      <c r="A68" s="213"/>
      <c r="B68" s="214"/>
      <c r="C68" s="210" t="s">
        <v>125</v>
      </c>
      <c r="D68" s="213"/>
      <c r="E68" s="213"/>
      <c r="F68" s="213"/>
      <c r="G68" s="213"/>
      <c r="H68" s="213"/>
      <c r="I68" s="213"/>
      <c r="J68" s="213"/>
      <c r="K68" s="213"/>
      <c r="L68" s="12"/>
    </row>
    <row r="69" spans="1:12" s="176" customFormat="1" ht="6.95" customHeight="1">
      <c r="A69" s="213"/>
      <c r="B69" s="214"/>
      <c r="C69" s="213"/>
      <c r="D69" s="213"/>
      <c r="E69" s="213"/>
      <c r="F69" s="213"/>
      <c r="G69" s="213"/>
      <c r="H69" s="213"/>
      <c r="I69" s="213"/>
      <c r="J69" s="213"/>
      <c r="K69" s="213"/>
      <c r="L69" s="12"/>
    </row>
    <row r="70" spans="1:12" s="176" customFormat="1" ht="12" customHeight="1">
      <c r="A70" s="213"/>
      <c r="B70" s="214"/>
      <c r="C70" s="212" t="s">
        <v>13</v>
      </c>
      <c r="D70" s="213"/>
      <c r="E70" s="213"/>
      <c r="F70" s="213"/>
      <c r="G70" s="213"/>
      <c r="H70" s="213"/>
      <c r="I70" s="213"/>
      <c r="J70" s="213"/>
      <c r="K70" s="213"/>
      <c r="L70" s="12"/>
    </row>
    <row r="71" spans="1:12" s="176" customFormat="1" ht="16.5" customHeight="1">
      <c r="A71" s="213"/>
      <c r="B71" s="214"/>
      <c r="C71" s="213"/>
      <c r="D71" s="213"/>
      <c r="E71" s="517" t="str">
        <f>E7</f>
        <v>UHK-Palachovy koleje 1129-1135,1289-rekonstrukce a modernizace -I.etapa - neinvestiční výdaje</v>
      </c>
      <c r="F71" s="518"/>
      <c r="G71" s="518"/>
      <c r="H71" s="518"/>
      <c r="I71" s="213"/>
      <c r="J71" s="213"/>
      <c r="K71" s="213"/>
      <c r="L71" s="12"/>
    </row>
    <row r="72" spans="1:12" s="176" customFormat="1" ht="12" customHeight="1">
      <c r="A72" s="213"/>
      <c r="B72" s="214"/>
      <c r="C72" s="212" t="s">
        <v>100</v>
      </c>
      <c r="D72" s="213"/>
      <c r="E72" s="213"/>
      <c r="F72" s="213"/>
      <c r="G72" s="213"/>
      <c r="H72" s="213"/>
      <c r="I72" s="213"/>
      <c r="J72" s="213"/>
      <c r="K72" s="213"/>
      <c r="L72" s="12"/>
    </row>
    <row r="73" spans="1:12" s="176" customFormat="1" ht="16.5" customHeight="1">
      <c r="A73" s="213"/>
      <c r="B73" s="214"/>
      <c r="C73" s="213"/>
      <c r="D73" s="213"/>
      <c r="E73" s="499" t="str">
        <f>E9</f>
        <v xml:space="preserve">UHK 1 - A-Rekonstrukce střechy -vchody A-G </v>
      </c>
      <c r="F73" s="515"/>
      <c r="G73" s="515"/>
      <c r="H73" s="515"/>
      <c r="I73" s="213"/>
      <c r="J73" s="213"/>
      <c r="K73" s="213"/>
      <c r="L73" s="12"/>
    </row>
    <row r="74" spans="1:12" s="176" customFormat="1" ht="6.95" customHeight="1">
      <c r="A74" s="213"/>
      <c r="B74" s="214"/>
      <c r="C74" s="213"/>
      <c r="D74" s="213"/>
      <c r="E74" s="213"/>
      <c r="F74" s="213"/>
      <c r="G74" s="213"/>
      <c r="H74" s="213"/>
      <c r="I74" s="213"/>
      <c r="J74" s="213"/>
      <c r="K74" s="213"/>
      <c r="L74" s="12"/>
    </row>
    <row r="75" spans="1:12" s="176" customFormat="1" ht="12" customHeight="1">
      <c r="A75" s="213"/>
      <c r="B75" s="214"/>
      <c r="C75" s="212" t="s">
        <v>16</v>
      </c>
      <c r="D75" s="213"/>
      <c r="E75" s="213"/>
      <c r="F75" s="215" t="str">
        <f>F12</f>
        <v xml:space="preserve">HK,Palachovykoleje </v>
      </c>
      <c r="G75" s="213"/>
      <c r="H75" s="213"/>
      <c r="I75" s="212" t="s">
        <v>18</v>
      </c>
      <c r="J75" s="277"/>
      <c r="K75" s="213"/>
      <c r="L75" s="12"/>
    </row>
    <row r="76" spans="1:12" s="176" customFormat="1" ht="6.95" customHeight="1">
      <c r="A76" s="213"/>
      <c r="B76" s="214"/>
      <c r="C76" s="213"/>
      <c r="D76" s="213"/>
      <c r="E76" s="213"/>
      <c r="F76" s="213"/>
      <c r="G76" s="213"/>
      <c r="H76" s="213"/>
      <c r="I76" s="213"/>
      <c r="J76" s="213"/>
      <c r="K76" s="213"/>
      <c r="L76" s="12"/>
    </row>
    <row r="77" spans="1:12" s="176" customFormat="1" ht="13.7" customHeight="1">
      <c r="A77" s="213"/>
      <c r="B77" s="214"/>
      <c r="C77" s="212" t="s">
        <v>19</v>
      </c>
      <c r="D77" s="213"/>
      <c r="E77" s="213"/>
      <c r="F77" s="215" t="str">
        <f>E15</f>
        <v>UHK,Víta Nejedlého 573 Hradec Králové</v>
      </c>
      <c r="G77" s="213"/>
      <c r="H77" s="213"/>
      <c r="I77" s="212" t="s">
        <v>25</v>
      </c>
      <c r="J77" s="235" t="str">
        <f>E21</f>
        <v>PRIDOS HK</v>
      </c>
      <c r="K77" s="213"/>
      <c r="L77" s="12"/>
    </row>
    <row r="78" spans="1:12" s="176" customFormat="1" ht="13.7" customHeight="1">
      <c r="A78" s="213"/>
      <c r="B78" s="214"/>
      <c r="C78" s="212" t="s">
        <v>975</v>
      </c>
      <c r="D78" s="213"/>
      <c r="E78" s="213"/>
      <c r="F78" s="278" t="str">
        <f>IF(E18="","",E18)</f>
        <v>bude určen ve výběrovém řízení</v>
      </c>
      <c r="G78" s="213"/>
      <c r="H78" s="213"/>
      <c r="I78" s="212" t="s">
        <v>28</v>
      </c>
      <c r="J78" s="235" t="str">
        <f>E24</f>
        <v>Ing.PavelMichálek</v>
      </c>
      <c r="K78" s="213"/>
      <c r="L78" s="12"/>
    </row>
    <row r="79" spans="1:12" s="176" customFormat="1" ht="10.35" customHeight="1">
      <c r="A79" s="213"/>
      <c r="B79" s="214"/>
      <c r="C79" s="213"/>
      <c r="D79" s="213"/>
      <c r="E79" s="213"/>
      <c r="F79" s="213"/>
      <c r="G79" s="213"/>
      <c r="H79" s="213"/>
      <c r="I79" s="213"/>
      <c r="J79" s="213"/>
      <c r="K79" s="213"/>
      <c r="L79" s="12"/>
    </row>
    <row r="80" spans="1:20" s="5" customFormat="1" ht="29.25" customHeight="1">
      <c r="A80" s="249"/>
      <c r="B80" s="250"/>
      <c r="C80" s="251" t="s">
        <v>126</v>
      </c>
      <c r="D80" s="252" t="s">
        <v>56</v>
      </c>
      <c r="E80" s="252" t="s">
        <v>52</v>
      </c>
      <c r="F80" s="252" t="s">
        <v>53</v>
      </c>
      <c r="G80" s="252" t="s">
        <v>127</v>
      </c>
      <c r="H80" s="252" t="s">
        <v>128</v>
      </c>
      <c r="I80" s="252" t="s">
        <v>129</v>
      </c>
      <c r="J80" s="252" t="s">
        <v>104</v>
      </c>
      <c r="K80" s="253" t="s">
        <v>130</v>
      </c>
      <c r="L80" s="23"/>
      <c r="M80" s="14" t="s">
        <v>1</v>
      </c>
      <c r="N80" s="15" t="s">
        <v>35</v>
      </c>
      <c r="O80" s="15" t="s">
        <v>131</v>
      </c>
      <c r="P80" s="15" t="s">
        <v>132</v>
      </c>
      <c r="Q80" s="15" t="s">
        <v>133</v>
      </c>
      <c r="R80" s="15" t="s">
        <v>134</v>
      </c>
      <c r="S80" s="15" t="s">
        <v>135</v>
      </c>
      <c r="T80" s="16" t="s">
        <v>136</v>
      </c>
    </row>
    <row r="81" spans="1:63" s="176" customFormat="1" ht="22.9" customHeight="1">
      <c r="A81" s="213"/>
      <c r="B81" s="214"/>
      <c r="C81" s="257" t="s">
        <v>137</v>
      </c>
      <c r="D81" s="213"/>
      <c r="E81" s="213"/>
      <c r="F81" s="213"/>
      <c r="G81" s="213"/>
      <c r="H81" s="213"/>
      <c r="I81" s="213"/>
      <c r="J81" s="258">
        <f>J82</f>
        <v>0</v>
      </c>
      <c r="K81" s="213"/>
      <c r="L81" s="12"/>
      <c r="M81" s="17"/>
      <c r="N81" s="13"/>
      <c r="O81" s="13"/>
      <c r="P81" s="24" t="e">
        <f>#REF!+#REF!+#REF!</f>
        <v>#REF!</v>
      </c>
      <c r="Q81" s="13"/>
      <c r="R81" s="24" t="e">
        <f>#REF!+#REF!+#REF!</f>
        <v>#REF!</v>
      </c>
      <c r="S81" s="13"/>
      <c r="T81" s="25" t="e">
        <f>#REF!+#REF!+#REF!</f>
        <v>#REF!</v>
      </c>
      <c r="AT81" s="9" t="s">
        <v>70</v>
      </c>
      <c r="AU81" s="9" t="s">
        <v>106</v>
      </c>
      <c r="BK81" s="26" t="e">
        <f>#REF!+#REF!+#REF!</f>
        <v>#REF!</v>
      </c>
    </row>
    <row r="82" spans="1:63" s="6" customFormat="1" ht="22.9" customHeight="1">
      <c r="A82" s="262"/>
      <c r="B82" s="263"/>
      <c r="C82" s="262"/>
      <c r="D82" s="264" t="s">
        <v>70</v>
      </c>
      <c r="E82" s="271" t="s">
        <v>601</v>
      </c>
      <c r="F82" s="271" t="s">
        <v>602</v>
      </c>
      <c r="G82" s="262"/>
      <c r="H82" s="262"/>
      <c r="I82" s="262"/>
      <c r="J82" s="272">
        <f>BK82</f>
        <v>0</v>
      </c>
      <c r="K82" s="262"/>
      <c r="L82" s="27"/>
      <c r="M82" s="29"/>
      <c r="N82" s="30"/>
      <c r="O82" s="30"/>
      <c r="P82" s="31">
        <f>P83</f>
        <v>0</v>
      </c>
      <c r="Q82" s="30"/>
      <c r="R82" s="31">
        <f>R83</f>
        <v>0</v>
      </c>
      <c r="S82" s="30"/>
      <c r="T82" s="32">
        <f>T83</f>
        <v>0</v>
      </c>
      <c r="AR82" s="28" t="s">
        <v>149</v>
      </c>
      <c r="AT82" s="33" t="s">
        <v>70</v>
      </c>
      <c r="AU82" s="33" t="s">
        <v>79</v>
      </c>
      <c r="AY82" s="28" t="s">
        <v>140</v>
      </c>
      <c r="BK82" s="34">
        <f>BK83</f>
        <v>0</v>
      </c>
    </row>
    <row r="83" spans="1:65" s="176" customFormat="1" ht="16.5" customHeight="1">
      <c r="A83" s="213"/>
      <c r="B83" s="214"/>
      <c r="C83" s="282" t="s">
        <v>376</v>
      </c>
      <c r="D83" s="282" t="s">
        <v>143</v>
      </c>
      <c r="E83" s="283" t="s">
        <v>603</v>
      </c>
      <c r="F83" s="409" t="s">
        <v>1238</v>
      </c>
      <c r="G83" s="285" t="s">
        <v>604</v>
      </c>
      <c r="H83" s="286">
        <v>1</v>
      </c>
      <c r="I83" s="410">
        <f>'UHK 1.1 - ELEKTRO A'!J39</f>
        <v>0</v>
      </c>
      <c r="J83" s="287">
        <f>ROUND(I83*H83,2)</f>
        <v>0</v>
      </c>
      <c r="K83" s="284" t="s">
        <v>1</v>
      </c>
      <c r="L83" s="12"/>
      <c r="M83" s="174" t="s">
        <v>1</v>
      </c>
      <c r="N83" s="179" t="s">
        <v>37</v>
      </c>
      <c r="O83" s="180">
        <v>0</v>
      </c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9" t="s">
        <v>216</v>
      </c>
      <c r="AT83" s="9" t="s">
        <v>143</v>
      </c>
      <c r="AU83" s="9" t="s">
        <v>149</v>
      </c>
      <c r="AY83" s="9" t="s">
        <v>140</v>
      </c>
      <c r="BE83" s="41">
        <f>IF(N83="základní",J83,0)</f>
        <v>0</v>
      </c>
      <c r="BF83" s="41">
        <f>IF(N83="snížená",J83,0)</f>
        <v>0</v>
      </c>
      <c r="BG83" s="41">
        <f>IF(N83="zákl. přenesená",J83,0)</f>
        <v>0</v>
      </c>
      <c r="BH83" s="41">
        <f>IF(N83="sníž. přenesená",J83,0)</f>
        <v>0</v>
      </c>
      <c r="BI83" s="41">
        <f>IF(N83="nulová",J83,0)</f>
        <v>0</v>
      </c>
      <c r="BJ83" s="9" t="s">
        <v>149</v>
      </c>
      <c r="BK83" s="41">
        <f>ROUND(I83*H83,2)</f>
        <v>0</v>
      </c>
      <c r="BL83" s="9" t="s">
        <v>216</v>
      </c>
      <c r="BM83" s="9" t="s">
        <v>1162</v>
      </c>
    </row>
    <row r="84" spans="1:12" s="176" customFormat="1" ht="6.95" customHeight="1">
      <c r="A84" s="213"/>
      <c r="B84" s="231"/>
      <c r="C84" s="232"/>
      <c r="D84" s="232"/>
      <c r="E84" s="232"/>
      <c r="F84" s="232"/>
      <c r="G84" s="232"/>
      <c r="H84" s="232"/>
      <c r="I84" s="232"/>
      <c r="J84" s="232"/>
      <c r="K84" s="232"/>
      <c r="L84" s="12"/>
    </row>
  </sheetData>
  <sheetProtection password="DAFF" sheet="1" objects="1" scenarios="1"/>
  <autoFilter ref="C80:K83"/>
  <mergeCells count="8">
    <mergeCell ref="E71:H71"/>
    <mergeCell ref="E73:H73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90" zoomScaleSheetLayoutView="90" workbookViewId="0" topLeftCell="A1">
      <pane ySplit="3" topLeftCell="A4" activePane="bottomLeft" state="frozen"/>
      <selection pane="topLeft" activeCell="D82" sqref="D82"/>
      <selection pane="bottomLeft" activeCell="F15" sqref="F15"/>
    </sheetView>
  </sheetViews>
  <sheetFormatPr defaultColWidth="9.140625" defaultRowHeight="12"/>
  <cols>
    <col min="1" max="1" width="6.7109375" style="169" customWidth="1"/>
    <col min="2" max="2" width="4.28125" style="151" customWidth="1"/>
    <col min="3" max="3" width="103.28125" style="151" customWidth="1"/>
    <col min="4" max="4" width="9.421875" style="151" bestFit="1" customWidth="1"/>
    <col min="5" max="5" width="9.421875" style="177" bestFit="1" customWidth="1"/>
    <col min="6" max="6" width="11.421875" style="151" bestFit="1" customWidth="1"/>
    <col min="7" max="7" width="14.8515625" style="151" customWidth="1"/>
    <col min="8" max="8" width="13.7109375" style="151" customWidth="1"/>
    <col min="9" max="9" width="14.7109375" style="151" bestFit="1" customWidth="1"/>
    <col min="10" max="10" width="16.7109375" style="151" customWidth="1"/>
    <col min="11" max="11" width="26.7109375" style="151" customWidth="1"/>
    <col min="12" max="12" width="12.421875" style="151" customWidth="1"/>
    <col min="13" max="14" width="15.00390625" style="152" hidden="1" customWidth="1"/>
    <col min="15" max="16" width="15.00390625" style="157" hidden="1" customWidth="1"/>
    <col min="17" max="17" width="11.8515625" style="157" hidden="1" customWidth="1"/>
    <col min="18" max="18" width="12.140625" style="151" hidden="1" customWidth="1"/>
    <col min="19" max="19" width="17.421875" style="151" hidden="1" customWidth="1"/>
    <col min="20" max="256" width="9.28125" style="151" customWidth="1"/>
    <col min="257" max="257" width="6.7109375" style="151" customWidth="1"/>
    <col min="258" max="258" width="4.28125" style="151" customWidth="1"/>
    <col min="259" max="259" width="103.28125" style="151" customWidth="1"/>
    <col min="260" max="261" width="9.421875" style="151" bestFit="1" customWidth="1"/>
    <col min="262" max="262" width="11.421875" style="151" bestFit="1" customWidth="1"/>
    <col min="263" max="263" width="14.8515625" style="151" customWidth="1"/>
    <col min="264" max="264" width="13.7109375" style="151" customWidth="1"/>
    <col min="265" max="265" width="14.7109375" style="151" bestFit="1" customWidth="1"/>
    <col min="266" max="266" width="16.7109375" style="151" customWidth="1"/>
    <col min="267" max="267" width="26.7109375" style="151" customWidth="1"/>
    <col min="268" max="268" width="12.421875" style="151" customWidth="1"/>
    <col min="269" max="275" width="9.140625" style="151" hidden="1" customWidth="1"/>
    <col min="276" max="512" width="9.28125" style="151" customWidth="1"/>
    <col min="513" max="513" width="6.7109375" style="151" customWidth="1"/>
    <col min="514" max="514" width="4.28125" style="151" customWidth="1"/>
    <col min="515" max="515" width="103.28125" style="151" customWidth="1"/>
    <col min="516" max="517" width="9.421875" style="151" bestFit="1" customWidth="1"/>
    <col min="518" max="518" width="11.421875" style="151" bestFit="1" customWidth="1"/>
    <col min="519" max="519" width="14.8515625" style="151" customWidth="1"/>
    <col min="520" max="520" width="13.7109375" style="151" customWidth="1"/>
    <col min="521" max="521" width="14.7109375" style="151" bestFit="1" customWidth="1"/>
    <col min="522" max="522" width="16.7109375" style="151" customWidth="1"/>
    <col min="523" max="523" width="26.7109375" style="151" customWidth="1"/>
    <col min="524" max="524" width="12.421875" style="151" customWidth="1"/>
    <col min="525" max="531" width="9.140625" style="151" hidden="1" customWidth="1"/>
    <col min="532" max="768" width="9.28125" style="151" customWidth="1"/>
    <col min="769" max="769" width="6.7109375" style="151" customWidth="1"/>
    <col min="770" max="770" width="4.28125" style="151" customWidth="1"/>
    <col min="771" max="771" width="103.28125" style="151" customWidth="1"/>
    <col min="772" max="773" width="9.421875" style="151" bestFit="1" customWidth="1"/>
    <col min="774" max="774" width="11.421875" style="151" bestFit="1" customWidth="1"/>
    <col min="775" max="775" width="14.8515625" style="151" customWidth="1"/>
    <col min="776" max="776" width="13.7109375" style="151" customWidth="1"/>
    <col min="777" max="777" width="14.7109375" style="151" bestFit="1" customWidth="1"/>
    <col min="778" max="778" width="16.7109375" style="151" customWidth="1"/>
    <col min="779" max="779" width="26.7109375" style="151" customWidth="1"/>
    <col min="780" max="780" width="12.421875" style="151" customWidth="1"/>
    <col min="781" max="787" width="9.140625" style="151" hidden="1" customWidth="1"/>
    <col min="788" max="1024" width="9.28125" style="151" customWidth="1"/>
    <col min="1025" max="1025" width="6.7109375" style="151" customWidth="1"/>
    <col min="1026" max="1026" width="4.28125" style="151" customWidth="1"/>
    <col min="1027" max="1027" width="103.28125" style="151" customWidth="1"/>
    <col min="1028" max="1029" width="9.421875" style="151" bestFit="1" customWidth="1"/>
    <col min="1030" max="1030" width="11.421875" style="151" bestFit="1" customWidth="1"/>
    <col min="1031" max="1031" width="14.8515625" style="151" customWidth="1"/>
    <col min="1032" max="1032" width="13.7109375" style="151" customWidth="1"/>
    <col min="1033" max="1033" width="14.7109375" style="151" bestFit="1" customWidth="1"/>
    <col min="1034" max="1034" width="16.7109375" style="151" customWidth="1"/>
    <col min="1035" max="1035" width="26.7109375" style="151" customWidth="1"/>
    <col min="1036" max="1036" width="12.421875" style="151" customWidth="1"/>
    <col min="1037" max="1043" width="9.140625" style="151" hidden="1" customWidth="1"/>
    <col min="1044" max="1280" width="9.28125" style="151" customWidth="1"/>
    <col min="1281" max="1281" width="6.7109375" style="151" customWidth="1"/>
    <col min="1282" max="1282" width="4.28125" style="151" customWidth="1"/>
    <col min="1283" max="1283" width="103.28125" style="151" customWidth="1"/>
    <col min="1284" max="1285" width="9.421875" style="151" bestFit="1" customWidth="1"/>
    <col min="1286" max="1286" width="11.421875" style="151" bestFit="1" customWidth="1"/>
    <col min="1287" max="1287" width="14.8515625" style="151" customWidth="1"/>
    <col min="1288" max="1288" width="13.7109375" style="151" customWidth="1"/>
    <col min="1289" max="1289" width="14.7109375" style="151" bestFit="1" customWidth="1"/>
    <col min="1290" max="1290" width="16.7109375" style="151" customWidth="1"/>
    <col min="1291" max="1291" width="26.7109375" style="151" customWidth="1"/>
    <col min="1292" max="1292" width="12.421875" style="151" customWidth="1"/>
    <col min="1293" max="1299" width="9.140625" style="151" hidden="1" customWidth="1"/>
    <col min="1300" max="1536" width="9.28125" style="151" customWidth="1"/>
    <col min="1537" max="1537" width="6.7109375" style="151" customWidth="1"/>
    <col min="1538" max="1538" width="4.28125" style="151" customWidth="1"/>
    <col min="1539" max="1539" width="103.28125" style="151" customWidth="1"/>
    <col min="1540" max="1541" width="9.421875" style="151" bestFit="1" customWidth="1"/>
    <col min="1542" max="1542" width="11.421875" style="151" bestFit="1" customWidth="1"/>
    <col min="1543" max="1543" width="14.8515625" style="151" customWidth="1"/>
    <col min="1544" max="1544" width="13.7109375" style="151" customWidth="1"/>
    <col min="1545" max="1545" width="14.7109375" style="151" bestFit="1" customWidth="1"/>
    <col min="1546" max="1546" width="16.7109375" style="151" customWidth="1"/>
    <col min="1547" max="1547" width="26.7109375" style="151" customWidth="1"/>
    <col min="1548" max="1548" width="12.421875" style="151" customWidth="1"/>
    <col min="1549" max="1555" width="9.140625" style="151" hidden="1" customWidth="1"/>
    <col min="1556" max="1792" width="9.28125" style="151" customWidth="1"/>
    <col min="1793" max="1793" width="6.7109375" style="151" customWidth="1"/>
    <col min="1794" max="1794" width="4.28125" style="151" customWidth="1"/>
    <col min="1795" max="1795" width="103.28125" style="151" customWidth="1"/>
    <col min="1796" max="1797" width="9.421875" style="151" bestFit="1" customWidth="1"/>
    <col min="1798" max="1798" width="11.421875" style="151" bestFit="1" customWidth="1"/>
    <col min="1799" max="1799" width="14.8515625" style="151" customWidth="1"/>
    <col min="1800" max="1800" width="13.7109375" style="151" customWidth="1"/>
    <col min="1801" max="1801" width="14.7109375" style="151" bestFit="1" customWidth="1"/>
    <col min="1802" max="1802" width="16.7109375" style="151" customWidth="1"/>
    <col min="1803" max="1803" width="26.7109375" style="151" customWidth="1"/>
    <col min="1804" max="1804" width="12.421875" style="151" customWidth="1"/>
    <col min="1805" max="1811" width="9.140625" style="151" hidden="1" customWidth="1"/>
    <col min="1812" max="2048" width="9.28125" style="151" customWidth="1"/>
    <col min="2049" max="2049" width="6.7109375" style="151" customWidth="1"/>
    <col min="2050" max="2050" width="4.28125" style="151" customWidth="1"/>
    <col min="2051" max="2051" width="103.28125" style="151" customWidth="1"/>
    <col min="2052" max="2053" width="9.421875" style="151" bestFit="1" customWidth="1"/>
    <col min="2054" max="2054" width="11.421875" style="151" bestFit="1" customWidth="1"/>
    <col min="2055" max="2055" width="14.8515625" style="151" customWidth="1"/>
    <col min="2056" max="2056" width="13.7109375" style="151" customWidth="1"/>
    <col min="2057" max="2057" width="14.7109375" style="151" bestFit="1" customWidth="1"/>
    <col min="2058" max="2058" width="16.7109375" style="151" customWidth="1"/>
    <col min="2059" max="2059" width="26.7109375" style="151" customWidth="1"/>
    <col min="2060" max="2060" width="12.421875" style="151" customWidth="1"/>
    <col min="2061" max="2067" width="9.140625" style="151" hidden="1" customWidth="1"/>
    <col min="2068" max="2304" width="9.28125" style="151" customWidth="1"/>
    <col min="2305" max="2305" width="6.7109375" style="151" customWidth="1"/>
    <col min="2306" max="2306" width="4.28125" style="151" customWidth="1"/>
    <col min="2307" max="2307" width="103.28125" style="151" customWidth="1"/>
    <col min="2308" max="2309" width="9.421875" style="151" bestFit="1" customWidth="1"/>
    <col min="2310" max="2310" width="11.421875" style="151" bestFit="1" customWidth="1"/>
    <col min="2311" max="2311" width="14.8515625" style="151" customWidth="1"/>
    <col min="2312" max="2312" width="13.7109375" style="151" customWidth="1"/>
    <col min="2313" max="2313" width="14.7109375" style="151" bestFit="1" customWidth="1"/>
    <col min="2314" max="2314" width="16.7109375" style="151" customWidth="1"/>
    <col min="2315" max="2315" width="26.7109375" style="151" customWidth="1"/>
    <col min="2316" max="2316" width="12.421875" style="151" customWidth="1"/>
    <col min="2317" max="2323" width="9.140625" style="151" hidden="1" customWidth="1"/>
    <col min="2324" max="2560" width="9.28125" style="151" customWidth="1"/>
    <col min="2561" max="2561" width="6.7109375" style="151" customWidth="1"/>
    <col min="2562" max="2562" width="4.28125" style="151" customWidth="1"/>
    <col min="2563" max="2563" width="103.28125" style="151" customWidth="1"/>
    <col min="2564" max="2565" width="9.421875" style="151" bestFit="1" customWidth="1"/>
    <col min="2566" max="2566" width="11.421875" style="151" bestFit="1" customWidth="1"/>
    <col min="2567" max="2567" width="14.8515625" style="151" customWidth="1"/>
    <col min="2568" max="2568" width="13.7109375" style="151" customWidth="1"/>
    <col min="2569" max="2569" width="14.7109375" style="151" bestFit="1" customWidth="1"/>
    <col min="2570" max="2570" width="16.7109375" style="151" customWidth="1"/>
    <col min="2571" max="2571" width="26.7109375" style="151" customWidth="1"/>
    <col min="2572" max="2572" width="12.421875" style="151" customWidth="1"/>
    <col min="2573" max="2579" width="9.140625" style="151" hidden="1" customWidth="1"/>
    <col min="2580" max="2816" width="9.28125" style="151" customWidth="1"/>
    <col min="2817" max="2817" width="6.7109375" style="151" customWidth="1"/>
    <col min="2818" max="2818" width="4.28125" style="151" customWidth="1"/>
    <col min="2819" max="2819" width="103.28125" style="151" customWidth="1"/>
    <col min="2820" max="2821" width="9.421875" style="151" bestFit="1" customWidth="1"/>
    <col min="2822" max="2822" width="11.421875" style="151" bestFit="1" customWidth="1"/>
    <col min="2823" max="2823" width="14.8515625" style="151" customWidth="1"/>
    <col min="2824" max="2824" width="13.7109375" style="151" customWidth="1"/>
    <col min="2825" max="2825" width="14.7109375" style="151" bestFit="1" customWidth="1"/>
    <col min="2826" max="2826" width="16.7109375" style="151" customWidth="1"/>
    <col min="2827" max="2827" width="26.7109375" style="151" customWidth="1"/>
    <col min="2828" max="2828" width="12.421875" style="151" customWidth="1"/>
    <col min="2829" max="2835" width="9.140625" style="151" hidden="1" customWidth="1"/>
    <col min="2836" max="3072" width="9.28125" style="151" customWidth="1"/>
    <col min="3073" max="3073" width="6.7109375" style="151" customWidth="1"/>
    <col min="3074" max="3074" width="4.28125" style="151" customWidth="1"/>
    <col min="3075" max="3075" width="103.28125" style="151" customWidth="1"/>
    <col min="3076" max="3077" width="9.421875" style="151" bestFit="1" customWidth="1"/>
    <col min="3078" max="3078" width="11.421875" style="151" bestFit="1" customWidth="1"/>
    <col min="3079" max="3079" width="14.8515625" style="151" customWidth="1"/>
    <col min="3080" max="3080" width="13.7109375" style="151" customWidth="1"/>
    <col min="3081" max="3081" width="14.7109375" style="151" bestFit="1" customWidth="1"/>
    <col min="3082" max="3082" width="16.7109375" style="151" customWidth="1"/>
    <col min="3083" max="3083" width="26.7109375" style="151" customWidth="1"/>
    <col min="3084" max="3084" width="12.421875" style="151" customWidth="1"/>
    <col min="3085" max="3091" width="9.140625" style="151" hidden="1" customWidth="1"/>
    <col min="3092" max="3328" width="9.28125" style="151" customWidth="1"/>
    <col min="3329" max="3329" width="6.7109375" style="151" customWidth="1"/>
    <col min="3330" max="3330" width="4.28125" style="151" customWidth="1"/>
    <col min="3331" max="3331" width="103.28125" style="151" customWidth="1"/>
    <col min="3332" max="3333" width="9.421875" style="151" bestFit="1" customWidth="1"/>
    <col min="3334" max="3334" width="11.421875" style="151" bestFit="1" customWidth="1"/>
    <col min="3335" max="3335" width="14.8515625" style="151" customWidth="1"/>
    <col min="3336" max="3336" width="13.7109375" style="151" customWidth="1"/>
    <col min="3337" max="3337" width="14.7109375" style="151" bestFit="1" customWidth="1"/>
    <col min="3338" max="3338" width="16.7109375" style="151" customWidth="1"/>
    <col min="3339" max="3339" width="26.7109375" style="151" customWidth="1"/>
    <col min="3340" max="3340" width="12.421875" style="151" customWidth="1"/>
    <col min="3341" max="3347" width="9.140625" style="151" hidden="1" customWidth="1"/>
    <col min="3348" max="3584" width="9.28125" style="151" customWidth="1"/>
    <col min="3585" max="3585" width="6.7109375" style="151" customWidth="1"/>
    <col min="3586" max="3586" width="4.28125" style="151" customWidth="1"/>
    <col min="3587" max="3587" width="103.28125" style="151" customWidth="1"/>
    <col min="3588" max="3589" width="9.421875" style="151" bestFit="1" customWidth="1"/>
    <col min="3590" max="3590" width="11.421875" style="151" bestFit="1" customWidth="1"/>
    <col min="3591" max="3591" width="14.8515625" style="151" customWidth="1"/>
    <col min="3592" max="3592" width="13.7109375" style="151" customWidth="1"/>
    <col min="3593" max="3593" width="14.7109375" style="151" bestFit="1" customWidth="1"/>
    <col min="3594" max="3594" width="16.7109375" style="151" customWidth="1"/>
    <col min="3595" max="3595" width="26.7109375" style="151" customWidth="1"/>
    <col min="3596" max="3596" width="12.421875" style="151" customWidth="1"/>
    <col min="3597" max="3603" width="9.140625" style="151" hidden="1" customWidth="1"/>
    <col min="3604" max="3840" width="9.28125" style="151" customWidth="1"/>
    <col min="3841" max="3841" width="6.7109375" style="151" customWidth="1"/>
    <col min="3842" max="3842" width="4.28125" style="151" customWidth="1"/>
    <col min="3843" max="3843" width="103.28125" style="151" customWidth="1"/>
    <col min="3844" max="3845" width="9.421875" style="151" bestFit="1" customWidth="1"/>
    <col min="3846" max="3846" width="11.421875" style="151" bestFit="1" customWidth="1"/>
    <col min="3847" max="3847" width="14.8515625" style="151" customWidth="1"/>
    <col min="3848" max="3848" width="13.7109375" style="151" customWidth="1"/>
    <col min="3849" max="3849" width="14.7109375" style="151" bestFit="1" customWidth="1"/>
    <col min="3850" max="3850" width="16.7109375" style="151" customWidth="1"/>
    <col min="3851" max="3851" width="26.7109375" style="151" customWidth="1"/>
    <col min="3852" max="3852" width="12.421875" style="151" customWidth="1"/>
    <col min="3853" max="3859" width="9.140625" style="151" hidden="1" customWidth="1"/>
    <col min="3860" max="4096" width="9.28125" style="151" customWidth="1"/>
    <col min="4097" max="4097" width="6.7109375" style="151" customWidth="1"/>
    <col min="4098" max="4098" width="4.28125" style="151" customWidth="1"/>
    <col min="4099" max="4099" width="103.28125" style="151" customWidth="1"/>
    <col min="4100" max="4101" width="9.421875" style="151" bestFit="1" customWidth="1"/>
    <col min="4102" max="4102" width="11.421875" style="151" bestFit="1" customWidth="1"/>
    <col min="4103" max="4103" width="14.8515625" style="151" customWidth="1"/>
    <col min="4104" max="4104" width="13.7109375" style="151" customWidth="1"/>
    <col min="4105" max="4105" width="14.7109375" style="151" bestFit="1" customWidth="1"/>
    <col min="4106" max="4106" width="16.7109375" style="151" customWidth="1"/>
    <col min="4107" max="4107" width="26.7109375" style="151" customWidth="1"/>
    <col min="4108" max="4108" width="12.421875" style="151" customWidth="1"/>
    <col min="4109" max="4115" width="9.140625" style="151" hidden="1" customWidth="1"/>
    <col min="4116" max="4352" width="9.28125" style="151" customWidth="1"/>
    <col min="4353" max="4353" width="6.7109375" style="151" customWidth="1"/>
    <col min="4354" max="4354" width="4.28125" style="151" customWidth="1"/>
    <col min="4355" max="4355" width="103.28125" style="151" customWidth="1"/>
    <col min="4356" max="4357" width="9.421875" style="151" bestFit="1" customWidth="1"/>
    <col min="4358" max="4358" width="11.421875" style="151" bestFit="1" customWidth="1"/>
    <col min="4359" max="4359" width="14.8515625" style="151" customWidth="1"/>
    <col min="4360" max="4360" width="13.7109375" style="151" customWidth="1"/>
    <col min="4361" max="4361" width="14.7109375" style="151" bestFit="1" customWidth="1"/>
    <col min="4362" max="4362" width="16.7109375" style="151" customWidth="1"/>
    <col min="4363" max="4363" width="26.7109375" style="151" customWidth="1"/>
    <col min="4364" max="4364" width="12.421875" style="151" customWidth="1"/>
    <col min="4365" max="4371" width="9.140625" style="151" hidden="1" customWidth="1"/>
    <col min="4372" max="4608" width="9.28125" style="151" customWidth="1"/>
    <col min="4609" max="4609" width="6.7109375" style="151" customWidth="1"/>
    <col min="4610" max="4610" width="4.28125" style="151" customWidth="1"/>
    <col min="4611" max="4611" width="103.28125" style="151" customWidth="1"/>
    <col min="4612" max="4613" width="9.421875" style="151" bestFit="1" customWidth="1"/>
    <col min="4614" max="4614" width="11.421875" style="151" bestFit="1" customWidth="1"/>
    <col min="4615" max="4615" width="14.8515625" style="151" customWidth="1"/>
    <col min="4616" max="4616" width="13.7109375" style="151" customWidth="1"/>
    <col min="4617" max="4617" width="14.7109375" style="151" bestFit="1" customWidth="1"/>
    <col min="4618" max="4618" width="16.7109375" style="151" customWidth="1"/>
    <col min="4619" max="4619" width="26.7109375" style="151" customWidth="1"/>
    <col min="4620" max="4620" width="12.421875" style="151" customWidth="1"/>
    <col min="4621" max="4627" width="9.140625" style="151" hidden="1" customWidth="1"/>
    <col min="4628" max="4864" width="9.28125" style="151" customWidth="1"/>
    <col min="4865" max="4865" width="6.7109375" style="151" customWidth="1"/>
    <col min="4866" max="4866" width="4.28125" style="151" customWidth="1"/>
    <col min="4867" max="4867" width="103.28125" style="151" customWidth="1"/>
    <col min="4868" max="4869" width="9.421875" style="151" bestFit="1" customWidth="1"/>
    <col min="4870" max="4870" width="11.421875" style="151" bestFit="1" customWidth="1"/>
    <col min="4871" max="4871" width="14.8515625" style="151" customWidth="1"/>
    <col min="4872" max="4872" width="13.7109375" style="151" customWidth="1"/>
    <col min="4873" max="4873" width="14.7109375" style="151" bestFit="1" customWidth="1"/>
    <col min="4874" max="4874" width="16.7109375" style="151" customWidth="1"/>
    <col min="4875" max="4875" width="26.7109375" style="151" customWidth="1"/>
    <col min="4876" max="4876" width="12.421875" style="151" customWidth="1"/>
    <col min="4877" max="4883" width="9.140625" style="151" hidden="1" customWidth="1"/>
    <col min="4884" max="5120" width="9.28125" style="151" customWidth="1"/>
    <col min="5121" max="5121" width="6.7109375" style="151" customWidth="1"/>
    <col min="5122" max="5122" width="4.28125" style="151" customWidth="1"/>
    <col min="5123" max="5123" width="103.28125" style="151" customWidth="1"/>
    <col min="5124" max="5125" width="9.421875" style="151" bestFit="1" customWidth="1"/>
    <col min="5126" max="5126" width="11.421875" style="151" bestFit="1" customWidth="1"/>
    <col min="5127" max="5127" width="14.8515625" style="151" customWidth="1"/>
    <col min="5128" max="5128" width="13.7109375" style="151" customWidth="1"/>
    <col min="5129" max="5129" width="14.7109375" style="151" bestFit="1" customWidth="1"/>
    <col min="5130" max="5130" width="16.7109375" style="151" customWidth="1"/>
    <col min="5131" max="5131" width="26.7109375" style="151" customWidth="1"/>
    <col min="5132" max="5132" width="12.421875" style="151" customWidth="1"/>
    <col min="5133" max="5139" width="9.140625" style="151" hidden="1" customWidth="1"/>
    <col min="5140" max="5376" width="9.28125" style="151" customWidth="1"/>
    <col min="5377" max="5377" width="6.7109375" style="151" customWidth="1"/>
    <col min="5378" max="5378" width="4.28125" style="151" customWidth="1"/>
    <col min="5379" max="5379" width="103.28125" style="151" customWidth="1"/>
    <col min="5380" max="5381" width="9.421875" style="151" bestFit="1" customWidth="1"/>
    <col min="5382" max="5382" width="11.421875" style="151" bestFit="1" customWidth="1"/>
    <col min="5383" max="5383" width="14.8515625" style="151" customWidth="1"/>
    <col min="5384" max="5384" width="13.7109375" style="151" customWidth="1"/>
    <col min="5385" max="5385" width="14.7109375" style="151" bestFit="1" customWidth="1"/>
    <col min="5386" max="5386" width="16.7109375" style="151" customWidth="1"/>
    <col min="5387" max="5387" width="26.7109375" style="151" customWidth="1"/>
    <col min="5388" max="5388" width="12.421875" style="151" customWidth="1"/>
    <col min="5389" max="5395" width="9.140625" style="151" hidden="1" customWidth="1"/>
    <col min="5396" max="5632" width="9.28125" style="151" customWidth="1"/>
    <col min="5633" max="5633" width="6.7109375" style="151" customWidth="1"/>
    <col min="5634" max="5634" width="4.28125" style="151" customWidth="1"/>
    <col min="5635" max="5635" width="103.28125" style="151" customWidth="1"/>
    <col min="5636" max="5637" width="9.421875" style="151" bestFit="1" customWidth="1"/>
    <col min="5638" max="5638" width="11.421875" style="151" bestFit="1" customWidth="1"/>
    <col min="5639" max="5639" width="14.8515625" style="151" customWidth="1"/>
    <col min="5640" max="5640" width="13.7109375" style="151" customWidth="1"/>
    <col min="5641" max="5641" width="14.7109375" style="151" bestFit="1" customWidth="1"/>
    <col min="5642" max="5642" width="16.7109375" style="151" customWidth="1"/>
    <col min="5643" max="5643" width="26.7109375" style="151" customWidth="1"/>
    <col min="5644" max="5644" width="12.421875" style="151" customWidth="1"/>
    <col min="5645" max="5651" width="9.140625" style="151" hidden="1" customWidth="1"/>
    <col min="5652" max="5888" width="9.28125" style="151" customWidth="1"/>
    <col min="5889" max="5889" width="6.7109375" style="151" customWidth="1"/>
    <col min="5890" max="5890" width="4.28125" style="151" customWidth="1"/>
    <col min="5891" max="5891" width="103.28125" style="151" customWidth="1"/>
    <col min="5892" max="5893" width="9.421875" style="151" bestFit="1" customWidth="1"/>
    <col min="5894" max="5894" width="11.421875" style="151" bestFit="1" customWidth="1"/>
    <col min="5895" max="5895" width="14.8515625" style="151" customWidth="1"/>
    <col min="5896" max="5896" width="13.7109375" style="151" customWidth="1"/>
    <col min="5897" max="5897" width="14.7109375" style="151" bestFit="1" customWidth="1"/>
    <col min="5898" max="5898" width="16.7109375" style="151" customWidth="1"/>
    <col min="5899" max="5899" width="26.7109375" style="151" customWidth="1"/>
    <col min="5900" max="5900" width="12.421875" style="151" customWidth="1"/>
    <col min="5901" max="5907" width="9.140625" style="151" hidden="1" customWidth="1"/>
    <col min="5908" max="6144" width="9.28125" style="151" customWidth="1"/>
    <col min="6145" max="6145" width="6.7109375" style="151" customWidth="1"/>
    <col min="6146" max="6146" width="4.28125" style="151" customWidth="1"/>
    <col min="6147" max="6147" width="103.28125" style="151" customWidth="1"/>
    <col min="6148" max="6149" width="9.421875" style="151" bestFit="1" customWidth="1"/>
    <col min="6150" max="6150" width="11.421875" style="151" bestFit="1" customWidth="1"/>
    <col min="6151" max="6151" width="14.8515625" style="151" customWidth="1"/>
    <col min="6152" max="6152" width="13.7109375" style="151" customWidth="1"/>
    <col min="6153" max="6153" width="14.7109375" style="151" bestFit="1" customWidth="1"/>
    <col min="6154" max="6154" width="16.7109375" style="151" customWidth="1"/>
    <col min="6155" max="6155" width="26.7109375" style="151" customWidth="1"/>
    <col min="6156" max="6156" width="12.421875" style="151" customWidth="1"/>
    <col min="6157" max="6163" width="9.140625" style="151" hidden="1" customWidth="1"/>
    <col min="6164" max="6400" width="9.28125" style="151" customWidth="1"/>
    <col min="6401" max="6401" width="6.7109375" style="151" customWidth="1"/>
    <col min="6402" max="6402" width="4.28125" style="151" customWidth="1"/>
    <col min="6403" max="6403" width="103.28125" style="151" customWidth="1"/>
    <col min="6404" max="6405" width="9.421875" style="151" bestFit="1" customWidth="1"/>
    <col min="6406" max="6406" width="11.421875" style="151" bestFit="1" customWidth="1"/>
    <col min="6407" max="6407" width="14.8515625" style="151" customWidth="1"/>
    <col min="6408" max="6408" width="13.7109375" style="151" customWidth="1"/>
    <col min="6409" max="6409" width="14.7109375" style="151" bestFit="1" customWidth="1"/>
    <col min="6410" max="6410" width="16.7109375" style="151" customWidth="1"/>
    <col min="6411" max="6411" width="26.7109375" style="151" customWidth="1"/>
    <col min="6412" max="6412" width="12.421875" style="151" customWidth="1"/>
    <col min="6413" max="6419" width="9.140625" style="151" hidden="1" customWidth="1"/>
    <col min="6420" max="6656" width="9.28125" style="151" customWidth="1"/>
    <col min="6657" max="6657" width="6.7109375" style="151" customWidth="1"/>
    <col min="6658" max="6658" width="4.28125" style="151" customWidth="1"/>
    <col min="6659" max="6659" width="103.28125" style="151" customWidth="1"/>
    <col min="6660" max="6661" width="9.421875" style="151" bestFit="1" customWidth="1"/>
    <col min="6662" max="6662" width="11.421875" style="151" bestFit="1" customWidth="1"/>
    <col min="6663" max="6663" width="14.8515625" style="151" customWidth="1"/>
    <col min="6664" max="6664" width="13.7109375" style="151" customWidth="1"/>
    <col min="6665" max="6665" width="14.7109375" style="151" bestFit="1" customWidth="1"/>
    <col min="6666" max="6666" width="16.7109375" style="151" customWidth="1"/>
    <col min="6667" max="6667" width="26.7109375" style="151" customWidth="1"/>
    <col min="6668" max="6668" width="12.421875" style="151" customWidth="1"/>
    <col min="6669" max="6675" width="9.140625" style="151" hidden="1" customWidth="1"/>
    <col min="6676" max="6912" width="9.28125" style="151" customWidth="1"/>
    <col min="6913" max="6913" width="6.7109375" style="151" customWidth="1"/>
    <col min="6914" max="6914" width="4.28125" style="151" customWidth="1"/>
    <col min="6915" max="6915" width="103.28125" style="151" customWidth="1"/>
    <col min="6916" max="6917" width="9.421875" style="151" bestFit="1" customWidth="1"/>
    <col min="6918" max="6918" width="11.421875" style="151" bestFit="1" customWidth="1"/>
    <col min="6919" max="6919" width="14.8515625" style="151" customWidth="1"/>
    <col min="6920" max="6920" width="13.7109375" style="151" customWidth="1"/>
    <col min="6921" max="6921" width="14.7109375" style="151" bestFit="1" customWidth="1"/>
    <col min="6922" max="6922" width="16.7109375" style="151" customWidth="1"/>
    <col min="6923" max="6923" width="26.7109375" style="151" customWidth="1"/>
    <col min="6924" max="6924" width="12.421875" style="151" customWidth="1"/>
    <col min="6925" max="6931" width="9.140625" style="151" hidden="1" customWidth="1"/>
    <col min="6932" max="7168" width="9.28125" style="151" customWidth="1"/>
    <col min="7169" max="7169" width="6.7109375" style="151" customWidth="1"/>
    <col min="7170" max="7170" width="4.28125" style="151" customWidth="1"/>
    <col min="7171" max="7171" width="103.28125" style="151" customWidth="1"/>
    <col min="7172" max="7173" width="9.421875" style="151" bestFit="1" customWidth="1"/>
    <col min="7174" max="7174" width="11.421875" style="151" bestFit="1" customWidth="1"/>
    <col min="7175" max="7175" width="14.8515625" style="151" customWidth="1"/>
    <col min="7176" max="7176" width="13.7109375" style="151" customWidth="1"/>
    <col min="7177" max="7177" width="14.7109375" style="151" bestFit="1" customWidth="1"/>
    <col min="7178" max="7178" width="16.7109375" style="151" customWidth="1"/>
    <col min="7179" max="7179" width="26.7109375" style="151" customWidth="1"/>
    <col min="7180" max="7180" width="12.421875" style="151" customWidth="1"/>
    <col min="7181" max="7187" width="9.140625" style="151" hidden="1" customWidth="1"/>
    <col min="7188" max="7424" width="9.28125" style="151" customWidth="1"/>
    <col min="7425" max="7425" width="6.7109375" style="151" customWidth="1"/>
    <col min="7426" max="7426" width="4.28125" style="151" customWidth="1"/>
    <col min="7427" max="7427" width="103.28125" style="151" customWidth="1"/>
    <col min="7428" max="7429" width="9.421875" style="151" bestFit="1" customWidth="1"/>
    <col min="7430" max="7430" width="11.421875" style="151" bestFit="1" customWidth="1"/>
    <col min="7431" max="7431" width="14.8515625" style="151" customWidth="1"/>
    <col min="7432" max="7432" width="13.7109375" style="151" customWidth="1"/>
    <col min="7433" max="7433" width="14.7109375" style="151" bestFit="1" customWidth="1"/>
    <col min="7434" max="7434" width="16.7109375" style="151" customWidth="1"/>
    <col min="7435" max="7435" width="26.7109375" style="151" customWidth="1"/>
    <col min="7436" max="7436" width="12.421875" style="151" customWidth="1"/>
    <col min="7437" max="7443" width="9.140625" style="151" hidden="1" customWidth="1"/>
    <col min="7444" max="7680" width="9.28125" style="151" customWidth="1"/>
    <col min="7681" max="7681" width="6.7109375" style="151" customWidth="1"/>
    <col min="7682" max="7682" width="4.28125" style="151" customWidth="1"/>
    <col min="7683" max="7683" width="103.28125" style="151" customWidth="1"/>
    <col min="7684" max="7685" width="9.421875" style="151" bestFit="1" customWidth="1"/>
    <col min="7686" max="7686" width="11.421875" style="151" bestFit="1" customWidth="1"/>
    <col min="7687" max="7687" width="14.8515625" style="151" customWidth="1"/>
    <col min="7688" max="7688" width="13.7109375" style="151" customWidth="1"/>
    <col min="7689" max="7689" width="14.7109375" style="151" bestFit="1" customWidth="1"/>
    <col min="7690" max="7690" width="16.7109375" style="151" customWidth="1"/>
    <col min="7691" max="7691" width="26.7109375" style="151" customWidth="1"/>
    <col min="7692" max="7692" width="12.421875" style="151" customWidth="1"/>
    <col min="7693" max="7699" width="9.140625" style="151" hidden="1" customWidth="1"/>
    <col min="7700" max="7936" width="9.28125" style="151" customWidth="1"/>
    <col min="7937" max="7937" width="6.7109375" style="151" customWidth="1"/>
    <col min="7938" max="7938" width="4.28125" style="151" customWidth="1"/>
    <col min="7939" max="7939" width="103.28125" style="151" customWidth="1"/>
    <col min="7940" max="7941" width="9.421875" style="151" bestFit="1" customWidth="1"/>
    <col min="7942" max="7942" width="11.421875" style="151" bestFit="1" customWidth="1"/>
    <col min="7943" max="7943" width="14.8515625" style="151" customWidth="1"/>
    <col min="7944" max="7944" width="13.7109375" style="151" customWidth="1"/>
    <col min="7945" max="7945" width="14.7109375" style="151" bestFit="1" customWidth="1"/>
    <col min="7946" max="7946" width="16.7109375" style="151" customWidth="1"/>
    <col min="7947" max="7947" width="26.7109375" style="151" customWidth="1"/>
    <col min="7948" max="7948" width="12.421875" style="151" customWidth="1"/>
    <col min="7949" max="7955" width="9.140625" style="151" hidden="1" customWidth="1"/>
    <col min="7956" max="8192" width="9.28125" style="151" customWidth="1"/>
    <col min="8193" max="8193" width="6.7109375" style="151" customWidth="1"/>
    <col min="8194" max="8194" width="4.28125" style="151" customWidth="1"/>
    <col min="8195" max="8195" width="103.28125" style="151" customWidth="1"/>
    <col min="8196" max="8197" width="9.421875" style="151" bestFit="1" customWidth="1"/>
    <col min="8198" max="8198" width="11.421875" style="151" bestFit="1" customWidth="1"/>
    <col min="8199" max="8199" width="14.8515625" style="151" customWidth="1"/>
    <col min="8200" max="8200" width="13.7109375" style="151" customWidth="1"/>
    <col min="8201" max="8201" width="14.7109375" style="151" bestFit="1" customWidth="1"/>
    <col min="8202" max="8202" width="16.7109375" style="151" customWidth="1"/>
    <col min="8203" max="8203" width="26.7109375" style="151" customWidth="1"/>
    <col min="8204" max="8204" width="12.421875" style="151" customWidth="1"/>
    <col min="8205" max="8211" width="9.140625" style="151" hidden="1" customWidth="1"/>
    <col min="8212" max="8448" width="9.28125" style="151" customWidth="1"/>
    <col min="8449" max="8449" width="6.7109375" style="151" customWidth="1"/>
    <col min="8450" max="8450" width="4.28125" style="151" customWidth="1"/>
    <col min="8451" max="8451" width="103.28125" style="151" customWidth="1"/>
    <col min="8452" max="8453" width="9.421875" style="151" bestFit="1" customWidth="1"/>
    <col min="8454" max="8454" width="11.421875" style="151" bestFit="1" customWidth="1"/>
    <col min="8455" max="8455" width="14.8515625" style="151" customWidth="1"/>
    <col min="8456" max="8456" width="13.7109375" style="151" customWidth="1"/>
    <col min="8457" max="8457" width="14.7109375" style="151" bestFit="1" customWidth="1"/>
    <col min="8458" max="8458" width="16.7109375" style="151" customWidth="1"/>
    <col min="8459" max="8459" width="26.7109375" style="151" customWidth="1"/>
    <col min="8460" max="8460" width="12.421875" style="151" customWidth="1"/>
    <col min="8461" max="8467" width="9.140625" style="151" hidden="1" customWidth="1"/>
    <col min="8468" max="8704" width="9.28125" style="151" customWidth="1"/>
    <col min="8705" max="8705" width="6.7109375" style="151" customWidth="1"/>
    <col min="8706" max="8706" width="4.28125" style="151" customWidth="1"/>
    <col min="8707" max="8707" width="103.28125" style="151" customWidth="1"/>
    <col min="8708" max="8709" width="9.421875" style="151" bestFit="1" customWidth="1"/>
    <col min="8710" max="8710" width="11.421875" style="151" bestFit="1" customWidth="1"/>
    <col min="8711" max="8711" width="14.8515625" style="151" customWidth="1"/>
    <col min="8712" max="8712" width="13.7109375" style="151" customWidth="1"/>
    <col min="8713" max="8713" width="14.7109375" style="151" bestFit="1" customWidth="1"/>
    <col min="8714" max="8714" width="16.7109375" style="151" customWidth="1"/>
    <col min="8715" max="8715" width="26.7109375" style="151" customWidth="1"/>
    <col min="8716" max="8716" width="12.421875" style="151" customWidth="1"/>
    <col min="8717" max="8723" width="9.140625" style="151" hidden="1" customWidth="1"/>
    <col min="8724" max="8960" width="9.28125" style="151" customWidth="1"/>
    <col min="8961" max="8961" width="6.7109375" style="151" customWidth="1"/>
    <col min="8962" max="8962" width="4.28125" style="151" customWidth="1"/>
    <col min="8963" max="8963" width="103.28125" style="151" customWidth="1"/>
    <col min="8964" max="8965" width="9.421875" style="151" bestFit="1" customWidth="1"/>
    <col min="8966" max="8966" width="11.421875" style="151" bestFit="1" customWidth="1"/>
    <col min="8967" max="8967" width="14.8515625" style="151" customWidth="1"/>
    <col min="8968" max="8968" width="13.7109375" style="151" customWidth="1"/>
    <col min="8969" max="8969" width="14.7109375" style="151" bestFit="1" customWidth="1"/>
    <col min="8970" max="8970" width="16.7109375" style="151" customWidth="1"/>
    <col min="8971" max="8971" width="26.7109375" style="151" customWidth="1"/>
    <col min="8972" max="8972" width="12.421875" style="151" customWidth="1"/>
    <col min="8973" max="8979" width="9.140625" style="151" hidden="1" customWidth="1"/>
    <col min="8980" max="9216" width="9.28125" style="151" customWidth="1"/>
    <col min="9217" max="9217" width="6.7109375" style="151" customWidth="1"/>
    <col min="9218" max="9218" width="4.28125" style="151" customWidth="1"/>
    <col min="9219" max="9219" width="103.28125" style="151" customWidth="1"/>
    <col min="9220" max="9221" width="9.421875" style="151" bestFit="1" customWidth="1"/>
    <col min="9222" max="9222" width="11.421875" style="151" bestFit="1" customWidth="1"/>
    <col min="9223" max="9223" width="14.8515625" style="151" customWidth="1"/>
    <col min="9224" max="9224" width="13.7109375" style="151" customWidth="1"/>
    <col min="9225" max="9225" width="14.7109375" style="151" bestFit="1" customWidth="1"/>
    <col min="9226" max="9226" width="16.7109375" style="151" customWidth="1"/>
    <col min="9227" max="9227" width="26.7109375" style="151" customWidth="1"/>
    <col min="9228" max="9228" width="12.421875" style="151" customWidth="1"/>
    <col min="9229" max="9235" width="9.140625" style="151" hidden="1" customWidth="1"/>
    <col min="9236" max="9472" width="9.28125" style="151" customWidth="1"/>
    <col min="9473" max="9473" width="6.7109375" style="151" customWidth="1"/>
    <col min="9474" max="9474" width="4.28125" style="151" customWidth="1"/>
    <col min="9475" max="9475" width="103.28125" style="151" customWidth="1"/>
    <col min="9476" max="9477" width="9.421875" style="151" bestFit="1" customWidth="1"/>
    <col min="9478" max="9478" width="11.421875" style="151" bestFit="1" customWidth="1"/>
    <col min="9479" max="9479" width="14.8515625" style="151" customWidth="1"/>
    <col min="9480" max="9480" width="13.7109375" style="151" customWidth="1"/>
    <col min="9481" max="9481" width="14.7109375" style="151" bestFit="1" customWidth="1"/>
    <col min="9482" max="9482" width="16.7109375" style="151" customWidth="1"/>
    <col min="9483" max="9483" width="26.7109375" style="151" customWidth="1"/>
    <col min="9484" max="9484" width="12.421875" style="151" customWidth="1"/>
    <col min="9485" max="9491" width="9.140625" style="151" hidden="1" customWidth="1"/>
    <col min="9492" max="9728" width="9.28125" style="151" customWidth="1"/>
    <col min="9729" max="9729" width="6.7109375" style="151" customWidth="1"/>
    <col min="9730" max="9730" width="4.28125" style="151" customWidth="1"/>
    <col min="9731" max="9731" width="103.28125" style="151" customWidth="1"/>
    <col min="9732" max="9733" width="9.421875" style="151" bestFit="1" customWidth="1"/>
    <col min="9734" max="9734" width="11.421875" style="151" bestFit="1" customWidth="1"/>
    <col min="9735" max="9735" width="14.8515625" style="151" customWidth="1"/>
    <col min="9736" max="9736" width="13.7109375" style="151" customWidth="1"/>
    <col min="9737" max="9737" width="14.7109375" style="151" bestFit="1" customWidth="1"/>
    <col min="9738" max="9738" width="16.7109375" style="151" customWidth="1"/>
    <col min="9739" max="9739" width="26.7109375" style="151" customWidth="1"/>
    <col min="9740" max="9740" width="12.421875" style="151" customWidth="1"/>
    <col min="9741" max="9747" width="9.140625" style="151" hidden="1" customWidth="1"/>
    <col min="9748" max="9984" width="9.28125" style="151" customWidth="1"/>
    <col min="9985" max="9985" width="6.7109375" style="151" customWidth="1"/>
    <col min="9986" max="9986" width="4.28125" style="151" customWidth="1"/>
    <col min="9987" max="9987" width="103.28125" style="151" customWidth="1"/>
    <col min="9988" max="9989" width="9.421875" style="151" bestFit="1" customWidth="1"/>
    <col min="9990" max="9990" width="11.421875" style="151" bestFit="1" customWidth="1"/>
    <col min="9991" max="9991" width="14.8515625" style="151" customWidth="1"/>
    <col min="9992" max="9992" width="13.7109375" style="151" customWidth="1"/>
    <col min="9993" max="9993" width="14.7109375" style="151" bestFit="1" customWidth="1"/>
    <col min="9994" max="9994" width="16.7109375" style="151" customWidth="1"/>
    <col min="9995" max="9995" width="26.7109375" style="151" customWidth="1"/>
    <col min="9996" max="9996" width="12.421875" style="151" customWidth="1"/>
    <col min="9997" max="10003" width="9.140625" style="151" hidden="1" customWidth="1"/>
    <col min="10004" max="10240" width="9.28125" style="151" customWidth="1"/>
    <col min="10241" max="10241" width="6.7109375" style="151" customWidth="1"/>
    <col min="10242" max="10242" width="4.28125" style="151" customWidth="1"/>
    <col min="10243" max="10243" width="103.28125" style="151" customWidth="1"/>
    <col min="10244" max="10245" width="9.421875" style="151" bestFit="1" customWidth="1"/>
    <col min="10246" max="10246" width="11.421875" style="151" bestFit="1" customWidth="1"/>
    <col min="10247" max="10247" width="14.8515625" style="151" customWidth="1"/>
    <col min="10248" max="10248" width="13.7109375" style="151" customWidth="1"/>
    <col min="10249" max="10249" width="14.7109375" style="151" bestFit="1" customWidth="1"/>
    <col min="10250" max="10250" width="16.7109375" style="151" customWidth="1"/>
    <col min="10251" max="10251" width="26.7109375" style="151" customWidth="1"/>
    <col min="10252" max="10252" width="12.421875" style="151" customWidth="1"/>
    <col min="10253" max="10259" width="9.140625" style="151" hidden="1" customWidth="1"/>
    <col min="10260" max="10496" width="9.28125" style="151" customWidth="1"/>
    <col min="10497" max="10497" width="6.7109375" style="151" customWidth="1"/>
    <col min="10498" max="10498" width="4.28125" style="151" customWidth="1"/>
    <col min="10499" max="10499" width="103.28125" style="151" customWidth="1"/>
    <col min="10500" max="10501" width="9.421875" style="151" bestFit="1" customWidth="1"/>
    <col min="10502" max="10502" width="11.421875" style="151" bestFit="1" customWidth="1"/>
    <col min="10503" max="10503" width="14.8515625" style="151" customWidth="1"/>
    <col min="10504" max="10504" width="13.7109375" style="151" customWidth="1"/>
    <col min="10505" max="10505" width="14.7109375" style="151" bestFit="1" customWidth="1"/>
    <col min="10506" max="10506" width="16.7109375" style="151" customWidth="1"/>
    <col min="10507" max="10507" width="26.7109375" style="151" customWidth="1"/>
    <col min="10508" max="10508" width="12.421875" style="151" customWidth="1"/>
    <col min="10509" max="10515" width="9.140625" style="151" hidden="1" customWidth="1"/>
    <col min="10516" max="10752" width="9.28125" style="151" customWidth="1"/>
    <col min="10753" max="10753" width="6.7109375" style="151" customWidth="1"/>
    <col min="10754" max="10754" width="4.28125" style="151" customWidth="1"/>
    <col min="10755" max="10755" width="103.28125" style="151" customWidth="1"/>
    <col min="10756" max="10757" width="9.421875" style="151" bestFit="1" customWidth="1"/>
    <col min="10758" max="10758" width="11.421875" style="151" bestFit="1" customWidth="1"/>
    <col min="10759" max="10759" width="14.8515625" style="151" customWidth="1"/>
    <col min="10760" max="10760" width="13.7109375" style="151" customWidth="1"/>
    <col min="10761" max="10761" width="14.7109375" style="151" bestFit="1" customWidth="1"/>
    <col min="10762" max="10762" width="16.7109375" style="151" customWidth="1"/>
    <col min="10763" max="10763" width="26.7109375" style="151" customWidth="1"/>
    <col min="10764" max="10764" width="12.421875" style="151" customWidth="1"/>
    <col min="10765" max="10771" width="9.140625" style="151" hidden="1" customWidth="1"/>
    <col min="10772" max="11008" width="9.28125" style="151" customWidth="1"/>
    <col min="11009" max="11009" width="6.7109375" style="151" customWidth="1"/>
    <col min="11010" max="11010" width="4.28125" style="151" customWidth="1"/>
    <col min="11011" max="11011" width="103.28125" style="151" customWidth="1"/>
    <col min="11012" max="11013" width="9.421875" style="151" bestFit="1" customWidth="1"/>
    <col min="11014" max="11014" width="11.421875" style="151" bestFit="1" customWidth="1"/>
    <col min="11015" max="11015" width="14.8515625" style="151" customWidth="1"/>
    <col min="11016" max="11016" width="13.7109375" style="151" customWidth="1"/>
    <col min="11017" max="11017" width="14.7109375" style="151" bestFit="1" customWidth="1"/>
    <col min="11018" max="11018" width="16.7109375" style="151" customWidth="1"/>
    <col min="11019" max="11019" width="26.7109375" style="151" customWidth="1"/>
    <col min="11020" max="11020" width="12.421875" style="151" customWidth="1"/>
    <col min="11021" max="11027" width="9.140625" style="151" hidden="1" customWidth="1"/>
    <col min="11028" max="11264" width="9.28125" style="151" customWidth="1"/>
    <col min="11265" max="11265" width="6.7109375" style="151" customWidth="1"/>
    <col min="11266" max="11266" width="4.28125" style="151" customWidth="1"/>
    <col min="11267" max="11267" width="103.28125" style="151" customWidth="1"/>
    <col min="11268" max="11269" width="9.421875" style="151" bestFit="1" customWidth="1"/>
    <col min="11270" max="11270" width="11.421875" style="151" bestFit="1" customWidth="1"/>
    <col min="11271" max="11271" width="14.8515625" style="151" customWidth="1"/>
    <col min="11272" max="11272" width="13.7109375" style="151" customWidth="1"/>
    <col min="11273" max="11273" width="14.7109375" style="151" bestFit="1" customWidth="1"/>
    <col min="11274" max="11274" width="16.7109375" style="151" customWidth="1"/>
    <col min="11275" max="11275" width="26.7109375" style="151" customWidth="1"/>
    <col min="11276" max="11276" width="12.421875" style="151" customWidth="1"/>
    <col min="11277" max="11283" width="9.140625" style="151" hidden="1" customWidth="1"/>
    <col min="11284" max="11520" width="9.28125" style="151" customWidth="1"/>
    <col min="11521" max="11521" width="6.7109375" style="151" customWidth="1"/>
    <col min="11522" max="11522" width="4.28125" style="151" customWidth="1"/>
    <col min="11523" max="11523" width="103.28125" style="151" customWidth="1"/>
    <col min="11524" max="11525" width="9.421875" style="151" bestFit="1" customWidth="1"/>
    <col min="11526" max="11526" width="11.421875" style="151" bestFit="1" customWidth="1"/>
    <col min="11527" max="11527" width="14.8515625" style="151" customWidth="1"/>
    <col min="11528" max="11528" width="13.7109375" style="151" customWidth="1"/>
    <col min="11529" max="11529" width="14.7109375" style="151" bestFit="1" customWidth="1"/>
    <col min="11530" max="11530" width="16.7109375" style="151" customWidth="1"/>
    <col min="11531" max="11531" width="26.7109375" style="151" customWidth="1"/>
    <col min="11532" max="11532" width="12.421875" style="151" customWidth="1"/>
    <col min="11533" max="11539" width="9.140625" style="151" hidden="1" customWidth="1"/>
    <col min="11540" max="11776" width="9.28125" style="151" customWidth="1"/>
    <col min="11777" max="11777" width="6.7109375" style="151" customWidth="1"/>
    <col min="11778" max="11778" width="4.28125" style="151" customWidth="1"/>
    <col min="11779" max="11779" width="103.28125" style="151" customWidth="1"/>
    <col min="11780" max="11781" width="9.421875" style="151" bestFit="1" customWidth="1"/>
    <col min="11782" max="11782" width="11.421875" style="151" bestFit="1" customWidth="1"/>
    <col min="11783" max="11783" width="14.8515625" style="151" customWidth="1"/>
    <col min="11784" max="11784" width="13.7109375" style="151" customWidth="1"/>
    <col min="11785" max="11785" width="14.7109375" style="151" bestFit="1" customWidth="1"/>
    <col min="11786" max="11786" width="16.7109375" style="151" customWidth="1"/>
    <col min="11787" max="11787" width="26.7109375" style="151" customWidth="1"/>
    <col min="11788" max="11788" width="12.421875" style="151" customWidth="1"/>
    <col min="11789" max="11795" width="9.140625" style="151" hidden="1" customWidth="1"/>
    <col min="11796" max="12032" width="9.28125" style="151" customWidth="1"/>
    <col min="12033" max="12033" width="6.7109375" style="151" customWidth="1"/>
    <col min="12034" max="12034" width="4.28125" style="151" customWidth="1"/>
    <col min="12035" max="12035" width="103.28125" style="151" customWidth="1"/>
    <col min="12036" max="12037" width="9.421875" style="151" bestFit="1" customWidth="1"/>
    <col min="12038" max="12038" width="11.421875" style="151" bestFit="1" customWidth="1"/>
    <col min="12039" max="12039" width="14.8515625" style="151" customWidth="1"/>
    <col min="12040" max="12040" width="13.7109375" style="151" customWidth="1"/>
    <col min="12041" max="12041" width="14.7109375" style="151" bestFit="1" customWidth="1"/>
    <col min="12042" max="12042" width="16.7109375" style="151" customWidth="1"/>
    <col min="12043" max="12043" width="26.7109375" style="151" customWidth="1"/>
    <col min="12044" max="12044" width="12.421875" style="151" customWidth="1"/>
    <col min="12045" max="12051" width="9.140625" style="151" hidden="1" customWidth="1"/>
    <col min="12052" max="12288" width="9.28125" style="151" customWidth="1"/>
    <col min="12289" max="12289" width="6.7109375" style="151" customWidth="1"/>
    <col min="12290" max="12290" width="4.28125" style="151" customWidth="1"/>
    <col min="12291" max="12291" width="103.28125" style="151" customWidth="1"/>
    <col min="12292" max="12293" width="9.421875" style="151" bestFit="1" customWidth="1"/>
    <col min="12294" max="12294" width="11.421875" style="151" bestFit="1" customWidth="1"/>
    <col min="12295" max="12295" width="14.8515625" style="151" customWidth="1"/>
    <col min="12296" max="12296" width="13.7109375" style="151" customWidth="1"/>
    <col min="12297" max="12297" width="14.7109375" style="151" bestFit="1" customWidth="1"/>
    <col min="12298" max="12298" width="16.7109375" style="151" customWidth="1"/>
    <col min="12299" max="12299" width="26.7109375" style="151" customWidth="1"/>
    <col min="12300" max="12300" width="12.421875" style="151" customWidth="1"/>
    <col min="12301" max="12307" width="9.140625" style="151" hidden="1" customWidth="1"/>
    <col min="12308" max="12544" width="9.28125" style="151" customWidth="1"/>
    <col min="12545" max="12545" width="6.7109375" style="151" customWidth="1"/>
    <col min="12546" max="12546" width="4.28125" style="151" customWidth="1"/>
    <col min="12547" max="12547" width="103.28125" style="151" customWidth="1"/>
    <col min="12548" max="12549" width="9.421875" style="151" bestFit="1" customWidth="1"/>
    <col min="12550" max="12550" width="11.421875" style="151" bestFit="1" customWidth="1"/>
    <col min="12551" max="12551" width="14.8515625" style="151" customWidth="1"/>
    <col min="12552" max="12552" width="13.7109375" style="151" customWidth="1"/>
    <col min="12553" max="12553" width="14.7109375" style="151" bestFit="1" customWidth="1"/>
    <col min="12554" max="12554" width="16.7109375" style="151" customWidth="1"/>
    <col min="12555" max="12555" width="26.7109375" style="151" customWidth="1"/>
    <col min="12556" max="12556" width="12.421875" style="151" customWidth="1"/>
    <col min="12557" max="12563" width="9.140625" style="151" hidden="1" customWidth="1"/>
    <col min="12564" max="12800" width="9.28125" style="151" customWidth="1"/>
    <col min="12801" max="12801" width="6.7109375" style="151" customWidth="1"/>
    <col min="12802" max="12802" width="4.28125" style="151" customWidth="1"/>
    <col min="12803" max="12803" width="103.28125" style="151" customWidth="1"/>
    <col min="12804" max="12805" width="9.421875" style="151" bestFit="1" customWidth="1"/>
    <col min="12806" max="12806" width="11.421875" style="151" bestFit="1" customWidth="1"/>
    <col min="12807" max="12807" width="14.8515625" style="151" customWidth="1"/>
    <col min="12808" max="12808" width="13.7109375" style="151" customWidth="1"/>
    <col min="12809" max="12809" width="14.7109375" style="151" bestFit="1" customWidth="1"/>
    <col min="12810" max="12810" width="16.7109375" style="151" customWidth="1"/>
    <col min="12811" max="12811" width="26.7109375" style="151" customWidth="1"/>
    <col min="12812" max="12812" width="12.421875" style="151" customWidth="1"/>
    <col min="12813" max="12819" width="9.140625" style="151" hidden="1" customWidth="1"/>
    <col min="12820" max="13056" width="9.28125" style="151" customWidth="1"/>
    <col min="13057" max="13057" width="6.7109375" style="151" customWidth="1"/>
    <col min="13058" max="13058" width="4.28125" style="151" customWidth="1"/>
    <col min="13059" max="13059" width="103.28125" style="151" customWidth="1"/>
    <col min="13060" max="13061" width="9.421875" style="151" bestFit="1" customWidth="1"/>
    <col min="13062" max="13062" width="11.421875" style="151" bestFit="1" customWidth="1"/>
    <col min="13063" max="13063" width="14.8515625" style="151" customWidth="1"/>
    <col min="13064" max="13064" width="13.7109375" style="151" customWidth="1"/>
    <col min="13065" max="13065" width="14.7109375" style="151" bestFit="1" customWidth="1"/>
    <col min="13066" max="13066" width="16.7109375" style="151" customWidth="1"/>
    <col min="13067" max="13067" width="26.7109375" style="151" customWidth="1"/>
    <col min="13068" max="13068" width="12.421875" style="151" customWidth="1"/>
    <col min="13069" max="13075" width="9.140625" style="151" hidden="1" customWidth="1"/>
    <col min="13076" max="13312" width="9.28125" style="151" customWidth="1"/>
    <col min="13313" max="13313" width="6.7109375" style="151" customWidth="1"/>
    <col min="13314" max="13314" width="4.28125" style="151" customWidth="1"/>
    <col min="13315" max="13315" width="103.28125" style="151" customWidth="1"/>
    <col min="13316" max="13317" width="9.421875" style="151" bestFit="1" customWidth="1"/>
    <col min="13318" max="13318" width="11.421875" style="151" bestFit="1" customWidth="1"/>
    <col min="13319" max="13319" width="14.8515625" style="151" customWidth="1"/>
    <col min="13320" max="13320" width="13.7109375" style="151" customWidth="1"/>
    <col min="13321" max="13321" width="14.7109375" style="151" bestFit="1" customWidth="1"/>
    <col min="13322" max="13322" width="16.7109375" style="151" customWidth="1"/>
    <col min="13323" max="13323" width="26.7109375" style="151" customWidth="1"/>
    <col min="13324" max="13324" width="12.421875" style="151" customWidth="1"/>
    <col min="13325" max="13331" width="9.140625" style="151" hidden="1" customWidth="1"/>
    <col min="13332" max="13568" width="9.28125" style="151" customWidth="1"/>
    <col min="13569" max="13569" width="6.7109375" style="151" customWidth="1"/>
    <col min="13570" max="13570" width="4.28125" style="151" customWidth="1"/>
    <col min="13571" max="13571" width="103.28125" style="151" customWidth="1"/>
    <col min="13572" max="13573" width="9.421875" style="151" bestFit="1" customWidth="1"/>
    <col min="13574" max="13574" width="11.421875" style="151" bestFit="1" customWidth="1"/>
    <col min="13575" max="13575" width="14.8515625" style="151" customWidth="1"/>
    <col min="13576" max="13576" width="13.7109375" style="151" customWidth="1"/>
    <col min="13577" max="13577" width="14.7109375" style="151" bestFit="1" customWidth="1"/>
    <col min="13578" max="13578" width="16.7109375" style="151" customWidth="1"/>
    <col min="13579" max="13579" width="26.7109375" style="151" customWidth="1"/>
    <col min="13580" max="13580" width="12.421875" style="151" customWidth="1"/>
    <col min="13581" max="13587" width="9.140625" style="151" hidden="1" customWidth="1"/>
    <col min="13588" max="13824" width="9.28125" style="151" customWidth="1"/>
    <col min="13825" max="13825" width="6.7109375" style="151" customWidth="1"/>
    <col min="13826" max="13826" width="4.28125" style="151" customWidth="1"/>
    <col min="13827" max="13827" width="103.28125" style="151" customWidth="1"/>
    <col min="13828" max="13829" width="9.421875" style="151" bestFit="1" customWidth="1"/>
    <col min="13830" max="13830" width="11.421875" style="151" bestFit="1" customWidth="1"/>
    <col min="13831" max="13831" width="14.8515625" style="151" customWidth="1"/>
    <col min="13832" max="13832" width="13.7109375" style="151" customWidth="1"/>
    <col min="13833" max="13833" width="14.7109375" style="151" bestFit="1" customWidth="1"/>
    <col min="13834" max="13834" width="16.7109375" style="151" customWidth="1"/>
    <col min="13835" max="13835" width="26.7109375" style="151" customWidth="1"/>
    <col min="13836" max="13836" width="12.421875" style="151" customWidth="1"/>
    <col min="13837" max="13843" width="9.140625" style="151" hidden="1" customWidth="1"/>
    <col min="13844" max="14080" width="9.28125" style="151" customWidth="1"/>
    <col min="14081" max="14081" width="6.7109375" style="151" customWidth="1"/>
    <col min="14082" max="14082" width="4.28125" style="151" customWidth="1"/>
    <col min="14083" max="14083" width="103.28125" style="151" customWidth="1"/>
    <col min="14084" max="14085" width="9.421875" style="151" bestFit="1" customWidth="1"/>
    <col min="14086" max="14086" width="11.421875" style="151" bestFit="1" customWidth="1"/>
    <col min="14087" max="14087" width="14.8515625" style="151" customWidth="1"/>
    <col min="14088" max="14088" width="13.7109375" style="151" customWidth="1"/>
    <col min="14089" max="14089" width="14.7109375" style="151" bestFit="1" customWidth="1"/>
    <col min="14090" max="14090" width="16.7109375" style="151" customWidth="1"/>
    <col min="14091" max="14091" width="26.7109375" style="151" customWidth="1"/>
    <col min="14092" max="14092" width="12.421875" style="151" customWidth="1"/>
    <col min="14093" max="14099" width="9.140625" style="151" hidden="1" customWidth="1"/>
    <col min="14100" max="14336" width="9.28125" style="151" customWidth="1"/>
    <col min="14337" max="14337" width="6.7109375" style="151" customWidth="1"/>
    <col min="14338" max="14338" width="4.28125" style="151" customWidth="1"/>
    <col min="14339" max="14339" width="103.28125" style="151" customWidth="1"/>
    <col min="14340" max="14341" width="9.421875" style="151" bestFit="1" customWidth="1"/>
    <col min="14342" max="14342" width="11.421875" style="151" bestFit="1" customWidth="1"/>
    <col min="14343" max="14343" width="14.8515625" style="151" customWidth="1"/>
    <col min="14344" max="14344" width="13.7109375" style="151" customWidth="1"/>
    <col min="14345" max="14345" width="14.7109375" style="151" bestFit="1" customWidth="1"/>
    <col min="14346" max="14346" width="16.7109375" style="151" customWidth="1"/>
    <col min="14347" max="14347" width="26.7109375" style="151" customWidth="1"/>
    <col min="14348" max="14348" width="12.421875" style="151" customWidth="1"/>
    <col min="14349" max="14355" width="9.140625" style="151" hidden="1" customWidth="1"/>
    <col min="14356" max="14592" width="9.28125" style="151" customWidth="1"/>
    <col min="14593" max="14593" width="6.7109375" style="151" customWidth="1"/>
    <col min="14594" max="14594" width="4.28125" style="151" customWidth="1"/>
    <col min="14595" max="14595" width="103.28125" style="151" customWidth="1"/>
    <col min="14596" max="14597" width="9.421875" style="151" bestFit="1" customWidth="1"/>
    <col min="14598" max="14598" width="11.421875" style="151" bestFit="1" customWidth="1"/>
    <col min="14599" max="14599" width="14.8515625" style="151" customWidth="1"/>
    <col min="14600" max="14600" width="13.7109375" style="151" customWidth="1"/>
    <col min="14601" max="14601" width="14.7109375" style="151" bestFit="1" customWidth="1"/>
    <col min="14602" max="14602" width="16.7109375" style="151" customWidth="1"/>
    <col min="14603" max="14603" width="26.7109375" style="151" customWidth="1"/>
    <col min="14604" max="14604" width="12.421875" style="151" customWidth="1"/>
    <col min="14605" max="14611" width="9.140625" style="151" hidden="1" customWidth="1"/>
    <col min="14612" max="14848" width="9.28125" style="151" customWidth="1"/>
    <col min="14849" max="14849" width="6.7109375" style="151" customWidth="1"/>
    <col min="14850" max="14850" width="4.28125" style="151" customWidth="1"/>
    <col min="14851" max="14851" width="103.28125" style="151" customWidth="1"/>
    <col min="14852" max="14853" width="9.421875" style="151" bestFit="1" customWidth="1"/>
    <col min="14854" max="14854" width="11.421875" style="151" bestFit="1" customWidth="1"/>
    <col min="14855" max="14855" width="14.8515625" style="151" customWidth="1"/>
    <col min="14856" max="14856" width="13.7109375" style="151" customWidth="1"/>
    <col min="14857" max="14857" width="14.7109375" style="151" bestFit="1" customWidth="1"/>
    <col min="14858" max="14858" width="16.7109375" style="151" customWidth="1"/>
    <col min="14859" max="14859" width="26.7109375" style="151" customWidth="1"/>
    <col min="14860" max="14860" width="12.421875" style="151" customWidth="1"/>
    <col min="14861" max="14867" width="9.140625" style="151" hidden="1" customWidth="1"/>
    <col min="14868" max="15104" width="9.28125" style="151" customWidth="1"/>
    <col min="15105" max="15105" width="6.7109375" style="151" customWidth="1"/>
    <col min="15106" max="15106" width="4.28125" style="151" customWidth="1"/>
    <col min="15107" max="15107" width="103.28125" style="151" customWidth="1"/>
    <col min="15108" max="15109" width="9.421875" style="151" bestFit="1" customWidth="1"/>
    <col min="15110" max="15110" width="11.421875" style="151" bestFit="1" customWidth="1"/>
    <col min="15111" max="15111" width="14.8515625" style="151" customWidth="1"/>
    <col min="15112" max="15112" width="13.7109375" style="151" customWidth="1"/>
    <col min="15113" max="15113" width="14.7109375" style="151" bestFit="1" customWidth="1"/>
    <col min="15114" max="15114" width="16.7109375" style="151" customWidth="1"/>
    <col min="15115" max="15115" width="26.7109375" style="151" customWidth="1"/>
    <col min="15116" max="15116" width="12.421875" style="151" customWidth="1"/>
    <col min="15117" max="15123" width="9.140625" style="151" hidden="1" customWidth="1"/>
    <col min="15124" max="15360" width="9.28125" style="151" customWidth="1"/>
    <col min="15361" max="15361" width="6.7109375" style="151" customWidth="1"/>
    <col min="15362" max="15362" width="4.28125" style="151" customWidth="1"/>
    <col min="15363" max="15363" width="103.28125" style="151" customWidth="1"/>
    <col min="15364" max="15365" width="9.421875" style="151" bestFit="1" customWidth="1"/>
    <col min="15366" max="15366" width="11.421875" style="151" bestFit="1" customWidth="1"/>
    <col min="15367" max="15367" width="14.8515625" style="151" customWidth="1"/>
    <col min="15368" max="15368" width="13.7109375" style="151" customWidth="1"/>
    <col min="15369" max="15369" width="14.7109375" style="151" bestFit="1" customWidth="1"/>
    <col min="15370" max="15370" width="16.7109375" style="151" customWidth="1"/>
    <col min="15371" max="15371" width="26.7109375" style="151" customWidth="1"/>
    <col min="15372" max="15372" width="12.421875" style="151" customWidth="1"/>
    <col min="15373" max="15379" width="9.140625" style="151" hidden="1" customWidth="1"/>
    <col min="15380" max="15616" width="9.28125" style="151" customWidth="1"/>
    <col min="15617" max="15617" width="6.7109375" style="151" customWidth="1"/>
    <col min="15618" max="15618" width="4.28125" style="151" customWidth="1"/>
    <col min="15619" max="15619" width="103.28125" style="151" customWidth="1"/>
    <col min="15620" max="15621" width="9.421875" style="151" bestFit="1" customWidth="1"/>
    <col min="15622" max="15622" width="11.421875" style="151" bestFit="1" customWidth="1"/>
    <col min="15623" max="15623" width="14.8515625" style="151" customWidth="1"/>
    <col min="15624" max="15624" width="13.7109375" style="151" customWidth="1"/>
    <col min="15625" max="15625" width="14.7109375" style="151" bestFit="1" customWidth="1"/>
    <col min="15626" max="15626" width="16.7109375" style="151" customWidth="1"/>
    <col min="15627" max="15627" width="26.7109375" style="151" customWidth="1"/>
    <col min="15628" max="15628" width="12.421875" style="151" customWidth="1"/>
    <col min="15629" max="15635" width="9.140625" style="151" hidden="1" customWidth="1"/>
    <col min="15636" max="15872" width="9.28125" style="151" customWidth="1"/>
    <col min="15873" max="15873" width="6.7109375" style="151" customWidth="1"/>
    <col min="15874" max="15874" width="4.28125" style="151" customWidth="1"/>
    <col min="15875" max="15875" width="103.28125" style="151" customWidth="1"/>
    <col min="15876" max="15877" width="9.421875" style="151" bestFit="1" customWidth="1"/>
    <col min="15878" max="15878" width="11.421875" style="151" bestFit="1" customWidth="1"/>
    <col min="15879" max="15879" width="14.8515625" style="151" customWidth="1"/>
    <col min="15880" max="15880" width="13.7109375" style="151" customWidth="1"/>
    <col min="15881" max="15881" width="14.7109375" style="151" bestFit="1" customWidth="1"/>
    <col min="15882" max="15882" width="16.7109375" style="151" customWidth="1"/>
    <col min="15883" max="15883" width="26.7109375" style="151" customWidth="1"/>
    <col min="15884" max="15884" width="12.421875" style="151" customWidth="1"/>
    <col min="15885" max="15891" width="9.140625" style="151" hidden="1" customWidth="1"/>
    <col min="15892" max="16128" width="9.28125" style="151" customWidth="1"/>
    <col min="16129" max="16129" width="6.7109375" style="151" customWidth="1"/>
    <col min="16130" max="16130" width="4.28125" style="151" customWidth="1"/>
    <col min="16131" max="16131" width="103.28125" style="151" customWidth="1"/>
    <col min="16132" max="16133" width="9.421875" style="151" bestFit="1" customWidth="1"/>
    <col min="16134" max="16134" width="11.421875" style="151" bestFit="1" customWidth="1"/>
    <col min="16135" max="16135" width="14.8515625" style="151" customWidth="1"/>
    <col min="16136" max="16136" width="13.7109375" style="151" customWidth="1"/>
    <col min="16137" max="16137" width="14.7109375" style="151" bestFit="1" customWidth="1"/>
    <col min="16138" max="16138" width="16.7109375" style="151" customWidth="1"/>
    <col min="16139" max="16139" width="26.7109375" style="151" customWidth="1"/>
    <col min="16140" max="16140" width="12.421875" style="151" customWidth="1"/>
    <col min="16141" max="16147" width="9.140625" style="151" hidden="1" customWidth="1"/>
    <col min="16148" max="16384" width="9.28125" style="151" customWidth="1"/>
  </cols>
  <sheetData>
    <row r="1" spans="1:17" ht="33.75" customHeight="1">
      <c r="A1" s="315" t="s">
        <v>1063</v>
      </c>
      <c r="B1" s="316"/>
      <c r="C1" s="317" t="s">
        <v>1064</v>
      </c>
      <c r="D1" s="522"/>
      <c r="E1" s="522"/>
      <c r="F1" s="522"/>
      <c r="G1" s="522"/>
      <c r="H1" s="522"/>
      <c r="I1" s="522"/>
      <c r="J1" s="522"/>
      <c r="K1" s="318"/>
      <c r="N1" s="153" t="s">
        <v>1065</v>
      </c>
      <c r="O1" s="154">
        <v>1</v>
      </c>
      <c r="P1" s="155"/>
      <c r="Q1" s="155">
        <v>1</v>
      </c>
    </row>
    <row r="2" spans="1:15" ht="30" customHeight="1">
      <c r="A2" s="315"/>
      <c r="B2" s="316"/>
      <c r="C2" s="319" t="s">
        <v>1163</v>
      </c>
      <c r="D2" s="523"/>
      <c r="E2" s="523"/>
      <c r="F2" s="523"/>
      <c r="G2" s="523"/>
      <c r="H2" s="523"/>
      <c r="I2" s="523"/>
      <c r="J2" s="523"/>
      <c r="K2" s="316"/>
      <c r="N2" s="153" t="s">
        <v>1062</v>
      </c>
      <c r="O2" s="156">
        <v>0</v>
      </c>
    </row>
    <row r="3" spans="1:17" s="177" customFormat="1" ht="25.5">
      <c r="A3" s="320"/>
      <c r="B3" s="321"/>
      <c r="C3" s="322"/>
      <c r="D3" s="323" t="s">
        <v>1066</v>
      </c>
      <c r="E3" s="323" t="s">
        <v>1067</v>
      </c>
      <c r="F3" s="323" t="s">
        <v>1068</v>
      </c>
      <c r="G3" s="323" t="s">
        <v>1069</v>
      </c>
      <c r="H3" s="323" t="s">
        <v>1070</v>
      </c>
      <c r="I3" s="323" t="s">
        <v>1071</v>
      </c>
      <c r="J3" s="323" t="s">
        <v>1072</v>
      </c>
      <c r="K3" s="324" t="s">
        <v>1073</v>
      </c>
      <c r="M3" s="159" t="s">
        <v>1074</v>
      </c>
      <c r="N3" s="160" t="s">
        <v>1075</v>
      </c>
      <c r="O3" s="159" t="s">
        <v>1076</v>
      </c>
      <c r="P3" s="159" t="s">
        <v>1077</v>
      </c>
      <c r="Q3" s="161" t="s">
        <v>1078</v>
      </c>
    </row>
    <row r="4" spans="1:17" s="162" customFormat="1" ht="14.25" customHeight="1">
      <c r="A4" s="325">
        <v>1</v>
      </c>
      <c r="B4" s="326"/>
      <c r="C4" s="326"/>
      <c r="D4" s="326"/>
      <c r="E4" s="327"/>
      <c r="F4" s="328"/>
      <c r="G4" s="328"/>
      <c r="H4" s="328"/>
      <c r="I4" s="328"/>
      <c r="J4" s="328"/>
      <c r="K4" s="328"/>
      <c r="M4" s="163"/>
      <c r="N4" s="163"/>
      <c r="O4" s="164"/>
      <c r="P4" s="165"/>
      <c r="Q4" s="165"/>
    </row>
    <row r="5" spans="1:17" ht="15">
      <c r="A5" s="325">
        <f aca="true" t="shared" si="0" ref="A5:A30">A4+1</f>
        <v>2</v>
      </c>
      <c r="B5" s="329" t="s">
        <v>1164</v>
      </c>
      <c r="C5" s="330" t="s">
        <v>1165</v>
      </c>
      <c r="D5" s="397"/>
      <c r="E5" s="398"/>
      <c r="F5" s="347"/>
      <c r="G5" s="332"/>
      <c r="H5" s="332"/>
      <c r="I5" s="332"/>
      <c r="J5" s="332"/>
      <c r="K5" s="332"/>
      <c r="M5" s="167"/>
      <c r="N5" s="167"/>
      <c r="O5" s="168"/>
      <c r="P5" s="167"/>
      <c r="Q5" s="167"/>
    </row>
    <row r="6" spans="1:17" ht="6.75" customHeight="1">
      <c r="A6" s="325">
        <f t="shared" si="0"/>
        <v>3</v>
      </c>
      <c r="B6" s="318"/>
      <c r="C6" s="318"/>
      <c r="D6" s="318"/>
      <c r="E6" s="331"/>
      <c r="F6" s="332"/>
      <c r="G6" s="332"/>
      <c r="H6" s="332"/>
      <c r="I6" s="332"/>
      <c r="J6" s="332"/>
      <c r="K6" s="332"/>
      <c r="M6" s="167"/>
      <c r="N6" s="167"/>
      <c r="O6" s="168"/>
      <c r="P6" s="167"/>
      <c r="Q6" s="167"/>
    </row>
    <row r="7" spans="1:18" ht="15">
      <c r="A7" s="325">
        <f t="shared" si="0"/>
        <v>4</v>
      </c>
      <c r="B7" s="333"/>
      <c r="C7" s="316" t="s">
        <v>1166</v>
      </c>
      <c r="D7" s="331" t="s">
        <v>617</v>
      </c>
      <c r="E7" s="399">
        <f>P7*Q7*0.135</f>
        <v>47.081250000000004</v>
      </c>
      <c r="F7" s="189"/>
      <c r="G7" s="332">
        <f aca="true" t="shared" si="1" ref="G7:G23">E7*F7</f>
        <v>0</v>
      </c>
      <c r="H7" s="189"/>
      <c r="I7" s="332">
        <f aca="true" t="shared" si="2" ref="I7:I23">E7*H7</f>
        <v>0</v>
      </c>
      <c r="J7" s="332">
        <f aca="true" t="shared" si="3" ref="J7:J23">G7+I7</f>
        <v>0</v>
      </c>
      <c r="K7" s="332"/>
      <c r="M7" s="170">
        <v>114.4</v>
      </c>
      <c r="N7" s="171"/>
      <c r="O7" s="172">
        <v>58</v>
      </c>
      <c r="P7" s="172">
        <v>279</v>
      </c>
      <c r="Q7" s="183">
        <v>1.25</v>
      </c>
      <c r="R7" s="184">
        <v>0.25</v>
      </c>
    </row>
    <row r="8" spans="1:17" ht="15">
      <c r="A8" s="325">
        <f t="shared" si="0"/>
        <v>5</v>
      </c>
      <c r="B8" s="333"/>
      <c r="C8" s="316" t="s">
        <v>1167</v>
      </c>
      <c r="D8" s="331" t="s">
        <v>407</v>
      </c>
      <c r="E8" s="335">
        <v>0</v>
      </c>
      <c r="F8" s="189"/>
      <c r="G8" s="332">
        <f t="shared" si="1"/>
        <v>0</v>
      </c>
      <c r="H8" s="189"/>
      <c r="I8" s="332">
        <f t="shared" si="2"/>
        <v>0</v>
      </c>
      <c r="J8" s="332">
        <f t="shared" si="3"/>
        <v>0</v>
      </c>
      <c r="K8" s="332"/>
      <c r="M8" s="170">
        <v>55</v>
      </c>
      <c r="N8" s="171"/>
      <c r="O8" s="172">
        <v>65</v>
      </c>
      <c r="P8" s="173"/>
      <c r="Q8" s="173"/>
    </row>
    <row r="9" spans="1:17" ht="15">
      <c r="A9" s="325">
        <f t="shared" si="0"/>
        <v>6</v>
      </c>
      <c r="B9" s="333"/>
      <c r="C9" s="316" t="s">
        <v>1168</v>
      </c>
      <c r="D9" s="331" t="s">
        <v>407</v>
      </c>
      <c r="E9" s="335">
        <v>116</v>
      </c>
      <c r="F9" s="189"/>
      <c r="G9" s="332">
        <f t="shared" si="1"/>
        <v>0</v>
      </c>
      <c r="H9" s="189"/>
      <c r="I9" s="332">
        <f t="shared" si="2"/>
        <v>0</v>
      </c>
      <c r="J9" s="332">
        <f t="shared" si="3"/>
        <v>0</v>
      </c>
      <c r="K9" s="332"/>
      <c r="M9" s="170">
        <v>52</v>
      </c>
      <c r="N9" s="171"/>
      <c r="O9" s="172">
        <v>62</v>
      </c>
      <c r="P9" s="173"/>
      <c r="Q9" s="173"/>
    </row>
    <row r="10" spans="1:17" ht="15">
      <c r="A10" s="325">
        <f t="shared" si="0"/>
        <v>7</v>
      </c>
      <c r="B10" s="333"/>
      <c r="C10" s="318" t="s">
        <v>1169</v>
      </c>
      <c r="D10" s="331" t="s">
        <v>407</v>
      </c>
      <c r="E10" s="335">
        <v>0</v>
      </c>
      <c r="F10" s="189"/>
      <c r="G10" s="332">
        <f t="shared" si="1"/>
        <v>0</v>
      </c>
      <c r="H10" s="189"/>
      <c r="I10" s="332">
        <f t="shared" si="2"/>
        <v>0</v>
      </c>
      <c r="J10" s="332">
        <f t="shared" si="3"/>
        <v>0</v>
      </c>
      <c r="K10" s="332"/>
      <c r="M10" s="170">
        <v>65</v>
      </c>
      <c r="N10" s="171"/>
      <c r="O10" s="172">
        <v>71</v>
      </c>
      <c r="P10" s="173"/>
      <c r="Q10" s="173"/>
    </row>
    <row r="11" spans="1:17" ht="15">
      <c r="A11" s="325">
        <f t="shared" si="0"/>
        <v>8</v>
      </c>
      <c r="B11" s="333"/>
      <c r="C11" s="318" t="s">
        <v>1170</v>
      </c>
      <c r="D11" s="331" t="s">
        <v>407</v>
      </c>
      <c r="E11" s="335">
        <v>7</v>
      </c>
      <c r="F11" s="189"/>
      <c r="G11" s="332">
        <f t="shared" si="1"/>
        <v>0</v>
      </c>
      <c r="H11" s="189"/>
      <c r="I11" s="332">
        <f t="shared" si="2"/>
        <v>0</v>
      </c>
      <c r="J11" s="332">
        <f t="shared" si="3"/>
        <v>0</v>
      </c>
      <c r="K11" s="332"/>
      <c r="M11" s="170">
        <v>196.71</v>
      </c>
      <c r="N11" s="171"/>
      <c r="O11" s="172">
        <v>240</v>
      </c>
      <c r="P11" s="173"/>
      <c r="Q11" s="173"/>
    </row>
    <row r="12" spans="1:17" ht="15">
      <c r="A12" s="325">
        <f t="shared" si="0"/>
        <v>9</v>
      </c>
      <c r="B12" s="333"/>
      <c r="C12" s="316" t="s">
        <v>1171</v>
      </c>
      <c r="D12" s="331" t="s">
        <v>407</v>
      </c>
      <c r="E12" s="335">
        <v>40</v>
      </c>
      <c r="F12" s="189"/>
      <c r="G12" s="332">
        <f t="shared" si="1"/>
        <v>0</v>
      </c>
      <c r="H12" s="189"/>
      <c r="I12" s="332">
        <f t="shared" si="2"/>
        <v>0</v>
      </c>
      <c r="J12" s="332">
        <f t="shared" si="3"/>
        <v>0</v>
      </c>
      <c r="K12" s="332"/>
      <c r="M12" s="170">
        <v>48</v>
      </c>
      <c r="N12" s="171"/>
      <c r="O12" s="172">
        <v>42</v>
      </c>
      <c r="P12" s="173"/>
      <c r="Q12" s="173"/>
    </row>
    <row r="13" spans="1:17" ht="15">
      <c r="A13" s="325">
        <f t="shared" si="0"/>
        <v>10</v>
      </c>
      <c r="B13" s="333"/>
      <c r="C13" s="316" t="s">
        <v>1172</v>
      </c>
      <c r="D13" s="331" t="s">
        <v>407</v>
      </c>
      <c r="E13" s="335">
        <v>0</v>
      </c>
      <c r="F13" s="189"/>
      <c r="G13" s="332">
        <f t="shared" si="1"/>
        <v>0</v>
      </c>
      <c r="H13" s="189"/>
      <c r="I13" s="332">
        <f t="shared" si="2"/>
        <v>0</v>
      </c>
      <c r="J13" s="332">
        <f t="shared" si="3"/>
        <v>0</v>
      </c>
      <c r="K13" s="332"/>
      <c r="M13" s="170">
        <v>56</v>
      </c>
      <c r="N13" s="171"/>
      <c r="O13" s="172">
        <v>38</v>
      </c>
      <c r="P13" s="173"/>
      <c r="Q13" s="173"/>
    </row>
    <row r="14" spans="1:17" ht="15">
      <c r="A14" s="325">
        <f t="shared" si="0"/>
        <v>11</v>
      </c>
      <c r="B14" s="333"/>
      <c r="C14" s="316" t="s">
        <v>1173</v>
      </c>
      <c r="D14" s="331" t="s">
        <v>407</v>
      </c>
      <c r="E14" s="335">
        <v>574</v>
      </c>
      <c r="F14" s="189"/>
      <c r="G14" s="332">
        <f t="shared" si="1"/>
        <v>0</v>
      </c>
      <c r="H14" s="189"/>
      <c r="I14" s="332">
        <f t="shared" si="2"/>
        <v>0</v>
      </c>
      <c r="J14" s="332">
        <f t="shared" si="3"/>
        <v>0</v>
      </c>
      <c r="K14" s="332"/>
      <c r="M14" s="170">
        <v>28</v>
      </c>
      <c r="N14" s="171"/>
      <c r="O14" s="172">
        <v>40</v>
      </c>
      <c r="P14" s="173"/>
      <c r="Q14" s="173"/>
    </row>
    <row r="15" spans="1:17" ht="15">
      <c r="A15" s="325">
        <f t="shared" si="0"/>
        <v>12</v>
      </c>
      <c r="B15" s="333"/>
      <c r="C15" s="318" t="s">
        <v>1174</v>
      </c>
      <c r="D15" s="331" t="s">
        <v>407</v>
      </c>
      <c r="E15" s="335">
        <v>13</v>
      </c>
      <c r="F15" s="189"/>
      <c r="G15" s="332">
        <f t="shared" si="1"/>
        <v>0</v>
      </c>
      <c r="H15" s="189"/>
      <c r="I15" s="332">
        <f t="shared" si="2"/>
        <v>0</v>
      </c>
      <c r="J15" s="332">
        <f t="shared" si="3"/>
        <v>0</v>
      </c>
      <c r="K15" s="332"/>
      <c r="M15" s="170">
        <v>32</v>
      </c>
      <c r="N15" s="171"/>
      <c r="O15" s="172">
        <v>41</v>
      </c>
      <c r="P15" s="173"/>
      <c r="Q15" s="173"/>
    </row>
    <row r="16" spans="1:17" ht="15">
      <c r="A16" s="325">
        <f t="shared" si="0"/>
        <v>13</v>
      </c>
      <c r="B16" s="333"/>
      <c r="C16" s="318" t="s">
        <v>1175</v>
      </c>
      <c r="D16" s="331" t="s">
        <v>407</v>
      </c>
      <c r="E16" s="335">
        <v>7</v>
      </c>
      <c r="F16" s="189"/>
      <c r="G16" s="332">
        <f t="shared" si="1"/>
        <v>0</v>
      </c>
      <c r="H16" s="189"/>
      <c r="I16" s="332">
        <f t="shared" si="2"/>
        <v>0</v>
      </c>
      <c r="J16" s="332">
        <f t="shared" si="3"/>
        <v>0</v>
      </c>
      <c r="K16" s="332"/>
      <c r="M16" s="170">
        <v>48</v>
      </c>
      <c r="N16" s="171"/>
      <c r="O16" s="172">
        <v>65</v>
      </c>
      <c r="P16" s="173"/>
      <c r="Q16" s="173"/>
    </row>
    <row r="17" spans="1:17" ht="15">
      <c r="A17" s="325">
        <f t="shared" si="0"/>
        <v>14</v>
      </c>
      <c r="B17" s="333"/>
      <c r="C17" s="318" t="s">
        <v>1176</v>
      </c>
      <c r="D17" s="331" t="s">
        <v>407</v>
      </c>
      <c r="E17" s="335">
        <v>0</v>
      </c>
      <c r="F17" s="189"/>
      <c r="G17" s="332">
        <f t="shared" si="1"/>
        <v>0</v>
      </c>
      <c r="H17" s="189"/>
      <c r="I17" s="332">
        <f t="shared" si="2"/>
        <v>0</v>
      </c>
      <c r="J17" s="332">
        <f t="shared" si="3"/>
        <v>0</v>
      </c>
      <c r="K17" s="332"/>
      <c r="M17" s="170">
        <v>30</v>
      </c>
      <c r="N17" s="171"/>
      <c r="O17" s="172">
        <v>42</v>
      </c>
      <c r="P17" s="173"/>
      <c r="Q17" s="173"/>
    </row>
    <row r="18" spans="1:17" ht="15">
      <c r="A18" s="325">
        <f t="shared" si="0"/>
        <v>15</v>
      </c>
      <c r="B18" s="333"/>
      <c r="C18" s="318" t="s">
        <v>1177</v>
      </c>
      <c r="D18" s="331" t="s">
        <v>407</v>
      </c>
      <c r="E18" s="335">
        <v>0</v>
      </c>
      <c r="F18" s="189"/>
      <c r="G18" s="332">
        <f t="shared" si="1"/>
        <v>0</v>
      </c>
      <c r="H18" s="189"/>
      <c r="I18" s="332">
        <f t="shared" si="2"/>
        <v>0</v>
      </c>
      <c r="J18" s="332">
        <f t="shared" si="3"/>
        <v>0</v>
      </c>
      <c r="K18" s="332"/>
      <c r="M18" s="170">
        <v>125</v>
      </c>
      <c r="N18" s="171"/>
      <c r="O18" s="172">
        <v>85</v>
      </c>
      <c r="P18" s="173"/>
      <c r="Q18" s="173"/>
    </row>
    <row r="19" spans="1:17" ht="15">
      <c r="A19" s="325">
        <f t="shared" si="0"/>
        <v>16</v>
      </c>
      <c r="B19" s="333"/>
      <c r="C19" s="318" t="s">
        <v>1178</v>
      </c>
      <c r="D19" s="331" t="s">
        <v>407</v>
      </c>
      <c r="E19" s="335">
        <v>0</v>
      </c>
      <c r="F19" s="189"/>
      <c r="G19" s="332">
        <f t="shared" si="1"/>
        <v>0</v>
      </c>
      <c r="H19" s="189"/>
      <c r="I19" s="332">
        <f t="shared" si="2"/>
        <v>0</v>
      </c>
      <c r="J19" s="332">
        <f t="shared" si="3"/>
        <v>0</v>
      </c>
      <c r="K19" s="332"/>
      <c r="M19" s="170">
        <v>48</v>
      </c>
      <c r="N19" s="171"/>
      <c r="O19" s="172">
        <v>54</v>
      </c>
      <c r="P19" s="173"/>
      <c r="Q19" s="173"/>
    </row>
    <row r="20" spans="1:17" ht="15">
      <c r="A20" s="325">
        <f t="shared" si="0"/>
        <v>17</v>
      </c>
      <c r="B20" s="333"/>
      <c r="C20" s="318" t="s">
        <v>1179</v>
      </c>
      <c r="D20" s="331" t="s">
        <v>1087</v>
      </c>
      <c r="E20" s="335">
        <v>7</v>
      </c>
      <c r="F20" s="189"/>
      <c r="G20" s="332">
        <f t="shared" si="1"/>
        <v>0</v>
      </c>
      <c r="H20" s="189"/>
      <c r="I20" s="332">
        <f t="shared" si="2"/>
        <v>0</v>
      </c>
      <c r="J20" s="332">
        <f t="shared" si="3"/>
        <v>0</v>
      </c>
      <c r="K20" s="332"/>
      <c r="M20" s="170">
        <v>180</v>
      </c>
      <c r="N20" s="171"/>
      <c r="O20" s="172">
        <v>110</v>
      </c>
      <c r="P20" s="173"/>
      <c r="Q20" s="173"/>
    </row>
    <row r="21" spans="1:17" ht="15">
      <c r="A21" s="325">
        <f t="shared" si="0"/>
        <v>18</v>
      </c>
      <c r="B21" s="333"/>
      <c r="C21" s="318" t="s">
        <v>1180</v>
      </c>
      <c r="D21" s="331" t="s">
        <v>1082</v>
      </c>
      <c r="E21" s="335">
        <v>104</v>
      </c>
      <c r="F21" s="189"/>
      <c r="G21" s="332">
        <f t="shared" si="1"/>
        <v>0</v>
      </c>
      <c r="H21" s="189"/>
      <c r="I21" s="332">
        <f t="shared" si="2"/>
        <v>0</v>
      </c>
      <c r="J21" s="332">
        <f t="shared" si="3"/>
        <v>0</v>
      </c>
      <c r="K21" s="332"/>
      <c r="M21" s="170">
        <v>0</v>
      </c>
      <c r="N21" s="171"/>
      <c r="O21" s="172">
        <v>380</v>
      </c>
      <c r="P21" s="173"/>
      <c r="Q21" s="173"/>
    </row>
    <row r="22" spans="1:18" s="169" customFormat="1" ht="15">
      <c r="A22" s="325">
        <f t="shared" si="0"/>
        <v>19</v>
      </c>
      <c r="B22" s="333"/>
      <c r="C22" s="333" t="s">
        <v>1181</v>
      </c>
      <c r="D22" s="331" t="s">
        <v>1182</v>
      </c>
      <c r="E22" s="400">
        <v>0</v>
      </c>
      <c r="F22" s="189"/>
      <c r="G22" s="332">
        <f t="shared" si="1"/>
        <v>0</v>
      </c>
      <c r="H22" s="189"/>
      <c r="I22" s="332">
        <f t="shared" si="2"/>
        <v>0</v>
      </c>
      <c r="J22" s="332">
        <f t="shared" si="3"/>
        <v>0</v>
      </c>
      <c r="K22" s="332"/>
      <c r="M22" s="185">
        <v>0</v>
      </c>
      <c r="N22" s="186"/>
      <c r="O22" s="172">
        <v>850</v>
      </c>
      <c r="P22" s="186"/>
      <c r="Q22" s="183"/>
      <c r="R22" s="184"/>
    </row>
    <row r="23" spans="1:17" ht="15">
      <c r="A23" s="325">
        <f t="shared" si="0"/>
        <v>20</v>
      </c>
      <c r="B23" s="333"/>
      <c r="C23" s="318" t="s">
        <v>1183</v>
      </c>
      <c r="D23" s="331" t="s">
        <v>1082</v>
      </c>
      <c r="E23" s="335">
        <v>208</v>
      </c>
      <c r="F23" s="189"/>
      <c r="G23" s="332">
        <f t="shared" si="1"/>
        <v>0</v>
      </c>
      <c r="H23" s="189"/>
      <c r="I23" s="332">
        <f t="shared" si="2"/>
        <v>0</v>
      </c>
      <c r="J23" s="332">
        <f t="shared" si="3"/>
        <v>0</v>
      </c>
      <c r="K23" s="332"/>
      <c r="M23" s="170">
        <v>0</v>
      </c>
      <c r="N23" s="171"/>
      <c r="O23" s="172">
        <v>380</v>
      </c>
      <c r="P23" s="173"/>
      <c r="Q23" s="173"/>
    </row>
    <row r="24" spans="1:17" ht="15">
      <c r="A24" s="325">
        <f t="shared" si="0"/>
        <v>21</v>
      </c>
      <c r="B24" s="315"/>
      <c r="C24" s="401"/>
      <c r="D24" s="318"/>
      <c r="E24" s="335"/>
      <c r="F24" s="166"/>
      <c r="G24" s="332"/>
      <c r="H24" s="166"/>
      <c r="I24" s="332"/>
      <c r="J24" s="332"/>
      <c r="K24" s="402"/>
      <c r="M24" s="170"/>
      <c r="N24" s="171"/>
      <c r="O24" s="172"/>
      <c r="P24" s="173"/>
      <c r="Q24" s="173"/>
    </row>
    <row r="25" spans="1:17" ht="15">
      <c r="A25" s="325">
        <f t="shared" si="0"/>
        <v>22</v>
      </c>
      <c r="B25" s="333"/>
      <c r="C25" s="316" t="s">
        <v>1184</v>
      </c>
      <c r="D25" s="318" t="s">
        <v>1085</v>
      </c>
      <c r="E25" s="335">
        <v>28</v>
      </c>
      <c r="F25" s="189"/>
      <c r="G25" s="332">
        <f aca="true" t="shared" si="4" ref="G25:G28">E25*F25</f>
        <v>0</v>
      </c>
      <c r="H25" s="189"/>
      <c r="I25" s="332">
        <f aca="true" t="shared" si="5" ref="I25:I28">E25*H25</f>
        <v>0</v>
      </c>
      <c r="J25" s="332">
        <f aca="true" t="shared" si="6" ref="J25:J28">G25+I25</f>
        <v>0</v>
      </c>
      <c r="K25" s="332"/>
      <c r="M25" s="170">
        <v>0</v>
      </c>
      <c r="N25" s="171"/>
      <c r="O25" s="172">
        <v>456</v>
      </c>
      <c r="P25" s="173"/>
      <c r="Q25" s="173"/>
    </row>
    <row r="26" spans="1:17" ht="15">
      <c r="A26" s="325">
        <f t="shared" si="0"/>
        <v>23</v>
      </c>
      <c r="B26" s="333"/>
      <c r="C26" s="316" t="s">
        <v>1185</v>
      </c>
      <c r="D26" s="318" t="s">
        <v>1086</v>
      </c>
      <c r="E26" s="335">
        <v>21</v>
      </c>
      <c r="F26" s="189"/>
      <c r="G26" s="332">
        <f t="shared" si="4"/>
        <v>0</v>
      </c>
      <c r="H26" s="189"/>
      <c r="I26" s="332">
        <f t="shared" si="5"/>
        <v>0</v>
      </c>
      <c r="J26" s="332">
        <f t="shared" si="6"/>
        <v>0</v>
      </c>
      <c r="K26" s="332"/>
      <c r="M26" s="170">
        <v>0</v>
      </c>
      <c r="N26" s="171"/>
      <c r="O26" s="172">
        <v>475</v>
      </c>
      <c r="P26" s="173"/>
      <c r="Q26" s="173"/>
    </row>
    <row r="27" spans="1:17" ht="15">
      <c r="A27" s="325">
        <f t="shared" si="0"/>
        <v>24</v>
      </c>
      <c r="B27" s="333"/>
      <c r="C27" s="316" t="s">
        <v>1186</v>
      </c>
      <c r="D27" s="318" t="s">
        <v>1082</v>
      </c>
      <c r="E27" s="335">
        <v>14</v>
      </c>
      <c r="F27" s="189"/>
      <c r="G27" s="332">
        <f t="shared" si="4"/>
        <v>0</v>
      </c>
      <c r="H27" s="189"/>
      <c r="I27" s="332">
        <f t="shared" si="5"/>
        <v>0</v>
      </c>
      <c r="J27" s="332">
        <f t="shared" si="6"/>
        <v>0</v>
      </c>
      <c r="K27" s="332"/>
      <c r="M27" s="170">
        <v>0</v>
      </c>
      <c r="N27" s="171"/>
      <c r="O27" s="172">
        <v>380</v>
      </c>
      <c r="P27" s="173"/>
      <c r="Q27" s="173"/>
    </row>
    <row r="28" spans="1:17" ht="15">
      <c r="A28" s="325">
        <f t="shared" si="0"/>
        <v>25</v>
      </c>
      <c r="B28" s="333"/>
      <c r="C28" s="316" t="s">
        <v>1187</v>
      </c>
      <c r="D28" s="318" t="s">
        <v>1087</v>
      </c>
      <c r="E28" s="335">
        <v>7</v>
      </c>
      <c r="F28" s="189"/>
      <c r="G28" s="332">
        <f t="shared" si="4"/>
        <v>0</v>
      </c>
      <c r="H28" s="189"/>
      <c r="I28" s="332">
        <f t="shared" si="5"/>
        <v>0</v>
      </c>
      <c r="J28" s="332">
        <f t="shared" si="6"/>
        <v>0</v>
      </c>
      <c r="K28" s="332"/>
      <c r="M28" s="170">
        <v>150</v>
      </c>
      <c r="N28" s="171"/>
      <c r="O28" s="172">
        <v>200</v>
      </c>
      <c r="P28" s="173"/>
      <c r="Q28" s="173"/>
    </row>
    <row r="29" spans="1:17" ht="6.75" customHeight="1" thickBot="1">
      <c r="A29" s="325">
        <f t="shared" si="0"/>
        <v>26</v>
      </c>
      <c r="B29" s="318"/>
      <c r="C29" s="318"/>
      <c r="D29" s="318"/>
      <c r="E29" s="331"/>
      <c r="F29" s="332"/>
      <c r="G29" s="332"/>
      <c r="H29" s="332"/>
      <c r="I29" s="332"/>
      <c r="J29" s="332"/>
      <c r="K29" s="332"/>
      <c r="M29" s="167"/>
      <c r="N29" s="167"/>
      <c r="O29" s="168"/>
      <c r="P29" s="167"/>
      <c r="Q29" s="167"/>
    </row>
    <row r="30" spans="1:17" ht="15.75" thickBot="1">
      <c r="A30" s="325">
        <f t="shared" si="0"/>
        <v>27</v>
      </c>
      <c r="B30" s="329" t="s">
        <v>1188</v>
      </c>
      <c r="C30" s="403" t="s">
        <v>1189</v>
      </c>
      <c r="D30" s="349"/>
      <c r="E30" s="350"/>
      <c r="F30" s="351"/>
      <c r="G30" s="352">
        <f>SUM(G7:G28)</f>
        <v>0</v>
      </c>
      <c r="H30" s="352"/>
      <c r="I30" s="352">
        <f>SUM(I7:I28)</f>
        <v>0</v>
      </c>
      <c r="J30" s="353">
        <f>SUM(J7:J28)</f>
        <v>0</v>
      </c>
      <c r="K30" s="354"/>
      <c r="M30" s="167"/>
      <c r="N30" s="167"/>
      <c r="O30" s="168"/>
      <c r="P30" s="167"/>
      <c r="Q30" s="167"/>
    </row>
    <row r="31" spans="1:17" ht="15">
      <c r="A31" s="325"/>
      <c r="B31" s="315"/>
      <c r="C31" s="404"/>
      <c r="D31" s="315"/>
      <c r="E31" s="405"/>
      <c r="F31" s="406"/>
      <c r="G31" s="407"/>
      <c r="H31" s="407"/>
      <c r="I31" s="407"/>
      <c r="J31" s="408"/>
      <c r="K31" s="402"/>
      <c r="M31" s="167"/>
      <c r="N31" s="167"/>
      <c r="O31" s="168"/>
      <c r="P31" s="167"/>
      <c r="Q31" s="167"/>
    </row>
    <row r="32" spans="1:17" s="162" customFormat="1" ht="24.95" customHeight="1">
      <c r="A32" s="325"/>
      <c r="B32" s="315"/>
      <c r="C32" s="326"/>
      <c r="D32" s="326"/>
      <c r="E32" s="327"/>
      <c r="F32" s="328"/>
      <c r="G32" s="328"/>
      <c r="H32" s="328"/>
      <c r="I32" s="328"/>
      <c r="J32" s="328"/>
      <c r="K32" s="328"/>
      <c r="M32" s="163"/>
      <c r="N32" s="163"/>
      <c r="O32" s="164"/>
      <c r="P32" s="165"/>
      <c r="Q32" s="165"/>
    </row>
    <row r="33" spans="1:11" ht="26.25" customHeight="1">
      <c r="A33" s="325">
        <v>28</v>
      </c>
      <c r="B33" s="315"/>
      <c r="C33" s="318" t="s">
        <v>1247</v>
      </c>
      <c r="D33" s="331" t="s">
        <v>235</v>
      </c>
      <c r="E33" s="189"/>
      <c r="F33" s="332"/>
      <c r="G33" s="357"/>
      <c r="H33" s="357"/>
      <c r="I33" s="357"/>
      <c r="J33" s="357">
        <f>J30*E33*0.01</f>
        <v>0</v>
      </c>
      <c r="K33" s="316"/>
    </row>
    <row r="34" spans="1:11" ht="22.5" customHeight="1">
      <c r="A34" s="325">
        <v>29</v>
      </c>
      <c r="B34" s="318"/>
      <c r="C34" s="318" t="s">
        <v>1248</v>
      </c>
      <c r="D34" s="331" t="s">
        <v>235</v>
      </c>
      <c r="E34" s="189"/>
      <c r="F34" s="318"/>
      <c r="G34" s="318"/>
      <c r="H34" s="318"/>
      <c r="I34" s="318"/>
      <c r="J34" s="357">
        <f>J30*E34*0.01</f>
        <v>0</v>
      </c>
      <c r="K34" s="318"/>
    </row>
    <row r="35" spans="1:11" ht="23.25" customHeight="1">
      <c r="A35" s="325"/>
      <c r="B35" s="391"/>
      <c r="C35" s="392"/>
      <c r="D35" s="318"/>
      <c r="E35" s="331"/>
      <c r="F35" s="318"/>
      <c r="G35" s="332"/>
      <c r="H35" s="318"/>
      <c r="I35" s="332"/>
      <c r="J35" s="332"/>
      <c r="K35" s="332"/>
    </row>
    <row r="36" spans="1:11" ht="6.75" customHeight="1">
      <c r="A36" s="325"/>
      <c r="B36" s="318"/>
      <c r="C36" s="318"/>
      <c r="D36" s="318"/>
      <c r="E36" s="331"/>
      <c r="F36" s="332"/>
      <c r="G36" s="357"/>
      <c r="H36" s="357"/>
      <c r="I36" s="357"/>
      <c r="J36" s="357"/>
      <c r="K36" s="332"/>
    </row>
    <row r="37" spans="1:11" ht="26.25" customHeight="1">
      <c r="A37" s="325"/>
      <c r="B37" s="391"/>
      <c r="C37" s="393"/>
      <c r="D37" s="318"/>
      <c r="E37" s="331"/>
      <c r="F37" s="332"/>
      <c r="G37" s="344"/>
      <c r="H37" s="357"/>
      <c r="I37" s="344"/>
      <c r="J37" s="316"/>
      <c r="K37" s="316"/>
    </row>
    <row r="38" spans="1:11" ht="9.75" customHeight="1">
      <c r="A38" s="325"/>
      <c r="B38" s="318"/>
      <c r="C38" s="394"/>
      <c r="D38" s="395"/>
      <c r="E38" s="388"/>
      <c r="F38" s="395"/>
      <c r="G38" s="389"/>
      <c r="H38" s="395"/>
      <c r="I38" s="389"/>
      <c r="J38" s="389"/>
      <c r="K38" s="357"/>
    </row>
    <row r="39" spans="1:11" ht="25.5" customHeight="1">
      <c r="A39" s="325">
        <v>30</v>
      </c>
      <c r="B39" s="318"/>
      <c r="C39" s="358" t="s">
        <v>1190</v>
      </c>
      <c r="D39" s="359"/>
      <c r="E39" s="360"/>
      <c r="F39" s="359"/>
      <c r="G39" s="361">
        <f>G30</f>
        <v>0</v>
      </c>
      <c r="H39" s="362"/>
      <c r="I39" s="361">
        <f>I30</f>
        <v>0</v>
      </c>
      <c r="J39" s="363">
        <f>G39+I39+J33+J34</f>
        <v>0</v>
      </c>
      <c r="K39" s="354"/>
    </row>
    <row r="40" spans="1:11" ht="12">
      <c r="A40" s="333"/>
      <c r="B40" s="318"/>
      <c r="C40" s="318"/>
      <c r="D40" s="318"/>
      <c r="E40" s="331"/>
      <c r="F40" s="318"/>
      <c r="G40" s="318"/>
      <c r="H40" s="318"/>
      <c r="I40" s="318"/>
      <c r="J40" s="318"/>
      <c r="K40" s="318"/>
    </row>
  </sheetData>
  <sheetProtection password="DAFF" sheet="1" objects="1" scenarios="1" formatCells="0" selectLockedCells="1"/>
  <mergeCells count="7">
    <mergeCell ref="J1:J2"/>
    <mergeCell ref="D1:D2"/>
    <mergeCell ref="E1:E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40"/>
  <sheetViews>
    <sheetView showGridLines="0" workbookViewId="0" topLeftCell="A1">
      <selection activeCell="V184" sqref="V18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11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46" ht="36.9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9" t="s">
        <v>83</v>
      </c>
    </row>
    <row r="3" spans="1:46" ht="6.95" customHeight="1">
      <c r="A3" s="18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10"/>
      <c r="AT3" s="9" t="s">
        <v>79</v>
      </c>
    </row>
    <row r="4" spans="1:46" ht="24.95" customHeight="1">
      <c r="A4" s="18"/>
      <c r="B4" s="209"/>
      <c r="C4" s="18"/>
      <c r="D4" s="210" t="s">
        <v>99</v>
      </c>
      <c r="E4" s="18"/>
      <c r="F4" s="18"/>
      <c r="G4" s="18"/>
      <c r="H4" s="18"/>
      <c r="I4" s="18"/>
      <c r="J4" s="18"/>
      <c r="K4" s="18"/>
      <c r="L4" s="10"/>
      <c r="M4" s="19" t="s">
        <v>9</v>
      </c>
      <c r="AT4" s="9" t="s">
        <v>3</v>
      </c>
    </row>
    <row r="5" spans="1:12" ht="6.95" customHeight="1">
      <c r="A5" s="18"/>
      <c r="B5" s="209"/>
      <c r="C5" s="18"/>
      <c r="D5" s="18"/>
      <c r="E5" s="18"/>
      <c r="F5" s="18"/>
      <c r="G5" s="18"/>
      <c r="H5" s="18"/>
      <c r="I5" s="18"/>
      <c r="J5" s="18"/>
      <c r="K5" s="18"/>
      <c r="L5" s="10"/>
    </row>
    <row r="6" spans="1:12" ht="12" customHeight="1">
      <c r="A6" s="18"/>
      <c r="B6" s="209"/>
      <c r="C6" s="18"/>
      <c r="D6" s="290" t="s">
        <v>13</v>
      </c>
      <c r="E6" s="18"/>
      <c r="F6" s="18"/>
      <c r="G6" s="18"/>
      <c r="H6" s="18"/>
      <c r="I6" s="18"/>
      <c r="J6" s="18"/>
      <c r="K6" s="18"/>
      <c r="L6" s="10"/>
    </row>
    <row r="7" spans="1:12" ht="16.5" customHeight="1">
      <c r="A7" s="18"/>
      <c r="B7" s="209"/>
      <c r="C7" s="18"/>
      <c r="D7" s="18"/>
      <c r="E7" s="513" t="str">
        <f>'Rekapitulace stavby'!K6</f>
        <v>UHK-Palachovy koleje 1129-1135,1289-rekonstrukce a modernizace -I.etapa</v>
      </c>
      <c r="F7" s="514"/>
      <c r="G7" s="514"/>
      <c r="H7" s="514"/>
      <c r="I7" s="18"/>
      <c r="J7" s="18"/>
      <c r="K7" s="18"/>
      <c r="L7" s="10"/>
    </row>
    <row r="8" spans="1:12" s="1" customFormat="1" ht="12" customHeight="1">
      <c r="A8" s="213"/>
      <c r="B8" s="214"/>
      <c r="C8" s="213"/>
      <c r="D8" s="290" t="s">
        <v>100</v>
      </c>
      <c r="E8" s="213"/>
      <c r="F8" s="213"/>
      <c r="G8" s="213"/>
      <c r="H8" s="213"/>
      <c r="I8" s="213"/>
      <c r="J8" s="213"/>
      <c r="K8" s="213"/>
      <c r="L8" s="12"/>
    </row>
    <row r="9" spans="1:12" s="1" customFormat="1" ht="36.95" customHeight="1">
      <c r="A9" s="213"/>
      <c r="B9" s="214"/>
      <c r="C9" s="213"/>
      <c r="D9" s="213"/>
      <c r="E9" s="499" t="s">
        <v>494</v>
      </c>
      <c r="F9" s="515"/>
      <c r="G9" s="515"/>
      <c r="H9" s="515"/>
      <c r="I9" s="213"/>
      <c r="J9" s="213"/>
      <c r="K9" s="213"/>
      <c r="L9" s="12"/>
    </row>
    <row r="10" spans="1:12" s="1" customFormat="1" ht="12">
      <c r="A10" s="213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12"/>
    </row>
    <row r="11" spans="1:12" s="1" customFormat="1" ht="12" customHeight="1">
      <c r="A11" s="213"/>
      <c r="B11" s="214"/>
      <c r="C11" s="213"/>
      <c r="D11" s="290" t="s">
        <v>14</v>
      </c>
      <c r="E11" s="213"/>
      <c r="F11" s="291" t="s">
        <v>1</v>
      </c>
      <c r="G11" s="213"/>
      <c r="H11" s="213"/>
      <c r="I11" s="290" t="s">
        <v>15</v>
      </c>
      <c r="J11" s="291" t="s">
        <v>1</v>
      </c>
      <c r="K11" s="213"/>
      <c r="L11" s="12"/>
    </row>
    <row r="12" spans="1:12" s="1" customFormat="1" ht="12" customHeight="1">
      <c r="A12" s="213"/>
      <c r="B12" s="214"/>
      <c r="C12" s="213"/>
      <c r="D12" s="290" t="s">
        <v>16</v>
      </c>
      <c r="E12" s="213"/>
      <c r="F12" s="291" t="s">
        <v>495</v>
      </c>
      <c r="G12" s="213"/>
      <c r="H12" s="213"/>
      <c r="I12" s="290" t="s">
        <v>18</v>
      </c>
      <c r="J12" s="314"/>
      <c r="K12" s="213"/>
      <c r="L12" s="12"/>
    </row>
    <row r="13" spans="1:12" s="1" customFormat="1" ht="10.9" customHeight="1">
      <c r="A13" s="213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12"/>
    </row>
    <row r="14" spans="1:12" s="1" customFormat="1" ht="12" customHeight="1">
      <c r="A14" s="213"/>
      <c r="B14" s="214"/>
      <c r="C14" s="213"/>
      <c r="D14" s="290" t="s">
        <v>19</v>
      </c>
      <c r="E14" s="213"/>
      <c r="F14" s="213"/>
      <c r="G14" s="213"/>
      <c r="H14" s="213"/>
      <c r="I14" s="290" t="s">
        <v>20</v>
      </c>
      <c r="J14" s="291" t="s">
        <v>1</v>
      </c>
      <c r="K14" s="213"/>
      <c r="L14" s="12"/>
    </row>
    <row r="15" spans="1:12" s="1" customFormat="1" ht="18" customHeight="1">
      <c r="A15" s="213"/>
      <c r="B15" s="214"/>
      <c r="C15" s="213"/>
      <c r="D15" s="213"/>
      <c r="E15" s="291" t="s">
        <v>21</v>
      </c>
      <c r="F15" s="213"/>
      <c r="G15" s="213"/>
      <c r="H15" s="213"/>
      <c r="I15" s="290" t="s">
        <v>22</v>
      </c>
      <c r="J15" s="291" t="s">
        <v>1</v>
      </c>
      <c r="K15" s="213"/>
      <c r="L15" s="12"/>
    </row>
    <row r="16" spans="1:12" s="1" customFormat="1" ht="6.95" customHeight="1">
      <c r="A16" s="213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12"/>
    </row>
    <row r="17" spans="1:12" s="1" customFormat="1" ht="12" customHeight="1">
      <c r="A17" s="213"/>
      <c r="B17" s="214"/>
      <c r="C17" s="213"/>
      <c r="D17" s="290" t="s">
        <v>23</v>
      </c>
      <c r="E17" s="213"/>
      <c r="F17" s="213"/>
      <c r="G17" s="213"/>
      <c r="H17" s="213"/>
      <c r="I17" s="290" t="s">
        <v>20</v>
      </c>
      <c r="J17" s="291" t="s">
        <v>1</v>
      </c>
      <c r="K17" s="213"/>
      <c r="L17" s="12"/>
    </row>
    <row r="18" spans="1:12" s="1" customFormat="1" ht="18" customHeight="1">
      <c r="A18" s="213"/>
      <c r="B18" s="214"/>
      <c r="C18" s="213"/>
      <c r="D18" s="213"/>
      <c r="E18" s="313" t="s">
        <v>24</v>
      </c>
      <c r="F18" s="213"/>
      <c r="G18" s="213"/>
      <c r="H18" s="213"/>
      <c r="I18" s="290" t="s">
        <v>22</v>
      </c>
      <c r="J18" s="291" t="s">
        <v>1</v>
      </c>
      <c r="K18" s="213"/>
      <c r="L18" s="12"/>
    </row>
    <row r="19" spans="1:12" s="1" customFormat="1" ht="6.95" customHeight="1">
      <c r="A19" s="213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12"/>
    </row>
    <row r="20" spans="1:12" s="1" customFormat="1" ht="12" customHeight="1">
      <c r="A20" s="213"/>
      <c r="B20" s="214"/>
      <c r="C20" s="213"/>
      <c r="D20" s="290" t="s">
        <v>25</v>
      </c>
      <c r="E20" s="213"/>
      <c r="F20" s="213"/>
      <c r="G20" s="213"/>
      <c r="H20" s="213"/>
      <c r="I20" s="290" t="s">
        <v>20</v>
      </c>
      <c r="J20" s="291" t="s">
        <v>1</v>
      </c>
      <c r="K20" s="213"/>
      <c r="L20" s="12"/>
    </row>
    <row r="21" spans="1:12" s="1" customFormat="1" ht="18" customHeight="1">
      <c r="A21" s="213"/>
      <c r="B21" s="214"/>
      <c r="C21" s="213"/>
      <c r="D21" s="213"/>
      <c r="E21" s="291" t="s">
        <v>26</v>
      </c>
      <c r="F21" s="213"/>
      <c r="G21" s="213"/>
      <c r="H21" s="213"/>
      <c r="I21" s="290" t="s">
        <v>22</v>
      </c>
      <c r="J21" s="291" t="s">
        <v>1</v>
      </c>
      <c r="K21" s="213"/>
      <c r="L21" s="12"/>
    </row>
    <row r="22" spans="1:12" s="1" customFormat="1" ht="6.95" customHeight="1">
      <c r="A22" s="213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12"/>
    </row>
    <row r="23" spans="1:12" s="1" customFormat="1" ht="12" customHeight="1">
      <c r="A23" s="213"/>
      <c r="B23" s="214"/>
      <c r="C23" s="213"/>
      <c r="D23" s="290" t="s">
        <v>28</v>
      </c>
      <c r="E23" s="213"/>
      <c r="F23" s="213"/>
      <c r="G23" s="213"/>
      <c r="H23" s="213"/>
      <c r="I23" s="290" t="s">
        <v>20</v>
      </c>
      <c r="J23" s="291" t="s">
        <v>1</v>
      </c>
      <c r="K23" s="213"/>
      <c r="L23" s="12"/>
    </row>
    <row r="24" spans="1:12" s="1" customFormat="1" ht="18" customHeight="1">
      <c r="A24" s="213"/>
      <c r="B24" s="214"/>
      <c r="C24" s="213"/>
      <c r="D24" s="213"/>
      <c r="E24" s="291" t="s">
        <v>29</v>
      </c>
      <c r="F24" s="213"/>
      <c r="G24" s="213"/>
      <c r="H24" s="213"/>
      <c r="I24" s="290" t="s">
        <v>22</v>
      </c>
      <c r="J24" s="291" t="s">
        <v>1</v>
      </c>
      <c r="K24" s="213"/>
      <c r="L24" s="12"/>
    </row>
    <row r="25" spans="1:12" s="1" customFormat="1" ht="6.95" customHeight="1">
      <c r="A25" s="213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12"/>
    </row>
    <row r="26" spans="1:12" s="1" customFormat="1" ht="12" customHeight="1">
      <c r="A26" s="213"/>
      <c r="B26" s="214"/>
      <c r="C26" s="213"/>
      <c r="D26" s="290" t="s">
        <v>30</v>
      </c>
      <c r="E26" s="213"/>
      <c r="F26" s="213"/>
      <c r="G26" s="213"/>
      <c r="H26" s="213"/>
      <c r="I26" s="213"/>
      <c r="J26" s="213"/>
      <c r="K26" s="213"/>
      <c r="L26" s="12"/>
    </row>
    <row r="27" spans="1:12" s="2" customFormat="1" ht="16.5" customHeight="1">
      <c r="A27" s="216"/>
      <c r="B27" s="217"/>
      <c r="C27" s="216"/>
      <c r="D27" s="216"/>
      <c r="E27" s="516" t="s">
        <v>1</v>
      </c>
      <c r="F27" s="516"/>
      <c r="G27" s="516"/>
      <c r="H27" s="516"/>
      <c r="I27" s="216"/>
      <c r="J27" s="216"/>
      <c r="K27" s="216"/>
      <c r="L27" s="20"/>
    </row>
    <row r="28" spans="1:12" s="1" customFormat="1" ht="6.95" customHeight="1">
      <c r="A28" s="213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12"/>
    </row>
    <row r="29" spans="1:12" s="1" customFormat="1" ht="6.95" customHeight="1">
      <c r="A29" s="213"/>
      <c r="B29" s="214"/>
      <c r="C29" s="213"/>
      <c r="D29" s="218"/>
      <c r="E29" s="218"/>
      <c r="F29" s="218"/>
      <c r="G29" s="218"/>
      <c r="H29" s="218"/>
      <c r="I29" s="218"/>
      <c r="J29" s="218"/>
      <c r="K29" s="218"/>
      <c r="L29" s="12"/>
    </row>
    <row r="30" spans="1:12" s="1" customFormat="1" ht="25.35" customHeight="1">
      <c r="A30" s="213"/>
      <c r="B30" s="214"/>
      <c r="C30" s="213"/>
      <c r="D30" s="219" t="s">
        <v>31</v>
      </c>
      <c r="E30" s="213"/>
      <c r="F30" s="213"/>
      <c r="G30" s="213"/>
      <c r="H30" s="213"/>
      <c r="I30" s="213"/>
      <c r="J30" s="220">
        <f>J96</f>
        <v>0</v>
      </c>
      <c r="K30" s="213"/>
      <c r="L30" s="12"/>
    </row>
    <row r="31" spans="1:12" s="1" customFormat="1" ht="6.95" customHeight="1">
      <c r="A31" s="213"/>
      <c r="B31" s="214"/>
      <c r="C31" s="213"/>
      <c r="D31" s="218"/>
      <c r="E31" s="218"/>
      <c r="F31" s="218"/>
      <c r="G31" s="218"/>
      <c r="H31" s="218"/>
      <c r="I31" s="218"/>
      <c r="J31" s="218"/>
      <c r="K31" s="218"/>
      <c r="L31" s="12"/>
    </row>
    <row r="32" spans="1:12" s="1" customFormat="1" ht="14.45" customHeight="1">
      <c r="A32" s="213"/>
      <c r="B32" s="214"/>
      <c r="C32" s="213"/>
      <c r="D32" s="213"/>
      <c r="E32" s="213"/>
      <c r="F32" s="293" t="s">
        <v>33</v>
      </c>
      <c r="G32" s="213"/>
      <c r="H32" s="213"/>
      <c r="I32" s="293" t="s">
        <v>32</v>
      </c>
      <c r="J32" s="293" t="s">
        <v>34</v>
      </c>
      <c r="K32" s="213"/>
      <c r="L32" s="12"/>
    </row>
    <row r="33" spans="1:12" s="1" customFormat="1" ht="14.45" customHeight="1">
      <c r="A33" s="213"/>
      <c r="B33" s="214"/>
      <c r="C33" s="213"/>
      <c r="D33" s="212" t="s">
        <v>35</v>
      </c>
      <c r="E33" s="290" t="s">
        <v>36</v>
      </c>
      <c r="F33" s="294">
        <f>J30</f>
        <v>0</v>
      </c>
      <c r="G33" s="213"/>
      <c r="H33" s="213"/>
      <c r="I33" s="295">
        <v>0.21</v>
      </c>
      <c r="J33" s="294">
        <f>F33*1.21-J30</f>
        <v>0</v>
      </c>
      <c r="K33" s="213"/>
      <c r="L33" s="12"/>
    </row>
    <row r="34" spans="1:12" s="1" customFormat="1" ht="14.45" customHeight="1">
      <c r="A34" s="213"/>
      <c r="B34" s="214"/>
      <c r="C34" s="213"/>
      <c r="D34" s="213"/>
      <c r="E34" s="290" t="s">
        <v>37</v>
      </c>
      <c r="F34" s="294">
        <v>0</v>
      </c>
      <c r="G34" s="213"/>
      <c r="H34" s="213"/>
      <c r="I34" s="295">
        <v>0.15</v>
      </c>
      <c r="J34" s="294">
        <v>0</v>
      </c>
      <c r="K34" s="213"/>
      <c r="L34" s="12"/>
    </row>
    <row r="35" spans="1:12" s="1" customFormat="1" ht="14.45" customHeight="1" hidden="1">
      <c r="A35" s="213"/>
      <c r="B35" s="214"/>
      <c r="C35" s="213"/>
      <c r="D35" s="213"/>
      <c r="E35" s="290" t="s">
        <v>38</v>
      </c>
      <c r="F35" s="294">
        <f>ROUND((SUM(BG133:BG238)),2)</f>
        <v>0</v>
      </c>
      <c r="G35" s="213"/>
      <c r="H35" s="213"/>
      <c r="I35" s="295">
        <v>0.21</v>
      </c>
      <c r="J35" s="294">
        <f>0</f>
        <v>0</v>
      </c>
      <c r="K35" s="213"/>
      <c r="L35" s="12"/>
    </row>
    <row r="36" spans="1:12" s="1" customFormat="1" ht="14.45" customHeight="1" hidden="1">
      <c r="A36" s="213"/>
      <c r="B36" s="214"/>
      <c r="C36" s="213"/>
      <c r="D36" s="213"/>
      <c r="E36" s="290" t="s">
        <v>39</v>
      </c>
      <c r="F36" s="294">
        <f>ROUND((SUM(BH133:BH238)),2)</f>
        <v>0</v>
      </c>
      <c r="G36" s="213"/>
      <c r="H36" s="213"/>
      <c r="I36" s="295">
        <v>0.15</v>
      </c>
      <c r="J36" s="294">
        <f>0</f>
        <v>0</v>
      </c>
      <c r="K36" s="213"/>
      <c r="L36" s="12"/>
    </row>
    <row r="37" spans="1:12" s="1" customFormat="1" ht="14.45" customHeight="1" hidden="1">
      <c r="A37" s="213"/>
      <c r="B37" s="214"/>
      <c r="C37" s="213"/>
      <c r="D37" s="213"/>
      <c r="E37" s="290" t="s">
        <v>40</v>
      </c>
      <c r="F37" s="294">
        <f>ROUND((SUM(BI133:BI238)),2)</f>
        <v>0</v>
      </c>
      <c r="G37" s="213"/>
      <c r="H37" s="213"/>
      <c r="I37" s="295">
        <v>0</v>
      </c>
      <c r="J37" s="294">
        <f>0</f>
        <v>0</v>
      </c>
      <c r="K37" s="213"/>
      <c r="L37" s="12"/>
    </row>
    <row r="38" spans="1:12" s="1" customFormat="1" ht="6.95" customHeight="1">
      <c r="A38" s="213"/>
      <c r="B38" s="214"/>
      <c r="C38" s="213"/>
      <c r="D38" s="213"/>
      <c r="E38" s="213"/>
      <c r="F38" s="213"/>
      <c r="G38" s="213"/>
      <c r="H38" s="213"/>
      <c r="I38" s="213"/>
      <c r="J38" s="213"/>
      <c r="K38" s="213"/>
      <c r="L38" s="12"/>
    </row>
    <row r="39" spans="1:12" s="1" customFormat="1" ht="25.35" customHeight="1">
      <c r="A39" s="213"/>
      <c r="B39" s="214"/>
      <c r="C39" s="224"/>
      <c r="D39" s="225" t="s">
        <v>41</v>
      </c>
      <c r="E39" s="226"/>
      <c r="F39" s="226"/>
      <c r="G39" s="227" t="s">
        <v>42</v>
      </c>
      <c r="H39" s="228" t="s">
        <v>43</v>
      </c>
      <c r="I39" s="226"/>
      <c r="J39" s="229">
        <f>SUM(J30:J37)</f>
        <v>0</v>
      </c>
      <c r="K39" s="230"/>
      <c r="L39" s="12"/>
    </row>
    <row r="40" spans="1:12" s="1" customFormat="1" ht="14.45" customHeight="1">
      <c r="A40" s="213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12"/>
    </row>
    <row r="41" spans="1:12" ht="14.45" customHeight="1">
      <c r="A41" s="18"/>
      <c r="B41" s="209"/>
      <c r="C41" s="18"/>
      <c r="D41" s="18"/>
      <c r="E41" s="18"/>
      <c r="F41" s="18"/>
      <c r="G41" s="18"/>
      <c r="H41" s="18"/>
      <c r="I41" s="18"/>
      <c r="J41" s="18"/>
      <c r="K41" s="18"/>
      <c r="L41" s="10"/>
    </row>
    <row r="42" spans="1:12" ht="14.45" customHeight="1">
      <c r="A42" s="18"/>
      <c r="B42" s="209"/>
      <c r="C42" s="18"/>
      <c r="D42" s="18"/>
      <c r="E42" s="18"/>
      <c r="F42" s="18"/>
      <c r="G42" s="18"/>
      <c r="H42" s="18"/>
      <c r="I42" s="18"/>
      <c r="J42" s="18"/>
      <c r="K42" s="18"/>
      <c r="L42" s="10"/>
    </row>
    <row r="43" spans="1:12" ht="14.45" customHeight="1">
      <c r="A43" s="18"/>
      <c r="B43" s="209"/>
      <c r="C43" s="18"/>
      <c r="D43" s="18"/>
      <c r="E43" s="18"/>
      <c r="F43" s="18"/>
      <c r="G43" s="18"/>
      <c r="H43" s="18"/>
      <c r="I43" s="18"/>
      <c r="J43" s="18"/>
      <c r="K43" s="18"/>
      <c r="L43" s="10"/>
    </row>
    <row r="44" spans="1:12" ht="14.45" customHeight="1">
      <c r="A44" s="18"/>
      <c r="B44" s="209"/>
      <c r="C44" s="18"/>
      <c r="D44" s="18"/>
      <c r="E44" s="18"/>
      <c r="F44" s="18"/>
      <c r="G44" s="18"/>
      <c r="H44" s="18"/>
      <c r="I44" s="18"/>
      <c r="J44" s="18"/>
      <c r="K44" s="18"/>
      <c r="L44" s="10"/>
    </row>
    <row r="45" spans="1:12" ht="14.45" customHeight="1">
      <c r="A45" s="18"/>
      <c r="B45" s="209"/>
      <c r="C45" s="18"/>
      <c r="D45" s="18"/>
      <c r="E45" s="18"/>
      <c r="F45" s="18"/>
      <c r="G45" s="18"/>
      <c r="H45" s="18"/>
      <c r="I45" s="18"/>
      <c r="J45" s="18"/>
      <c r="K45" s="18"/>
      <c r="L45" s="10"/>
    </row>
    <row r="46" spans="1:12" ht="14.45" customHeight="1">
      <c r="A46" s="18"/>
      <c r="B46" s="209"/>
      <c r="C46" s="18"/>
      <c r="D46" s="18"/>
      <c r="E46" s="18"/>
      <c r="F46" s="18"/>
      <c r="G46" s="18"/>
      <c r="H46" s="18"/>
      <c r="I46" s="18"/>
      <c r="J46" s="18"/>
      <c r="K46" s="18"/>
      <c r="L46" s="10"/>
    </row>
    <row r="47" spans="1:12" ht="14.45" customHeight="1">
      <c r="A47" s="18"/>
      <c r="B47" s="209"/>
      <c r="C47" s="18"/>
      <c r="D47" s="18"/>
      <c r="E47" s="18"/>
      <c r="F47" s="18"/>
      <c r="G47" s="18"/>
      <c r="H47" s="18"/>
      <c r="I47" s="18"/>
      <c r="J47" s="18"/>
      <c r="K47" s="18"/>
      <c r="L47" s="10"/>
    </row>
    <row r="48" spans="1:12" ht="14.45" customHeight="1">
      <c r="A48" s="18"/>
      <c r="B48" s="209"/>
      <c r="C48" s="18"/>
      <c r="D48" s="18"/>
      <c r="E48" s="18"/>
      <c r="F48" s="18"/>
      <c r="G48" s="18"/>
      <c r="H48" s="18"/>
      <c r="I48" s="18"/>
      <c r="J48" s="18"/>
      <c r="K48" s="18"/>
      <c r="L48" s="10"/>
    </row>
    <row r="49" spans="1:12" ht="14.45" customHeight="1">
      <c r="A49" s="18"/>
      <c r="B49" s="209"/>
      <c r="C49" s="18"/>
      <c r="D49" s="18"/>
      <c r="E49" s="18"/>
      <c r="F49" s="18"/>
      <c r="G49" s="18"/>
      <c r="H49" s="18"/>
      <c r="I49" s="18"/>
      <c r="J49" s="18"/>
      <c r="K49" s="18"/>
      <c r="L49" s="10"/>
    </row>
    <row r="50" spans="1:12" s="1" customFormat="1" ht="14.45" customHeight="1">
      <c r="A50" s="213"/>
      <c r="B50" s="214"/>
      <c r="C50" s="213"/>
      <c r="D50" s="296" t="s">
        <v>44</v>
      </c>
      <c r="E50" s="297"/>
      <c r="F50" s="297"/>
      <c r="G50" s="296" t="s">
        <v>45</v>
      </c>
      <c r="H50" s="297"/>
      <c r="I50" s="297"/>
      <c r="J50" s="297"/>
      <c r="K50" s="297"/>
      <c r="L50" s="12"/>
    </row>
    <row r="51" spans="1:12" ht="12">
      <c r="A51" s="18"/>
      <c r="B51" s="209"/>
      <c r="C51" s="18"/>
      <c r="D51" s="18"/>
      <c r="E51" s="18"/>
      <c r="F51" s="18"/>
      <c r="G51" s="18"/>
      <c r="H51" s="18"/>
      <c r="I51" s="18"/>
      <c r="J51" s="18"/>
      <c r="K51" s="18"/>
      <c r="L51" s="10"/>
    </row>
    <row r="52" spans="1:12" ht="12">
      <c r="A52" s="18"/>
      <c r="B52" s="209"/>
      <c r="C52" s="18"/>
      <c r="D52" s="18"/>
      <c r="E52" s="18"/>
      <c r="F52" s="18"/>
      <c r="G52" s="18"/>
      <c r="H52" s="18"/>
      <c r="I52" s="18"/>
      <c r="J52" s="18"/>
      <c r="K52" s="18"/>
      <c r="L52" s="10"/>
    </row>
    <row r="53" spans="1:12" ht="12">
      <c r="A53" s="18"/>
      <c r="B53" s="209"/>
      <c r="C53" s="18"/>
      <c r="D53" s="18"/>
      <c r="E53" s="18"/>
      <c r="F53" s="18"/>
      <c r="G53" s="18"/>
      <c r="H53" s="18"/>
      <c r="I53" s="18"/>
      <c r="J53" s="18"/>
      <c r="K53" s="18"/>
      <c r="L53" s="10"/>
    </row>
    <row r="54" spans="1:12" ht="12">
      <c r="A54" s="18"/>
      <c r="B54" s="209"/>
      <c r="C54" s="18"/>
      <c r="D54" s="18"/>
      <c r="E54" s="18"/>
      <c r="F54" s="18"/>
      <c r="G54" s="18"/>
      <c r="H54" s="18"/>
      <c r="I54" s="18"/>
      <c r="J54" s="18"/>
      <c r="K54" s="18"/>
      <c r="L54" s="10"/>
    </row>
    <row r="55" spans="1:12" ht="12">
      <c r="A55" s="18"/>
      <c r="B55" s="209"/>
      <c r="C55" s="18"/>
      <c r="D55" s="18"/>
      <c r="E55" s="18"/>
      <c r="F55" s="18"/>
      <c r="G55" s="18"/>
      <c r="H55" s="18"/>
      <c r="I55" s="18"/>
      <c r="J55" s="18"/>
      <c r="K55" s="18"/>
      <c r="L55" s="10"/>
    </row>
    <row r="56" spans="1:12" ht="12">
      <c r="A56" s="18"/>
      <c r="B56" s="209"/>
      <c r="C56" s="18"/>
      <c r="D56" s="18"/>
      <c r="E56" s="18"/>
      <c r="F56" s="18"/>
      <c r="G56" s="18"/>
      <c r="H56" s="18"/>
      <c r="I56" s="18"/>
      <c r="J56" s="18"/>
      <c r="K56" s="18"/>
      <c r="L56" s="10"/>
    </row>
    <row r="57" spans="1:12" ht="12">
      <c r="A57" s="18"/>
      <c r="B57" s="209"/>
      <c r="C57" s="18"/>
      <c r="D57" s="18"/>
      <c r="E57" s="18"/>
      <c r="F57" s="18"/>
      <c r="G57" s="18"/>
      <c r="H57" s="18"/>
      <c r="I57" s="18"/>
      <c r="J57" s="18"/>
      <c r="K57" s="18"/>
      <c r="L57" s="10"/>
    </row>
    <row r="58" spans="1:12" ht="12">
      <c r="A58" s="18"/>
      <c r="B58" s="209"/>
      <c r="C58" s="18"/>
      <c r="D58" s="18"/>
      <c r="E58" s="18"/>
      <c r="F58" s="18"/>
      <c r="G58" s="18"/>
      <c r="H58" s="18"/>
      <c r="I58" s="18"/>
      <c r="J58" s="18"/>
      <c r="K58" s="18"/>
      <c r="L58" s="10"/>
    </row>
    <row r="59" spans="1:12" ht="12">
      <c r="A59" s="18"/>
      <c r="B59" s="209"/>
      <c r="C59" s="18"/>
      <c r="D59" s="18"/>
      <c r="E59" s="18"/>
      <c r="F59" s="18"/>
      <c r="G59" s="18"/>
      <c r="H59" s="18"/>
      <c r="I59" s="18"/>
      <c r="J59" s="18"/>
      <c r="K59" s="18"/>
      <c r="L59" s="10"/>
    </row>
    <row r="60" spans="1:12" ht="12">
      <c r="A60" s="18"/>
      <c r="B60" s="209"/>
      <c r="C60" s="18"/>
      <c r="D60" s="18"/>
      <c r="E60" s="18"/>
      <c r="F60" s="18"/>
      <c r="G60" s="18"/>
      <c r="H60" s="18"/>
      <c r="I60" s="18"/>
      <c r="J60" s="18"/>
      <c r="K60" s="18"/>
      <c r="L60" s="10"/>
    </row>
    <row r="61" spans="1:12" s="1" customFormat="1" ht="12.75">
      <c r="A61" s="213"/>
      <c r="B61" s="214"/>
      <c r="C61" s="213"/>
      <c r="D61" s="298" t="s">
        <v>46</v>
      </c>
      <c r="E61" s="299"/>
      <c r="F61" s="300" t="s">
        <v>47</v>
      </c>
      <c r="G61" s="298" t="s">
        <v>46</v>
      </c>
      <c r="H61" s="299"/>
      <c r="I61" s="299"/>
      <c r="J61" s="301" t="s">
        <v>47</v>
      </c>
      <c r="K61" s="299"/>
      <c r="L61" s="12"/>
    </row>
    <row r="62" spans="1:12" ht="12">
      <c r="A62" s="18"/>
      <c r="B62" s="209"/>
      <c r="C62" s="18"/>
      <c r="D62" s="18"/>
      <c r="E62" s="18"/>
      <c r="F62" s="18"/>
      <c r="G62" s="18"/>
      <c r="H62" s="18"/>
      <c r="I62" s="18"/>
      <c r="J62" s="18"/>
      <c r="K62" s="18"/>
      <c r="L62" s="10"/>
    </row>
    <row r="63" spans="1:12" ht="12">
      <c r="A63" s="18"/>
      <c r="B63" s="209"/>
      <c r="C63" s="18"/>
      <c r="D63" s="18"/>
      <c r="E63" s="18"/>
      <c r="F63" s="18"/>
      <c r="G63" s="18"/>
      <c r="H63" s="18"/>
      <c r="I63" s="18"/>
      <c r="J63" s="18"/>
      <c r="K63" s="18"/>
      <c r="L63" s="10"/>
    </row>
    <row r="64" spans="1:12" ht="12">
      <c r="A64" s="18"/>
      <c r="B64" s="209"/>
      <c r="C64" s="18"/>
      <c r="D64" s="18"/>
      <c r="E64" s="18"/>
      <c r="F64" s="18"/>
      <c r="G64" s="18"/>
      <c r="H64" s="18"/>
      <c r="I64" s="18"/>
      <c r="J64" s="18"/>
      <c r="K64" s="18"/>
      <c r="L64" s="10"/>
    </row>
    <row r="65" spans="1:12" s="1" customFormat="1" ht="12.75">
      <c r="A65" s="213"/>
      <c r="B65" s="214"/>
      <c r="C65" s="213"/>
      <c r="D65" s="296" t="s">
        <v>48</v>
      </c>
      <c r="E65" s="297"/>
      <c r="F65" s="297"/>
      <c r="G65" s="296" t="s">
        <v>49</v>
      </c>
      <c r="H65" s="297"/>
      <c r="I65" s="297"/>
      <c r="J65" s="297"/>
      <c r="K65" s="297"/>
      <c r="L65" s="12"/>
    </row>
    <row r="66" spans="1:12" ht="12">
      <c r="A66" s="18"/>
      <c r="B66" s="209"/>
      <c r="C66" s="18"/>
      <c r="D66" s="18"/>
      <c r="E66" s="18"/>
      <c r="F66" s="18"/>
      <c r="G66" s="18"/>
      <c r="H66" s="18"/>
      <c r="I66" s="18"/>
      <c r="J66" s="18"/>
      <c r="K66" s="18"/>
      <c r="L66" s="10"/>
    </row>
    <row r="67" spans="1:12" ht="12">
      <c r="A67" s="18"/>
      <c r="B67" s="209"/>
      <c r="C67" s="18"/>
      <c r="D67" s="18"/>
      <c r="E67" s="18"/>
      <c r="F67" s="18"/>
      <c r="G67" s="18"/>
      <c r="H67" s="18"/>
      <c r="I67" s="18"/>
      <c r="J67" s="18"/>
      <c r="K67" s="18"/>
      <c r="L67" s="10"/>
    </row>
    <row r="68" spans="1:12" ht="12">
      <c r="A68" s="18"/>
      <c r="B68" s="209"/>
      <c r="C68" s="18"/>
      <c r="D68" s="18"/>
      <c r="E68" s="18"/>
      <c r="F68" s="18"/>
      <c r="G68" s="18"/>
      <c r="H68" s="18"/>
      <c r="I68" s="18"/>
      <c r="J68" s="18"/>
      <c r="K68" s="18"/>
      <c r="L68" s="10"/>
    </row>
    <row r="69" spans="1:12" ht="12">
      <c r="A69" s="18"/>
      <c r="B69" s="209"/>
      <c r="C69" s="18"/>
      <c r="D69" s="18"/>
      <c r="E69" s="18"/>
      <c r="F69" s="18"/>
      <c r="G69" s="18"/>
      <c r="H69" s="18"/>
      <c r="I69" s="18"/>
      <c r="J69" s="18"/>
      <c r="K69" s="18"/>
      <c r="L69" s="10"/>
    </row>
    <row r="70" spans="1:12" ht="12">
      <c r="A70" s="18"/>
      <c r="B70" s="209"/>
      <c r="C70" s="18"/>
      <c r="D70" s="18"/>
      <c r="E70" s="18"/>
      <c r="F70" s="18"/>
      <c r="G70" s="18"/>
      <c r="H70" s="18"/>
      <c r="I70" s="18"/>
      <c r="J70" s="18"/>
      <c r="K70" s="18"/>
      <c r="L70" s="10"/>
    </row>
    <row r="71" spans="1:12" ht="12">
      <c r="A71" s="18"/>
      <c r="B71" s="209"/>
      <c r="C71" s="18"/>
      <c r="D71" s="18"/>
      <c r="E71" s="18"/>
      <c r="F71" s="18"/>
      <c r="G71" s="18"/>
      <c r="H71" s="18"/>
      <c r="I71" s="18"/>
      <c r="J71" s="18"/>
      <c r="K71" s="18"/>
      <c r="L71" s="10"/>
    </row>
    <row r="72" spans="1:12" ht="12">
      <c r="A72" s="18"/>
      <c r="B72" s="209"/>
      <c r="C72" s="18"/>
      <c r="D72" s="18"/>
      <c r="E72" s="18"/>
      <c r="F72" s="18"/>
      <c r="G72" s="18"/>
      <c r="H72" s="18"/>
      <c r="I72" s="18"/>
      <c r="J72" s="18"/>
      <c r="K72" s="18"/>
      <c r="L72" s="10"/>
    </row>
    <row r="73" spans="1:12" ht="12">
      <c r="A73" s="18"/>
      <c r="B73" s="209"/>
      <c r="C73" s="18"/>
      <c r="D73" s="18"/>
      <c r="E73" s="18"/>
      <c r="F73" s="18"/>
      <c r="G73" s="18"/>
      <c r="H73" s="18"/>
      <c r="I73" s="18"/>
      <c r="J73" s="18"/>
      <c r="K73" s="18"/>
      <c r="L73" s="10"/>
    </row>
    <row r="74" spans="1:12" ht="12">
      <c r="A74" s="18"/>
      <c r="B74" s="209"/>
      <c r="C74" s="18"/>
      <c r="D74" s="18"/>
      <c r="E74" s="18"/>
      <c r="F74" s="18"/>
      <c r="G74" s="18"/>
      <c r="H74" s="18"/>
      <c r="I74" s="18"/>
      <c r="J74" s="18"/>
      <c r="K74" s="18"/>
      <c r="L74" s="10"/>
    </row>
    <row r="75" spans="1:12" ht="12">
      <c r="A75" s="18"/>
      <c r="B75" s="209"/>
      <c r="C75" s="18"/>
      <c r="D75" s="18"/>
      <c r="E75" s="18"/>
      <c r="F75" s="18"/>
      <c r="G75" s="18"/>
      <c r="H75" s="18"/>
      <c r="I75" s="18"/>
      <c r="J75" s="18"/>
      <c r="K75" s="18"/>
      <c r="L75" s="10"/>
    </row>
    <row r="76" spans="1:12" s="1" customFormat="1" ht="12.75">
      <c r="A76" s="213"/>
      <c r="B76" s="214"/>
      <c r="C76" s="213"/>
      <c r="D76" s="298" t="s">
        <v>46</v>
      </c>
      <c r="E76" s="299"/>
      <c r="F76" s="300" t="s">
        <v>47</v>
      </c>
      <c r="G76" s="298" t="s">
        <v>46</v>
      </c>
      <c r="H76" s="299"/>
      <c r="I76" s="299"/>
      <c r="J76" s="301" t="s">
        <v>47</v>
      </c>
      <c r="K76" s="299"/>
      <c r="L76" s="12"/>
    </row>
    <row r="77" spans="1:12" s="1" customFormat="1" ht="14.45" customHeight="1">
      <c r="A77" s="213"/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12"/>
    </row>
    <row r="78" spans="1:11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2" s="1" customFormat="1" ht="6.95" customHeight="1">
      <c r="A81" s="213"/>
      <c r="B81" s="233"/>
      <c r="C81" s="234"/>
      <c r="D81" s="234"/>
      <c r="E81" s="234"/>
      <c r="F81" s="234"/>
      <c r="G81" s="234"/>
      <c r="H81" s="234"/>
      <c r="I81" s="234"/>
      <c r="J81" s="234"/>
      <c r="K81" s="234"/>
      <c r="L81" s="12"/>
    </row>
    <row r="82" spans="1:12" s="1" customFormat="1" ht="24.95" customHeight="1">
      <c r="A82" s="213"/>
      <c r="B82" s="214"/>
      <c r="C82" s="210" t="s">
        <v>102</v>
      </c>
      <c r="D82" s="213"/>
      <c r="E82" s="213"/>
      <c r="F82" s="213"/>
      <c r="G82" s="213"/>
      <c r="H82" s="213"/>
      <c r="I82" s="213"/>
      <c r="J82" s="213"/>
      <c r="K82" s="213"/>
      <c r="L82" s="12"/>
    </row>
    <row r="83" spans="1:12" s="1" customFormat="1" ht="6.95" customHeight="1">
      <c r="A83" s="213"/>
      <c r="B83" s="214"/>
      <c r="C83" s="213"/>
      <c r="D83" s="213"/>
      <c r="E83" s="213"/>
      <c r="F83" s="213"/>
      <c r="G83" s="213"/>
      <c r="H83" s="213"/>
      <c r="I83" s="213"/>
      <c r="J83" s="213"/>
      <c r="K83" s="213"/>
      <c r="L83" s="12"/>
    </row>
    <row r="84" spans="1:12" s="1" customFormat="1" ht="12" customHeight="1">
      <c r="A84" s="213"/>
      <c r="B84" s="214"/>
      <c r="C84" s="290" t="s">
        <v>13</v>
      </c>
      <c r="D84" s="213"/>
      <c r="E84" s="213"/>
      <c r="F84" s="213"/>
      <c r="G84" s="213"/>
      <c r="H84" s="213"/>
      <c r="I84" s="213"/>
      <c r="J84" s="213"/>
      <c r="K84" s="213"/>
      <c r="L84" s="12"/>
    </row>
    <row r="85" spans="1:12" s="1" customFormat="1" ht="16.5" customHeight="1">
      <c r="A85" s="213"/>
      <c r="B85" s="214"/>
      <c r="C85" s="213"/>
      <c r="D85" s="213"/>
      <c r="E85" s="513" t="str">
        <f>E7</f>
        <v>UHK-Palachovy koleje 1129-1135,1289-rekonstrukce a modernizace -I.etapa</v>
      </c>
      <c r="F85" s="514"/>
      <c r="G85" s="514"/>
      <c r="H85" s="514"/>
      <c r="I85" s="213"/>
      <c r="J85" s="213"/>
      <c r="K85" s="213"/>
      <c r="L85" s="12"/>
    </row>
    <row r="86" spans="1:12" s="1" customFormat="1" ht="12" customHeight="1">
      <c r="A86" s="213"/>
      <c r="B86" s="214"/>
      <c r="C86" s="290" t="s">
        <v>100</v>
      </c>
      <c r="D86" s="213"/>
      <c r="E86" s="213"/>
      <c r="F86" s="213"/>
      <c r="G86" s="213"/>
      <c r="H86" s="213"/>
      <c r="I86" s="213"/>
      <c r="J86" s="213"/>
      <c r="K86" s="213"/>
      <c r="L86" s="12"/>
    </row>
    <row r="87" spans="1:12" s="1" customFormat="1" ht="16.5" customHeight="1">
      <c r="A87" s="213"/>
      <c r="B87" s="214"/>
      <c r="C87" s="213"/>
      <c r="D87" s="213"/>
      <c r="E87" s="499" t="str">
        <f>E9</f>
        <v>UHK 2 - B-Rekonstrukce vstupů-vchody B-G</v>
      </c>
      <c r="F87" s="515"/>
      <c r="G87" s="515"/>
      <c r="H87" s="515"/>
      <c r="I87" s="213"/>
      <c r="J87" s="213"/>
      <c r="K87" s="213"/>
      <c r="L87" s="12"/>
    </row>
    <row r="88" spans="1:12" s="1" customFormat="1" ht="6.95" customHeight="1">
      <c r="A88" s="213"/>
      <c r="B88" s="214"/>
      <c r="C88" s="213"/>
      <c r="D88" s="213"/>
      <c r="E88" s="213"/>
      <c r="F88" s="213"/>
      <c r="G88" s="213"/>
      <c r="H88" s="213"/>
      <c r="I88" s="213"/>
      <c r="J88" s="213"/>
      <c r="K88" s="213"/>
      <c r="L88" s="12"/>
    </row>
    <row r="89" spans="1:12" s="1" customFormat="1" ht="12" customHeight="1">
      <c r="A89" s="213"/>
      <c r="B89" s="214"/>
      <c r="C89" s="290" t="s">
        <v>16</v>
      </c>
      <c r="D89" s="213"/>
      <c r="E89" s="213"/>
      <c r="F89" s="291" t="str">
        <f>F12</f>
        <v xml:space="preserve">HK,Palachovy koleje </v>
      </c>
      <c r="G89" s="213"/>
      <c r="H89" s="213"/>
      <c r="I89" s="290" t="s">
        <v>18</v>
      </c>
      <c r="J89" s="314" t="str">
        <f>IF(J12="","",J12)</f>
        <v/>
      </c>
      <c r="K89" s="213"/>
      <c r="L89" s="12"/>
    </row>
    <row r="90" spans="1:12" s="1" customFormat="1" ht="6.95" customHeight="1">
      <c r="A90" s="213"/>
      <c r="B90" s="214"/>
      <c r="C90" s="213"/>
      <c r="D90" s="213"/>
      <c r="E90" s="213"/>
      <c r="F90" s="213"/>
      <c r="G90" s="213"/>
      <c r="H90" s="213"/>
      <c r="I90" s="213"/>
      <c r="J90" s="213"/>
      <c r="K90" s="213"/>
      <c r="L90" s="12"/>
    </row>
    <row r="91" spans="1:12" s="1" customFormat="1" ht="15.2" customHeight="1">
      <c r="A91" s="213"/>
      <c r="B91" s="214"/>
      <c r="C91" s="290" t="s">
        <v>19</v>
      </c>
      <c r="D91" s="213"/>
      <c r="E91" s="213"/>
      <c r="F91" s="291" t="str">
        <f>E15</f>
        <v>UHK,Víta Nejedlého 573 Hradec Králové</v>
      </c>
      <c r="G91" s="213"/>
      <c r="H91" s="213"/>
      <c r="I91" s="290" t="s">
        <v>25</v>
      </c>
      <c r="J91" s="302" t="str">
        <f>E21</f>
        <v>PRIDOS HK</v>
      </c>
      <c r="K91" s="213"/>
      <c r="L91" s="12"/>
    </row>
    <row r="92" spans="1:12" s="1" customFormat="1" ht="15.2" customHeight="1">
      <c r="A92" s="213"/>
      <c r="B92" s="214"/>
      <c r="C92" s="290" t="s">
        <v>23</v>
      </c>
      <c r="D92" s="213"/>
      <c r="E92" s="213"/>
      <c r="F92" s="313" t="str">
        <f>IF(E18="","",E18)</f>
        <v>bude určen ve výběrovém řízení</v>
      </c>
      <c r="G92" s="213"/>
      <c r="H92" s="213"/>
      <c r="I92" s="290" t="s">
        <v>28</v>
      </c>
      <c r="J92" s="302" t="str">
        <f>E24</f>
        <v>Ing.PavelMichálek</v>
      </c>
      <c r="K92" s="213"/>
      <c r="L92" s="12"/>
    </row>
    <row r="93" spans="1:12" s="1" customFormat="1" ht="10.35" customHeight="1">
      <c r="A93" s="213"/>
      <c r="B93" s="214"/>
      <c r="C93" s="213"/>
      <c r="D93" s="213"/>
      <c r="E93" s="213"/>
      <c r="F93" s="213"/>
      <c r="G93" s="213"/>
      <c r="H93" s="213"/>
      <c r="I93" s="213"/>
      <c r="J93" s="213"/>
      <c r="K93" s="213"/>
      <c r="L93" s="12"/>
    </row>
    <row r="94" spans="1:12" s="1" customFormat="1" ht="29.25" customHeight="1">
      <c r="A94" s="213"/>
      <c r="B94" s="214"/>
      <c r="C94" s="236" t="s">
        <v>103</v>
      </c>
      <c r="D94" s="224"/>
      <c r="E94" s="224"/>
      <c r="F94" s="224"/>
      <c r="G94" s="224"/>
      <c r="H94" s="224"/>
      <c r="I94" s="224"/>
      <c r="J94" s="237" t="s">
        <v>104</v>
      </c>
      <c r="K94" s="224"/>
      <c r="L94" s="12"/>
    </row>
    <row r="95" spans="1:12" s="1" customFormat="1" ht="10.35" customHeight="1">
      <c r="A95" s="213"/>
      <c r="B95" s="214"/>
      <c r="C95" s="213"/>
      <c r="D95" s="213"/>
      <c r="E95" s="213"/>
      <c r="F95" s="213"/>
      <c r="G95" s="213"/>
      <c r="H95" s="213"/>
      <c r="I95" s="213"/>
      <c r="J95" s="213"/>
      <c r="K95" s="213"/>
      <c r="L95" s="12"/>
    </row>
    <row r="96" spans="1:47" s="1" customFormat="1" ht="22.9" customHeight="1">
      <c r="A96" s="213"/>
      <c r="B96" s="214"/>
      <c r="C96" s="238" t="s">
        <v>105</v>
      </c>
      <c r="D96" s="213"/>
      <c r="E96" s="213"/>
      <c r="F96" s="213"/>
      <c r="G96" s="213"/>
      <c r="H96" s="213"/>
      <c r="I96" s="213"/>
      <c r="J96" s="220">
        <f>J97+J106+J111</f>
        <v>0</v>
      </c>
      <c r="K96" s="213"/>
      <c r="L96" s="12"/>
      <c r="AU96" s="9" t="s">
        <v>106</v>
      </c>
    </row>
    <row r="97" spans="1:12" s="3" customFormat="1" ht="24.95" customHeight="1">
      <c r="A97" s="239"/>
      <c r="B97" s="240"/>
      <c r="C97" s="239"/>
      <c r="D97" s="241" t="s">
        <v>107</v>
      </c>
      <c r="E97" s="242"/>
      <c r="F97" s="242"/>
      <c r="G97" s="242"/>
      <c r="H97" s="242"/>
      <c r="I97" s="242"/>
      <c r="J97" s="243">
        <f>J134</f>
        <v>0</v>
      </c>
      <c r="K97" s="239"/>
      <c r="L97" s="21"/>
    </row>
    <row r="98" spans="1:12" s="4" customFormat="1" ht="19.9" customHeight="1">
      <c r="A98" s="244"/>
      <c r="B98" s="245"/>
      <c r="C98" s="244"/>
      <c r="D98" s="246" t="s">
        <v>496</v>
      </c>
      <c r="E98" s="247"/>
      <c r="F98" s="247"/>
      <c r="G98" s="247"/>
      <c r="H98" s="247"/>
      <c r="I98" s="247"/>
      <c r="J98" s="248">
        <f>J135</f>
        <v>0</v>
      </c>
      <c r="K98" s="244"/>
      <c r="L98" s="22"/>
    </row>
    <row r="99" spans="1:12" s="4" customFormat="1" ht="19.9" customHeight="1">
      <c r="A99" s="244"/>
      <c r="B99" s="245"/>
      <c r="C99" s="244"/>
      <c r="D99" s="246" t="s">
        <v>497</v>
      </c>
      <c r="E99" s="247"/>
      <c r="F99" s="247"/>
      <c r="G99" s="247"/>
      <c r="H99" s="247"/>
      <c r="I99" s="247"/>
      <c r="J99" s="248">
        <f>J145</f>
        <v>0</v>
      </c>
      <c r="K99" s="244"/>
      <c r="L99" s="22"/>
    </row>
    <row r="100" spans="1:12" s="4" customFormat="1" ht="19.9" customHeight="1">
      <c r="A100" s="244"/>
      <c r="B100" s="245"/>
      <c r="C100" s="244"/>
      <c r="D100" s="246" t="s">
        <v>108</v>
      </c>
      <c r="E100" s="247"/>
      <c r="F100" s="247"/>
      <c r="G100" s="247"/>
      <c r="H100" s="247"/>
      <c r="I100" s="247"/>
      <c r="J100" s="248">
        <f>J148</f>
        <v>0</v>
      </c>
      <c r="K100" s="244"/>
      <c r="L100" s="22"/>
    </row>
    <row r="101" spans="1:12" s="4" customFormat="1" ht="19.9" customHeight="1">
      <c r="A101" s="244"/>
      <c r="B101" s="245"/>
      <c r="C101" s="244"/>
      <c r="D101" s="246" t="s">
        <v>498</v>
      </c>
      <c r="E101" s="247"/>
      <c r="F101" s="247"/>
      <c r="G101" s="247"/>
      <c r="H101" s="247"/>
      <c r="I101" s="247"/>
      <c r="J101" s="248">
        <f>J153</f>
        <v>0</v>
      </c>
      <c r="K101" s="244"/>
      <c r="L101" s="22"/>
    </row>
    <row r="102" spans="1:12" s="4" customFormat="1" ht="19.9" customHeight="1">
      <c r="A102" s="244"/>
      <c r="B102" s="245"/>
      <c r="C102" s="244"/>
      <c r="D102" s="246" t="s">
        <v>109</v>
      </c>
      <c r="E102" s="247"/>
      <c r="F102" s="247"/>
      <c r="G102" s="247"/>
      <c r="H102" s="247"/>
      <c r="I102" s="247"/>
      <c r="J102" s="248">
        <f>J166</f>
        <v>0</v>
      </c>
      <c r="K102" s="244"/>
      <c r="L102" s="22"/>
    </row>
    <row r="103" spans="1:12" s="4" customFormat="1" ht="19.9" customHeight="1">
      <c r="A103" s="244"/>
      <c r="B103" s="245"/>
      <c r="C103" s="244"/>
      <c r="D103" s="246" t="s">
        <v>110</v>
      </c>
      <c r="E103" s="247"/>
      <c r="F103" s="247"/>
      <c r="G103" s="247"/>
      <c r="H103" s="247"/>
      <c r="I103" s="247"/>
      <c r="J103" s="248">
        <f>J171</f>
        <v>0</v>
      </c>
      <c r="K103" s="244"/>
      <c r="L103" s="22"/>
    </row>
    <row r="104" spans="1:12" s="4" customFormat="1" ht="19.9" customHeight="1">
      <c r="A104" s="244"/>
      <c r="B104" s="245"/>
      <c r="C104" s="244"/>
      <c r="D104" s="246" t="s">
        <v>111</v>
      </c>
      <c r="E104" s="247"/>
      <c r="F104" s="247"/>
      <c r="G104" s="247"/>
      <c r="H104" s="247"/>
      <c r="I104" s="247"/>
      <c r="J104" s="248">
        <f>J183</f>
        <v>0</v>
      </c>
      <c r="K104" s="244"/>
      <c r="L104" s="22"/>
    </row>
    <row r="105" spans="1:12" s="4" customFormat="1" ht="19.9" customHeight="1">
      <c r="A105" s="244"/>
      <c r="B105" s="245"/>
      <c r="C105" s="244"/>
      <c r="D105" s="246" t="s">
        <v>112</v>
      </c>
      <c r="E105" s="247"/>
      <c r="F105" s="247"/>
      <c r="G105" s="247"/>
      <c r="H105" s="247"/>
      <c r="I105" s="247"/>
      <c r="J105" s="248">
        <f>J189</f>
        <v>0</v>
      </c>
      <c r="K105" s="244"/>
      <c r="L105" s="22"/>
    </row>
    <row r="106" spans="1:12" s="3" customFormat="1" ht="24.95" customHeight="1">
      <c r="A106" s="239"/>
      <c r="B106" s="240"/>
      <c r="C106" s="239"/>
      <c r="D106" s="241" t="s">
        <v>113</v>
      </c>
      <c r="E106" s="242"/>
      <c r="F106" s="242"/>
      <c r="G106" s="242"/>
      <c r="H106" s="242"/>
      <c r="I106" s="242"/>
      <c r="J106" s="243">
        <f>J191</f>
        <v>0</v>
      </c>
      <c r="K106" s="239"/>
      <c r="L106" s="21"/>
    </row>
    <row r="107" spans="1:12" s="4" customFormat="1" ht="19.9" customHeight="1">
      <c r="A107" s="244"/>
      <c r="B107" s="245"/>
      <c r="C107" s="244"/>
      <c r="D107" s="246" t="s">
        <v>499</v>
      </c>
      <c r="E107" s="247"/>
      <c r="F107" s="247"/>
      <c r="G107" s="247"/>
      <c r="H107" s="247"/>
      <c r="I107" s="247"/>
      <c r="J107" s="248">
        <f>J192</f>
        <v>0</v>
      </c>
      <c r="K107" s="244"/>
      <c r="L107" s="22"/>
    </row>
    <row r="108" spans="1:12" s="4" customFormat="1" ht="19.9" customHeight="1">
      <c r="A108" s="244"/>
      <c r="B108" s="245"/>
      <c r="C108" s="244"/>
      <c r="D108" s="246" t="s">
        <v>118</v>
      </c>
      <c r="E108" s="247"/>
      <c r="F108" s="247"/>
      <c r="G108" s="247"/>
      <c r="H108" s="247"/>
      <c r="I108" s="247"/>
      <c r="J108" s="248">
        <f>J194</f>
        <v>0</v>
      </c>
      <c r="K108" s="244"/>
      <c r="L108" s="22"/>
    </row>
    <row r="109" spans="1:12" s="4" customFormat="1" ht="19.9" customHeight="1">
      <c r="A109" s="244"/>
      <c r="B109" s="245"/>
      <c r="C109" s="244"/>
      <c r="D109" s="246" t="s">
        <v>119</v>
      </c>
      <c r="E109" s="247"/>
      <c r="F109" s="247"/>
      <c r="G109" s="247"/>
      <c r="H109" s="247"/>
      <c r="I109" s="247"/>
      <c r="J109" s="248">
        <f>J200</f>
        <v>0</v>
      </c>
      <c r="K109" s="244"/>
      <c r="L109" s="22"/>
    </row>
    <row r="110" spans="1:12" s="4" customFormat="1" ht="19.9" customHeight="1">
      <c r="A110" s="244"/>
      <c r="B110" s="245"/>
      <c r="C110" s="244"/>
      <c r="D110" s="246" t="s">
        <v>500</v>
      </c>
      <c r="E110" s="247"/>
      <c r="F110" s="247"/>
      <c r="G110" s="247"/>
      <c r="H110" s="247"/>
      <c r="I110" s="247"/>
      <c r="J110" s="248">
        <f>J212</f>
        <v>0</v>
      </c>
      <c r="K110" s="244"/>
      <c r="L110" s="22"/>
    </row>
    <row r="111" spans="1:12" s="3" customFormat="1" ht="24.95" customHeight="1">
      <c r="A111" s="239"/>
      <c r="B111" s="240"/>
      <c r="C111" s="239"/>
      <c r="D111" s="241" t="s">
        <v>121</v>
      </c>
      <c r="E111" s="242"/>
      <c r="F111" s="242"/>
      <c r="G111" s="242"/>
      <c r="H111" s="242"/>
      <c r="I111" s="242"/>
      <c r="J111" s="243">
        <f>J228</f>
        <v>0</v>
      </c>
      <c r="K111" s="239"/>
      <c r="L111" s="21"/>
    </row>
    <row r="112" spans="1:12" s="4" customFormat="1" ht="19.9" customHeight="1">
      <c r="A112" s="244"/>
      <c r="B112" s="245"/>
      <c r="C112" s="244"/>
      <c r="D112" s="246" t="s">
        <v>122</v>
      </c>
      <c r="E112" s="247"/>
      <c r="F112" s="247"/>
      <c r="G112" s="247"/>
      <c r="H112" s="247"/>
      <c r="I112" s="247"/>
      <c r="J112" s="248">
        <f>J229</f>
        <v>0</v>
      </c>
      <c r="K112" s="244"/>
      <c r="L112" s="22"/>
    </row>
    <row r="113" spans="1:12" s="4" customFormat="1" ht="19.9" customHeight="1">
      <c r="A113" s="244"/>
      <c r="B113" s="245"/>
      <c r="C113" s="244"/>
      <c r="D113" s="246" t="s">
        <v>123</v>
      </c>
      <c r="E113" s="247"/>
      <c r="F113" s="247"/>
      <c r="G113" s="247"/>
      <c r="H113" s="247"/>
      <c r="I113" s="247"/>
      <c r="J113" s="248">
        <f>J232</f>
        <v>0</v>
      </c>
      <c r="K113" s="244"/>
      <c r="L113" s="22"/>
    </row>
    <row r="114" spans="1:12" s="1" customFormat="1" ht="21.75" customHeight="1">
      <c r="A114" s="213"/>
      <c r="B114" s="214"/>
      <c r="C114" s="213"/>
      <c r="D114" s="213"/>
      <c r="E114" s="213"/>
      <c r="F114" s="213"/>
      <c r="G114" s="213"/>
      <c r="H114" s="213"/>
      <c r="I114" s="213"/>
      <c r="J114" s="213"/>
      <c r="K114" s="213"/>
      <c r="L114" s="12"/>
    </row>
    <row r="115" spans="1:12" s="1" customFormat="1" ht="6.95" customHeight="1">
      <c r="A115" s="213"/>
      <c r="B115" s="231"/>
      <c r="C115" s="232"/>
      <c r="D115" s="232"/>
      <c r="E115" s="232"/>
      <c r="F115" s="232"/>
      <c r="G115" s="232"/>
      <c r="H115" s="232"/>
      <c r="I115" s="232"/>
      <c r="J115" s="232"/>
      <c r="K115" s="232"/>
      <c r="L115" s="12"/>
    </row>
    <row r="116" spans="1:11" ht="1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1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1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2" s="1" customFormat="1" ht="6.95" customHeight="1">
      <c r="A119" s="213"/>
      <c r="B119" s="233"/>
      <c r="C119" s="234"/>
      <c r="D119" s="234"/>
      <c r="E119" s="234"/>
      <c r="F119" s="234"/>
      <c r="G119" s="234"/>
      <c r="H119" s="234"/>
      <c r="I119" s="234"/>
      <c r="J119" s="234"/>
      <c r="K119" s="234"/>
      <c r="L119" s="12"/>
    </row>
    <row r="120" spans="1:12" s="1" customFormat="1" ht="24.95" customHeight="1">
      <c r="A120" s="213"/>
      <c r="B120" s="214"/>
      <c r="C120" s="210" t="s">
        <v>125</v>
      </c>
      <c r="D120" s="213"/>
      <c r="E120" s="213"/>
      <c r="F120" s="213"/>
      <c r="G120" s="213"/>
      <c r="H120" s="213"/>
      <c r="I120" s="213"/>
      <c r="J120" s="213"/>
      <c r="K120" s="213"/>
      <c r="L120" s="12"/>
    </row>
    <row r="121" spans="1:12" s="1" customFormat="1" ht="6.95" customHeight="1">
      <c r="A121" s="213"/>
      <c r="B121" s="214"/>
      <c r="C121" s="213"/>
      <c r="D121" s="213"/>
      <c r="E121" s="213"/>
      <c r="F121" s="213"/>
      <c r="G121" s="213"/>
      <c r="H121" s="213"/>
      <c r="I121" s="213"/>
      <c r="J121" s="213"/>
      <c r="K121" s="213"/>
      <c r="L121" s="12"/>
    </row>
    <row r="122" spans="1:12" s="1" customFormat="1" ht="12" customHeight="1">
      <c r="A122" s="213"/>
      <c r="B122" s="214"/>
      <c r="C122" s="290" t="s">
        <v>13</v>
      </c>
      <c r="D122" s="213"/>
      <c r="E122" s="213"/>
      <c r="F122" s="213"/>
      <c r="G122" s="213"/>
      <c r="H122" s="213"/>
      <c r="I122" s="213"/>
      <c r="J122" s="213"/>
      <c r="K122" s="213"/>
      <c r="L122" s="12"/>
    </row>
    <row r="123" spans="1:12" s="1" customFormat="1" ht="16.5" customHeight="1">
      <c r="A123" s="213"/>
      <c r="B123" s="214"/>
      <c r="C123" s="213"/>
      <c r="D123" s="213"/>
      <c r="E123" s="513" t="str">
        <f>E7</f>
        <v>UHK-Palachovy koleje 1129-1135,1289-rekonstrukce a modernizace -I.etapa</v>
      </c>
      <c r="F123" s="514"/>
      <c r="G123" s="514"/>
      <c r="H123" s="514"/>
      <c r="I123" s="213"/>
      <c r="J123" s="213"/>
      <c r="K123" s="213"/>
      <c r="L123" s="12"/>
    </row>
    <row r="124" spans="1:12" s="1" customFormat="1" ht="12" customHeight="1">
      <c r="A124" s="213"/>
      <c r="B124" s="214"/>
      <c r="C124" s="290" t="s">
        <v>100</v>
      </c>
      <c r="D124" s="213"/>
      <c r="E124" s="213"/>
      <c r="F124" s="213"/>
      <c r="G124" s="213"/>
      <c r="H124" s="213"/>
      <c r="I124" s="213"/>
      <c r="J124" s="213"/>
      <c r="K124" s="213"/>
      <c r="L124" s="12"/>
    </row>
    <row r="125" spans="1:12" s="1" customFormat="1" ht="16.5" customHeight="1">
      <c r="A125" s="213"/>
      <c r="B125" s="214"/>
      <c r="C125" s="213"/>
      <c r="D125" s="213"/>
      <c r="E125" s="499" t="str">
        <f>E9</f>
        <v>UHK 2 - B-Rekonstrukce vstupů-vchody B-G</v>
      </c>
      <c r="F125" s="515"/>
      <c r="G125" s="515"/>
      <c r="H125" s="515"/>
      <c r="I125" s="213"/>
      <c r="J125" s="213"/>
      <c r="K125" s="213"/>
      <c r="L125" s="12"/>
    </row>
    <row r="126" spans="1:12" s="1" customFormat="1" ht="6.95" customHeight="1">
      <c r="A126" s="213"/>
      <c r="B126" s="214"/>
      <c r="C126" s="213"/>
      <c r="D126" s="213"/>
      <c r="E126" s="213"/>
      <c r="F126" s="213"/>
      <c r="G126" s="213"/>
      <c r="H126" s="213"/>
      <c r="I126" s="213"/>
      <c r="J126" s="213"/>
      <c r="K126" s="213"/>
      <c r="L126" s="12"/>
    </row>
    <row r="127" spans="1:12" s="1" customFormat="1" ht="12" customHeight="1">
      <c r="A127" s="213"/>
      <c r="B127" s="214"/>
      <c r="C127" s="290" t="s">
        <v>16</v>
      </c>
      <c r="D127" s="213"/>
      <c r="E127" s="213"/>
      <c r="F127" s="291" t="str">
        <f>F12</f>
        <v xml:space="preserve">HK,Palachovy koleje </v>
      </c>
      <c r="G127" s="213"/>
      <c r="H127" s="213"/>
      <c r="I127" s="290" t="s">
        <v>18</v>
      </c>
      <c r="J127" s="314" t="str">
        <f>IF(J12="","",J12)</f>
        <v/>
      </c>
      <c r="K127" s="213"/>
      <c r="L127" s="12"/>
    </row>
    <row r="128" spans="1:12" s="1" customFormat="1" ht="6.95" customHeight="1">
      <c r="A128" s="213"/>
      <c r="B128" s="214"/>
      <c r="C128" s="213"/>
      <c r="D128" s="213"/>
      <c r="E128" s="213"/>
      <c r="F128" s="213"/>
      <c r="G128" s="213"/>
      <c r="H128" s="213"/>
      <c r="I128" s="213"/>
      <c r="J128" s="213"/>
      <c r="K128" s="213"/>
      <c r="L128" s="12"/>
    </row>
    <row r="129" spans="1:12" s="1" customFormat="1" ht="15.2" customHeight="1">
      <c r="A129" s="213"/>
      <c r="B129" s="214"/>
      <c r="C129" s="290" t="s">
        <v>19</v>
      </c>
      <c r="D129" s="213"/>
      <c r="E129" s="213"/>
      <c r="F129" s="291" t="str">
        <f>E15</f>
        <v>UHK,Víta Nejedlého 573 Hradec Králové</v>
      </c>
      <c r="G129" s="213"/>
      <c r="H129" s="213"/>
      <c r="I129" s="290" t="s">
        <v>25</v>
      </c>
      <c r="J129" s="302" t="str">
        <f>E21</f>
        <v>PRIDOS HK</v>
      </c>
      <c r="K129" s="213"/>
      <c r="L129" s="12"/>
    </row>
    <row r="130" spans="1:12" s="1" customFormat="1" ht="15.2" customHeight="1">
      <c r="A130" s="213"/>
      <c r="B130" s="214"/>
      <c r="C130" s="290" t="s">
        <v>23</v>
      </c>
      <c r="D130" s="213"/>
      <c r="E130" s="213"/>
      <c r="F130" s="313" t="str">
        <f>IF(E18="","",E18)</f>
        <v>bude určen ve výběrovém řízení</v>
      </c>
      <c r="G130" s="213"/>
      <c r="H130" s="213"/>
      <c r="I130" s="290" t="s">
        <v>28</v>
      </c>
      <c r="J130" s="302" t="str">
        <f>E24</f>
        <v>Ing.PavelMichálek</v>
      </c>
      <c r="K130" s="213"/>
      <c r="L130" s="12"/>
    </row>
    <row r="131" spans="1:12" s="1" customFormat="1" ht="10.35" customHeight="1">
      <c r="A131" s="213"/>
      <c r="B131" s="214"/>
      <c r="C131" s="213"/>
      <c r="D131" s="213"/>
      <c r="E131" s="213"/>
      <c r="F131" s="213"/>
      <c r="G131" s="213"/>
      <c r="H131" s="213"/>
      <c r="I131" s="213"/>
      <c r="J131" s="213"/>
      <c r="K131" s="213"/>
      <c r="L131" s="12"/>
    </row>
    <row r="132" spans="1:20" s="5" customFormat="1" ht="29.25" customHeight="1">
      <c r="A132" s="249"/>
      <c r="B132" s="250"/>
      <c r="C132" s="251" t="s">
        <v>126</v>
      </c>
      <c r="D132" s="252" t="s">
        <v>56</v>
      </c>
      <c r="E132" s="252" t="s">
        <v>52</v>
      </c>
      <c r="F132" s="252" t="s">
        <v>53</v>
      </c>
      <c r="G132" s="252" t="s">
        <v>127</v>
      </c>
      <c r="H132" s="252" t="s">
        <v>128</v>
      </c>
      <c r="I132" s="252" t="s">
        <v>129</v>
      </c>
      <c r="J132" s="252" t="s">
        <v>104</v>
      </c>
      <c r="K132" s="253" t="s">
        <v>130</v>
      </c>
      <c r="L132" s="23"/>
      <c r="M132" s="14" t="s">
        <v>1</v>
      </c>
      <c r="N132" s="15" t="s">
        <v>35</v>
      </c>
      <c r="O132" s="15" t="s">
        <v>131</v>
      </c>
      <c r="P132" s="15" t="s">
        <v>132</v>
      </c>
      <c r="Q132" s="15" t="s">
        <v>133</v>
      </c>
      <c r="R132" s="15" t="s">
        <v>134</v>
      </c>
      <c r="S132" s="15" t="s">
        <v>135</v>
      </c>
      <c r="T132" s="16" t="s">
        <v>136</v>
      </c>
    </row>
    <row r="133" spans="1:63" s="1" customFormat="1" ht="22.9" customHeight="1">
      <c r="A133" s="213"/>
      <c r="B133" s="214"/>
      <c r="C133" s="257" t="s">
        <v>137</v>
      </c>
      <c r="D133" s="213"/>
      <c r="E133" s="213"/>
      <c r="F133" s="213"/>
      <c r="G133" s="213"/>
      <c r="H133" s="213"/>
      <c r="I133" s="213"/>
      <c r="J133" s="258">
        <f>SUM(J134)+J191+J228</f>
        <v>0</v>
      </c>
      <c r="K133" s="213"/>
      <c r="L133" s="12"/>
      <c r="M133" s="17"/>
      <c r="N133" s="13"/>
      <c r="O133" s="13"/>
      <c r="P133" s="24">
        <f>P134+P191+P228</f>
        <v>848.2565710000001</v>
      </c>
      <c r="Q133" s="13"/>
      <c r="R133" s="24">
        <f>R134+R191+R228</f>
        <v>64.2714177</v>
      </c>
      <c r="S133" s="13"/>
      <c r="T133" s="25">
        <f>T134+T191+T228</f>
        <v>11.1386</v>
      </c>
      <c r="AT133" s="9" t="s">
        <v>70</v>
      </c>
      <c r="AU133" s="9" t="s">
        <v>106</v>
      </c>
      <c r="BK133" s="26">
        <f>BK134+BK191+BK228</f>
        <v>0</v>
      </c>
    </row>
    <row r="134" spans="1:63" s="6" customFormat="1" ht="25.9" customHeight="1">
      <c r="A134" s="262"/>
      <c r="B134" s="263"/>
      <c r="C134" s="262"/>
      <c r="D134" s="264" t="s">
        <v>70</v>
      </c>
      <c r="E134" s="265" t="s">
        <v>138</v>
      </c>
      <c r="F134" s="265" t="s">
        <v>139</v>
      </c>
      <c r="G134" s="262"/>
      <c r="H134" s="262"/>
      <c r="I134" s="262"/>
      <c r="J134" s="266">
        <f>BK134</f>
        <v>0</v>
      </c>
      <c r="K134" s="262"/>
      <c r="L134" s="27"/>
      <c r="M134" s="29"/>
      <c r="N134" s="30"/>
      <c r="O134" s="30"/>
      <c r="P134" s="31">
        <f>P135+P145+P148+P153+P166+P171+P183+P189</f>
        <v>481.3314730000001</v>
      </c>
      <c r="Q134" s="30"/>
      <c r="R134" s="31">
        <f>R135+R145+R148+R153+R166+R171+R183+R189</f>
        <v>61.03405588</v>
      </c>
      <c r="S134" s="30"/>
      <c r="T134" s="32">
        <f>T135+T145+T148+T153+T166+T171+T183+T189</f>
        <v>8.687000000000001</v>
      </c>
      <c r="AR134" s="28" t="s">
        <v>79</v>
      </c>
      <c r="AT134" s="33" t="s">
        <v>70</v>
      </c>
      <c r="AU134" s="33" t="s">
        <v>71</v>
      </c>
      <c r="AY134" s="28" t="s">
        <v>140</v>
      </c>
      <c r="BK134" s="34">
        <f>BK135+BK145+BK148+BK153+BK166+BK171+BK183+BK189</f>
        <v>0</v>
      </c>
    </row>
    <row r="135" spans="1:63" s="6" customFormat="1" ht="22.9" customHeight="1">
      <c r="A135" s="262"/>
      <c r="B135" s="263"/>
      <c r="C135" s="262"/>
      <c r="D135" s="264" t="s">
        <v>70</v>
      </c>
      <c r="E135" s="271" t="s">
        <v>79</v>
      </c>
      <c r="F135" s="271" t="s">
        <v>501</v>
      </c>
      <c r="G135" s="262"/>
      <c r="H135" s="262"/>
      <c r="I135" s="262"/>
      <c r="J135" s="272">
        <f>BK135</f>
        <v>0</v>
      </c>
      <c r="K135" s="262"/>
      <c r="L135" s="27"/>
      <c r="M135" s="29"/>
      <c r="N135" s="30"/>
      <c r="O135" s="30"/>
      <c r="P135" s="31">
        <f>SUM(P136:P144)</f>
        <v>56.312224</v>
      </c>
      <c r="Q135" s="30"/>
      <c r="R135" s="31">
        <f>SUM(R136:R144)</f>
        <v>0</v>
      </c>
      <c r="S135" s="30"/>
      <c r="T135" s="32">
        <f>SUM(T136:T144)</f>
        <v>0</v>
      </c>
      <c r="AR135" s="28" t="s">
        <v>79</v>
      </c>
      <c r="AT135" s="33" t="s">
        <v>70</v>
      </c>
      <c r="AU135" s="33" t="s">
        <v>79</v>
      </c>
      <c r="AY135" s="28" t="s">
        <v>140</v>
      </c>
      <c r="BK135" s="34">
        <f>SUM(BK136:BK144)</f>
        <v>0</v>
      </c>
    </row>
    <row r="136" spans="1:65" s="1" customFormat="1" ht="24" customHeight="1">
      <c r="A136" s="213"/>
      <c r="B136" s="214"/>
      <c r="C136" s="303" t="s">
        <v>79</v>
      </c>
      <c r="D136" s="303" t="s">
        <v>143</v>
      </c>
      <c r="E136" s="304" t="s">
        <v>502</v>
      </c>
      <c r="F136" s="305" t="s">
        <v>503</v>
      </c>
      <c r="G136" s="306" t="s">
        <v>504</v>
      </c>
      <c r="H136" s="307">
        <v>8.843</v>
      </c>
      <c r="I136" s="35"/>
      <c r="J136" s="308">
        <f>ROUND(I136*H136,2)</f>
        <v>0</v>
      </c>
      <c r="K136" s="305" t="s">
        <v>147</v>
      </c>
      <c r="L136" s="12"/>
      <c r="M136" s="36" t="s">
        <v>1</v>
      </c>
      <c r="N136" s="37" t="s">
        <v>37</v>
      </c>
      <c r="O136" s="38">
        <v>2.32</v>
      </c>
      <c r="P136" s="38">
        <f>O136*H136</f>
        <v>20.51576</v>
      </c>
      <c r="Q136" s="38">
        <v>0</v>
      </c>
      <c r="R136" s="38">
        <f>Q136*H136</f>
        <v>0</v>
      </c>
      <c r="S136" s="38">
        <v>0</v>
      </c>
      <c r="T136" s="39">
        <f>S136*H136</f>
        <v>0</v>
      </c>
      <c r="AR136" s="40" t="s">
        <v>148</v>
      </c>
      <c r="AT136" s="40" t="s">
        <v>143</v>
      </c>
      <c r="AU136" s="40" t="s">
        <v>149</v>
      </c>
      <c r="AY136" s="9" t="s">
        <v>140</v>
      </c>
      <c r="BE136" s="41">
        <f>IF(N136="základní",J136,0)</f>
        <v>0</v>
      </c>
      <c r="BF136" s="41">
        <f>IF(N136="snížená",J136,0)</f>
        <v>0</v>
      </c>
      <c r="BG136" s="41">
        <f>IF(N136="zákl. přenesená",J136,0)</f>
        <v>0</v>
      </c>
      <c r="BH136" s="41">
        <f>IF(N136="sníž. přenesená",J136,0)</f>
        <v>0</v>
      </c>
      <c r="BI136" s="41">
        <f>IF(N136="nulová",J136,0)</f>
        <v>0</v>
      </c>
      <c r="BJ136" s="9" t="s">
        <v>149</v>
      </c>
      <c r="BK136" s="41">
        <f>ROUND(I136*H136,2)</f>
        <v>0</v>
      </c>
      <c r="BL136" s="9" t="s">
        <v>148</v>
      </c>
      <c r="BM136" s="40" t="s">
        <v>505</v>
      </c>
    </row>
    <row r="137" spans="1:51" s="7" customFormat="1" ht="12">
      <c r="A137" s="364"/>
      <c r="B137" s="365"/>
      <c r="C137" s="364"/>
      <c r="D137" s="366" t="s">
        <v>151</v>
      </c>
      <c r="E137" s="367" t="s">
        <v>1</v>
      </c>
      <c r="F137" s="368" t="s">
        <v>506</v>
      </c>
      <c r="G137" s="364"/>
      <c r="H137" s="369">
        <v>8.843</v>
      </c>
      <c r="I137" s="381"/>
      <c r="J137" s="364"/>
      <c r="K137" s="364"/>
      <c r="L137" s="42"/>
      <c r="M137" s="44"/>
      <c r="N137" s="45"/>
      <c r="O137" s="45"/>
      <c r="P137" s="45"/>
      <c r="Q137" s="45"/>
      <c r="R137" s="45"/>
      <c r="S137" s="45"/>
      <c r="T137" s="46"/>
      <c r="AT137" s="43" t="s">
        <v>151</v>
      </c>
      <c r="AU137" s="43" t="s">
        <v>149</v>
      </c>
      <c r="AV137" s="7" t="s">
        <v>149</v>
      </c>
      <c r="AW137" s="7" t="s">
        <v>27</v>
      </c>
      <c r="AX137" s="7" t="s">
        <v>79</v>
      </c>
      <c r="AY137" s="43" t="s">
        <v>140</v>
      </c>
    </row>
    <row r="138" spans="1:65" s="1" customFormat="1" ht="24" customHeight="1">
      <c r="A138" s="213"/>
      <c r="B138" s="214"/>
      <c r="C138" s="303" t="s">
        <v>149</v>
      </c>
      <c r="D138" s="303" t="s">
        <v>143</v>
      </c>
      <c r="E138" s="304" t="s">
        <v>507</v>
      </c>
      <c r="F138" s="305" t="s">
        <v>508</v>
      </c>
      <c r="G138" s="306" t="s">
        <v>504</v>
      </c>
      <c r="H138" s="307">
        <v>8.843</v>
      </c>
      <c r="I138" s="35"/>
      <c r="J138" s="308">
        <f>ROUND(I138*H138,2)</f>
        <v>0</v>
      </c>
      <c r="K138" s="305" t="s">
        <v>147</v>
      </c>
      <c r="L138" s="12"/>
      <c r="M138" s="36" t="s">
        <v>1</v>
      </c>
      <c r="N138" s="37" t="s">
        <v>37</v>
      </c>
      <c r="O138" s="38">
        <v>0.044</v>
      </c>
      <c r="P138" s="38">
        <f>O138*H138</f>
        <v>0.389092</v>
      </c>
      <c r="Q138" s="38">
        <v>0</v>
      </c>
      <c r="R138" s="38">
        <f>Q138*H138</f>
        <v>0</v>
      </c>
      <c r="S138" s="38">
        <v>0</v>
      </c>
      <c r="T138" s="39">
        <f>S138*H138</f>
        <v>0</v>
      </c>
      <c r="AR138" s="40" t="s">
        <v>148</v>
      </c>
      <c r="AT138" s="40" t="s">
        <v>143</v>
      </c>
      <c r="AU138" s="40" t="s">
        <v>149</v>
      </c>
      <c r="AY138" s="9" t="s">
        <v>140</v>
      </c>
      <c r="BE138" s="41">
        <f>IF(N138="základní",J138,0)</f>
        <v>0</v>
      </c>
      <c r="BF138" s="41">
        <f>IF(N138="snížená",J138,0)</f>
        <v>0</v>
      </c>
      <c r="BG138" s="41">
        <f>IF(N138="zákl. přenesená",J138,0)</f>
        <v>0</v>
      </c>
      <c r="BH138" s="41">
        <f>IF(N138="sníž. přenesená",J138,0)</f>
        <v>0</v>
      </c>
      <c r="BI138" s="41">
        <f>IF(N138="nulová",J138,0)</f>
        <v>0</v>
      </c>
      <c r="BJ138" s="9" t="s">
        <v>149</v>
      </c>
      <c r="BK138" s="41">
        <f>ROUND(I138*H138,2)</f>
        <v>0</v>
      </c>
      <c r="BL138" s="9" t="s">
        <v>148</v>
      </c>
      <c r="BM138" s="40" t="s">
        <v>509</v>
      </c>
    </row>
    <row r="139" spans="1:65" s="1" customFormat="1" ht="24" customHeight="1">
      <c r="A139" s="213"/>
      <c r="B139" s="214"/>
      <c r="C139" s="303" t="s">
        <v>141</v>
      </c>
      <c r="D139" s="303" t="s">
        <v>143</v>
      </c>
      <c r="E139" s="304" t="s">
        <v>510</v>
      </c>
      <c r="F139" s="305" t="s">
        <v>511</v>
      </c>
      <c r="G139" s="306" t="s">
        <v>504</v>
      </c>
      <c r="H139" s="307">
        <v>8.843</v>
      </c>
      <c r="I139" s="35"/>
      <c r="J139" s="308">
        <f>ROUND(I139*H139,2)</f>
        <v>0</v>
      </c>
      <c r="K139" s="305" t="s">
        <v>147</v>
      </c>
      <c r="L139" s="12"/>
      <c r="M139" s="36" t="s">
        <v>1</v>
      </c>
      <c r="N139" s="37" t="s">
        <v>37</v>
      </c>
      <c r="O139" s="38">
        <v>0.083</v>
      </c>
      <c r="P139" s="38">
        <f>O139*H139</f>
        <v>0.733969</v>
      </c>
      <c r="Q139" s="38">
        <v>0</v>
      </c>
      <c r="R139" s="38">
        <f>Q139*H139</f>
        <v>0</v>
      </c>
      <c r="S139" s="38">
        <v>0</v>
      </c>
      <c r="T139" s="39">
        <f>S139*H139</f>
        <v>0</v>
      </c>
      <c r="AR139" s="40" t="s">
        <v>148</v>
      </c>
      <c r="AT139" s="40" t="s">
        <v>143</v>
      </c>
      <c r="AU139" s="40" t="s">
        <v>149</v>
      </c>
      <c r="AY139" s="9" t="s">
        <v>140</v>
      </c>
      <c r="BE139" s="41">
        <f>IF(N139="základní",J139,0)</f>
        <v>0</v>
      </c>
      <c r="BF139" s="41">
        <f>IF(N139="snížená",J139,0)</f>
        <v>0</v>
      </c>
      <c r="BG139" s="41">
        <f>IF(N139="zákl. přenesená",J139,0)</f>
        <v>0</v>
      </c>
      <c r="BH139" s="41">
        <f>IF(N139="sníž. přenesená",J139,0)</f>
        <v>0</v>
      </c>
      <c r="BI139" s="41">
        <f>IF(N139="nulová",J139,0)</f>
        <v>0</v>
      </c>
      <c r="BJ139" s="9" t="s">
        <v>149</v>
      </c>
      <c r="BK139" s="41">
        <f>ROUND(I139*H139,2)</f>
        <v>0</v>
      </c>
      <c r="BL139" s="9" t="s">
        <v>148</v>
      </c>
      <c r="BM139" s="40" t="s">
        <v>512</v>
      </c>
    </row>
    <row r="140" spans="1:65" s="1" customFormat="1" ht="16.5" customHeight="1">
      <c r="A140" s="213"/>
      <c r="B140" s="214"/>
      <c r="C140" s="303" t="s">
        <v>148</v>
      </c>
      <c r="D140" s="303" t="s">
        <v>143</v>
      </c>
      <c r="E140" s="304" t="s">
        <v>513</v>
      </c>
      <c r="F140" s="305" t="s">
        <v>514</v>
      </c>
      <c r="G140" s="306" t="s">
        <v>504</v>
      </c>
      <c r="H140" s="307">
        <v>53.058</v>
      </c>
      <c r="I140" s="35"/>
      <c r="J140" s="308">
        <f>ROUND(I140*H140,2)</f>
        <v>0</v>
      </c>
      <c r="K140" s="305" t="s">
        <v>147</v>
      </c>
      <c r="L140" s="12"/>
      <c r="M140" s="36" t="s">
        <v>1</v>
      </c>
      <c r="N140" s="37" t="s">
        <v>37</v>
      </c>
      <c r="O140" s="38">
        <v>0.652</v>
      </c>
      <c r="P140" s="38">
        <f>O140*H140</f>
        <v>34.593816000000004</v>
      </c>
      <c r="Q140" s="38">
        <v>0</v>
      </c>
      <c r="R140" s="38">
        <f>Q140*H140</f>
        <v>0</v>
      </c>
      <c r="S140" s="38">
        <v>0</v>
      </c>
      <c r="T140" s="39">
        <f>S140*H140</f>
        <v>0</v>
      </c>
      <c r="AR140" s="40" t="s">
        <v>148</v>
      </c>
      <c r="AT140" s="40" t="s">
        <v>143</v>
      </c>
      <c r="AU140" s="40" t="s">
        <v>149</v>
      </c>
      <c r="AY140" s="9" t="s">
        <v>140</v>
      </c>
      <c r="BE140" s="41">
        <f>IF(N140="základní",J140,0)</f>
        <v>0</v>
      </c>
      <c r="BF140" s="41">
        <f>IF(N140="snížená",J140,0)</f>
        <v>0</v>
      </c>
      <c r="BG140" s="41">
        <f>IF(N140="zákl. přenesená",J140,0)</f>
        <v>0</v>
      </c>
      <c r="BH140" s="41">
        <f>IF(N140="sníž. přenesená",J140,0)</f>
        <v>0</v>
      </c>
      <c r="BI140" s="41">
        <f>IF(N140="nulová",J140,0)</f>
        <v>0</v>
      </c>
      <c r="BJ140" s="9" t="s">
        <v>149</v>
      </c>
      <c r="BK140" s="41">
        <f>ROUND(I140*H140,2)</f>
        <v>0</v>
      </c>
      <c r="BL140" s="9" t="s">
        <v>148</v>
      </c>
      <c r="BM140" s="40" t="s">
        <v>515</v>
      </c>
    </row>
    <row r="141" spans="1:51" s="7" customFormat="1" ht="12">
      <c r="A141" s="364"/>
      <c r="B141" s="365"/>
      <c r="C141" s="364"/>
      <c r="D141" s="366" t="s">
        <v>151</v>
      </c>
      <c r="E141" s="367" t="s">
        <v>1</v>
      </c>
      <c r="F141" s="368" t="s">
        <v>516</v>
      </c>
      <c r="G141" s="364"/>
      <c r="H141" s="369">
        <v>53.058</v>
      </c>
      <c r="I141" s="381"/>
      <c r="J141" s="364"/>
      <c r="K141" s="364"/>
      <c r="L141" s="42"/>
      <c r="M141" s="44"/>
      <c r="N141" s="45"/>
      <c r="O141" s="45"/>
      <c r="P141" s="45"/>
      <c r="Q141" s="45"/>
      <c r="R141" s="45"/>
      <c r="S141" s="45"/>
      <c r="T141" s="46"/>
      <c r="AT141" s="43" t="s">
        <v>151</v>
      </c>
      <c r="AU141" s="43" t="s">
        <v>149</v>
      </c>
      <c r="AV141" s="7" t="s">
        <v>149</v>
      </c>
      <c r="AW141" s="7" t="s">
        <v>27</v>
      </c>
      <c r="AX141" s="7" t="s">
        <v>79</v>
      </c>
      <c r="AY141" s="43" t="s">
        <v>140</v>
      </c>
    </row>
    <row r="142" spans="1:65" s="1" customFormat="1" ht="16.5" customHeight="1">
      <c r="A142" s="213"/>
      <c r="B142" s="214"/>
      <c r="C142" s="303" t="s">
        <v>168</v>
      </c>
      <c r="D142" s="303" t="s">
        <v>143</v>
      </c>
      <c r="E142" s="304" t="s">
        <v>517</v>
      </c>
      <c r="F142" s="305" t="s">
        <v>518</v>
      </c>
      <c r="G142" s="306" t="s">
        <v>504</v>
      </c>
      <c r="H142" s="307">
        <v>8.843</v>
      </c>
      <c r="I142" s="35"/>
      <c r="J142" s="308">
        <f>ROUND(I142*H142,2)</f>
        <v>0</v>
      </c>
      <c r="K142" s="305" t="s">
        <v>147</v>
      </c>
      <c r="L142" s="12"/>
      <c r="M142" s="36" t="s">
        <v>1</v>
      </c>
      <c r="N142" s="37" t="s">
        <v>37</v>
      </c>
      <c r="O142" s="38">
        <v>0.009</v>
      </c>
      <c r="P142" s="38">
        <f>O142*H142</f>
        <v>0.07958699999999999</v>
      </c>
      <c r="Q142" s="38">
        <v>0</v>
      </c>
      <c r="R142" s="38">
        <f>Q142*H142</f>
        <v>0</v>
      </c>
      <c r="S142" s="38">
        <v>0</v>
      </c>
      <c r="T142" s="39">
        <f>S142*H142</f>
        <v>0</v>
      </c>
      <c r="AR142" s="40" t="s">
        <v>148</v>
      </c>
      <c r="AT142" s="40" t="s">
        <v>143</v>
      </c>
      <c r="AU142" s="40" t="s">
        <v>149</v>
      </c>
      <c r="AY142" s="9" t="s">
        <v>140</v>
      </c>
      <c r="BE142" s="41">
        <f>IF(N142="základní",J142,0)</f>
        <v>0</v>
      </c>
      <c r="BF142" s="41">
        <f>IF(N142="snížená",J142,0)</f>
        <v>0</v>
      </c>
      <c r="BG142" s="41">
        <f>IF(N142="zákl. přenesená",J142,0)</f>
        <v>0</v>
      </c>
      <c r="BH142" s="41">
        <f>IF(N142="sníž. přenesená",J142,0)</f>
        <v>0</v>
      </c>
      <c r="BI142" s="41">
        <f>IF(N142="nulová",J142,0)</f>
        <v>0</v>
      </c>
      <c r="BJ142" s="9" t="s">
        <v>149</v>
      </c>
      <c r="BK142" s="41">
        <f>ROUND(I142*H142,2)</f>
        <v>0</v>
      </c>
      <c r="BL142" s="9" t="s">
        <v>148</v>
      </c>
      <c r="BM142" s="40" t="s">
        <v>519</v>
      </c>
    </row>
    <row r="143" spans="1:65" s="1" customFormat="1" ht="24" customHeight="1">
      <c r="A143" s="213"/>
      <c r="B143" s="214"/>
      <c r="C143" s="303" t="s">
        <v>162</v>
      </c>
      <c r="D143" s="303" t="s">
        <v>143</v>
      </c>
      <c r="E143" s="304" t="s">
        <v>520</v>
      </c>
      <c r="F143" s="305" t="s">
        <v>521</v>
      </c>
      <c r="G143" s="306" t="s">
        <v>155</v>
      </c>
      <c r="H143" s="307">
        <v>15.917</v>
      </c>
      <c r="I143" s="35"/>
      <c r="J143" s="308">
        <f>ROUND(I143*H143,2)</f>
        <v>0</v>
      </c>
      <c r="K143" s="305" t="s">
        <v>147</v>
      </c>
      <c r="L143" s="12"/>
      <c r="M143" s="36" t="s">
        <v>1</v>
      </c>
      <c r="N143" s="37" t="s">
        <v>37</v>
      </c>
      <c r="O143" s="38">
        <v>0</v>
      </c>
      <c r="P143" s="38">
        <f>O143*H143</f>
        <v>0</v>
      </c>
      <c r="Q143" s="38">
        <v>0</v>
      </c>
      <c r="R143" s="38">
        <f>Q143*H143</f>
        <v>0</v>
      </c>
      <c r="S143" s="38">
        <v>0</v>
      </c>
      <c r="T143" s="39">
        <f>S143*H143</f>
        <v>0</v>
      </c>
      <c r="AR143" s="40" t="s">
        <v>148</v>
      </c>
      <c r="AT143" s="40" t="s">
        <v>143</v>
      </c>
      <c r="AU143" s="40" t="s">
        <v>149</v>
      </c>
      <c r="AY143" s="9" t="s">
        <v>140</v>
      </c>
      <c r="BE143" s="41">
        <f>IF(N143="základní",J143,0)</f>
        <v>0</v>
      </c>
      <c r="BF143" s="41">
        <f>IF(N143="snížená",J143,0)</f>
        <v>0</v>
      </c>
      <c r="BG143" s="41">
        <f>IF(N143="zákl. přenesená",J143,0)</f>
        <v>0</v>
      </c>
      <c r="BH143" s="41">
        <f>IF(N143="sníž. přenesená",J143,0)</f>
        <v>0</v>
      </c>
      <c r="BI143" s="41">
        <f>IF(N143="nulová",J143,0)</f>
        <v>0</v>
      </c>
      <c r="BJ143" s="9" t="s">
        <v>149</v>
      </c>
      <c r="BK143" s="41">
        <f>ROUND(I143*H143,2)</f>
        <v>0</v>
      </c>
      <c r="BL143" s="9" t="s">
        <v>148</v>
      </c>
      <c r="BM143" s="40" t="s">
        <v>522</v>
      </c>
    </row>
    <row r="144" spans="1:51" s="7" customFormat="1" ht="12">
      <c r="A144" s="364"/>
      <c r="B144" s="365"/>
      <c r="C144" s="364"/>
      <c r="D144" s="366" t="s">
        <v>151</v>
      </c>
      <c r="E144" s="367" t="s">
        <v>1</v>
      </c>
      <c r="F144" s="368" t="s">
        <v>523</v>
      </c>
      <c r="G144" s="364"/>
      <c r="H144" s="369">
        <v>15.917</v>
      </c>
      <c r="I144" s="381"/>
      <c r="J144" s="364"/>
      <c r="K144" s="364"/>
      <c r="L144" s="42"/>
      <c r="M144" s="44"/>
      <c r="N144" s="45"/>
      <c r="O144" s="45"/>
      <c r="P144" s="45"/>
      <c r="Q144" s="45"/>
      <c r="R144" s="45"/>
      <c r="S144" s="45"/>
      <c r="T144" s="46"/>
      <c r="AT144" s="43" t="s">
        <v>151</v>
      </c>
      <c r="AU144" s="43" t="s">
        <v>149</v>
      </c>
      <c r="AV144" s="7" t="s">
        <v>149</v>
      </c>
      <c r="AW144" s="7" t="s">
        <v>27</v>
      </c>
      <c r="AX144" s="7" t="s">
        <v>79</v>
      </c>
      <c r="AY144" s="43" t="s">
        <v>140</v>
      </c>
    </row>
    <row r="145" spans="1:63" s="6" customFormat="1" ht="22.9" customHeight="1">
      <c r="A145" s="262"/>
      <c r="B145" s="263"/>
      <c r="C145" s="262"/>
      <c r="D145" s="264" t="s">
        <v>70</v>
      </c>
      <c r="E145" s="271" t="s">
        <v>149</v>
      </c>
      <c r="F145" s="271" t="s">
        <v>524</v>
      </c>
      <c r="G145" s="262"/>
      <c r="H145" s="262"/>
      <c r="I145" s="382"/>
      <c r="J145" s="272">
        <f>BK145</f>
        <v>0</v>
      </c>
      <c r="K145" s="262"/>
      <c r="L145" s="27"/>
      <c r="M145" s="29"/>
      <c r="N145" s="30"/>
      <c r="O145" s="30"/>
      <c r="P145" s="31">
        <f>SUM(P146:P147)</f>
        <v>5.344767999999999</v>
      </c>
      <c r="Q145" s="30"/>
      <c r="R145" s="31">
        <f>SUM(R146:R147)</f>
        <v>20.650023679999997</v>
      </c>
      <c r="S145" s="30"/>
      <c r="T145" s="32">
        <f>SUM(T146:T147)</f>
        <v>0</v>
      </c>
      <c r="AR145" s="28" t="s">
        <v>79</v>
      </c>
      <c r="AT145" s="33" t="s">
        <v>70</v>
      </c>
      <c r="AU145" s="33" t="s">
        <v>79</v>
      </c>
      <c r="AY145" s="28" t="s">
        <v>140</v>
      </c>
      <c r="BK145" s="34">
        <f>SUM(BK146:BK147)</f>
        <v>0</v>
      </c>
    </row>
    <row r="146" spans="1:65" s="1" customFormat="1" ht="16.5" customHeight="1">
      <c r="A146" s="213"/>
      <c r="B146" s="214"/>
      <c r="C146" s="303" t="s">
        <v>179</v>
      </c>
      <c r="D146" s="303" t="s">
        <v>143</v>
      </c>
      <c r="E146" s="304" t="s">
        <v>525</v>
      </c>
      <c r="F146" s="305" t="s">
        <v>526</v>
      </c>
      <c r="G146" s="306" t="s">
        <v>504</v>
      </c>
      <c r="H146" s="307">
        <v>9.152</v>
      </c>
      <c r="I146" s="35"/>
      <c r="J146" s="308">
        <f>ROUND(I146*H146,2)</f>
        <v>0</v>
      </c>
      <c r="K146" s="305" t="s">
        <v>147</v>
      </c>
      <c r="L146" s="12"/>
      <c r="M146" s="36" t="s">
        <v>1</v>
      </c>
      <c r="N146" s="37" t="s">
        <v>37</v>
      </c>
      <c r="O146" s="38">
        <v>0.584</v>
      </c>
      <c r="P146" s="38">
        <f>O146*H146</f>
        <v>5.344767999999999</v>
      </c>
      <c r="Q146" s="38">
        <v>2.25634</v>
      </c>
      <c r="R146" s="38">
        <f>Q146*H146</f>
        <v>20.650023679999997</v>
      </c>
      <c r="S146" s="38">
        <v>0</v>
      </c>
      <c r="T146" s="39">
        <f>S146*H146</f>
        <v>0</v>
      </c>
      <c r="AR146" s="40" t="s">
        <v>148</v>
      </c>
      <c r="AT146" s="40" t="s">
        <v>143</v>
      </c>
      <c r="AU146" s="40" t="s">
        <v>149</v>
      </c>
      <c r="AY146" s="9" t="s">
        <v>140</v>
      </c>
      <c r="BE146" s="41">
        <f>IF(N146="základní",J146,0)</f>
        <v>0</v>
      </c>
      <c r="BF146" s="41">
        <f>IF(N146="snížená",J146,0)</f>
        <v>0</v>
      </c>
      <c r="BG146" s="41">
        <f>IF(N146="zákl. přenesená",J146,0)</f>
        <v>0</v>
      </c>
      <c r="BH146" s="41">
        <f>IF(N146="sníž. přenesená",J146,0)</f>
        <v>0</v>
      </c>
      <c r="BI146" s="41">
        <f>IF(N146="nulová",J146,0)</f>
        <v>0</v>
      </c>
      <c r="BJ146" s="9" t="s">
        <v>149</v>
      </c>
      <c r="BK146" s="41">
        <f>ROUND(I146*H146,2)</f>
        <v>0</v>
      </c>
      <c r="BL146" s="9" t="s">
        <v>148</v>
      </c>
      <c r="BM146" s="40" t="s">
        <v>527</v>
      </c>
    </row>
    <row r="147" spans="1:51" s="7" customFormat="1" ht="12">
      <c r="A147" s="364"/>
      <c r="B147" s="365"/>
      <c r="C147" s="364"/>
      <c r="D147" s="366" t="s">
        <v>151</v>
      </c>
      <c r="E147" s="367" t="s">
        <v>1</v>
      </c>
      <c r="F147" s="368" t="s">
        <v>528</v>
      </c>
      <c r="G147" s="364"/>
      <c r="H147" s="369">
        <v>9.152</v>
      </c>
      <c r="I147" s="381"/>
      <c r="J147" s="364"/>
      <c r="K147" s="364"/>
      <c r="L147" s="42"/>
      <c r="M147" s="44"/>
      <c r="N147" s="45"/>
      <c r="O147" s="45"/>
      <c r="P147" s="45"/>
      <c r="Q147" s="45"/>
      <c r="R147" s="45"/>
      <c r="S147" s="45"/>
      <c r="T147" s="46"/>
      <c r="AT147" s="43" t="s">
        <v>151</v>
      </c>
      <c r="AU147" s="43" t="s">
        <v>149</v>
      </c>
      <c r="AV147" s="7" t="s">
        <v>149</v>
      </c>
      <c r="AW147" s="7" t="s">
        <v>27</v>
      </c>
      <c r="AX147" s="7" t="s">
        <v>79</v>
      </c>
      <c r="AY147" s="43" t="s">
        <v>140</v>
      </c>
    </row>
    <row r="148" spans="1:63" s="6" customFormat="1" ht="22.9" customHeight="1">
      <c r="A148" s="262"/>
      <c r="B148" s="263"/>
      <c r="C148" s="262"/>
      <c r="D148" s="264" t="s">
        <v>70</v>
      </c>
      <c r="E148" s="271" t="s">
        <v>141</v>
      </c>
      <c r="F148" s="271" t="s">
        <v>142</v>
      </c>
      <c r="G148" s="262"/>
      <c r="H148" s="262"/>
      <c r="I148" s="382"/>
      <c r="J148" s="272">
        <f>BK148</f>
        <v>0</v>
      </c>
      <c r="K148" s="262"/>
      <c r="L148" s="27"/>
      <c r="M148" s="29"/>
      <c r="N148" s="30"/>
      <c r="O148" s="30"/>
      <c r="P148" s="31">
        <f>SUM(P149:P152)</f>
        <v>33.304752</v>
      </c>
      <c r="Q148" s="30"/>
      <c r="R148" s="31">
        <f>SUM(R149:R152)</f>
        <v>14.511045439999998</v>
      </c>
      <c r="S148" s="30"/>
      <c r="T148" s="32">
        <f>SUM(T149:T152)</f>
        <v>0</v>
      </c>
      <c r="AR148" s="28" t="s">
        <v>79</v>
      </c>
      <c r="AT148" s="33" t="s">
        <v>70</v>
      </c>
      <c r="AU148" s="33" t="s">
        <v>79</v>
      </c>
      <c r="AY148" s="28" t="s">
        <v>140</v>
      </c>
      <c r="BK148" s="34">
        <f>SUM(BK149:BK152)</f>
        <v>0</v>
      </c>
    </row>
    <row r="149" spans="1:65" s="1" customFormat="1" ht="24" customHeight="1">
      <c r="A149" s="213"/>
      <c r="B149" s="214"/>
      <c r="C149" s="303" t="s">
        <v>186</v>
      </c>
      <c r="D149" s="303" t="s">
        <v>143</v>
      </c>
      <c r="E149" s="304" t="s">
        <v>529</v>
      </c>
      <c r="F149" s="305" t="s">
        <v>530</v>
      </c>
      <c r="G149" s="306" t="s">
        <v>146</v>
      </c>
      <c r="H149" s="307">
        <v>21.06</v>
      </c>
      <c r="I149" s="35"/>
      <c r="J149" s="308">
        <f>ROUND(I149*H149,2)</f>
        <v>0</v>
      </c>
      <c r="K149" s="305" t="s">
        <v>147</v>
      </c>
      <c r="L149" s="12"/>
      <c r="M149" s="36" t="s">
        <v>1</v>
      </c>
      <c r="N149" s="37" t="s">
        <v>37</v>
      </c>
      <c r="O149" s="38">
        <v>1.086</v>
      </c>
      <c r="P149" s="38">
        <f>O149*H149</f>
        <v>22.87116</v>
      </c>
      <c r="Q149" s="38">
        <v>0.67489</v>
      </c>
      <c r="R149" s="38">
        <f>Q149*H149</f>
        <v>14.213183399999998</v>
      </c>
      <c r="S149" s="38">
        <v>0</v>
      </c>
      <c r="T149" s="39">
        <f>S149*H149</f>
        <v>0</v>
      </c>
      <c r="AR149" s="40" t="s">
        <v>148</v>
      </c>
      <c r="AT149" s="40" t="s">
        <v>143</v>
      </c>
      <c r="AU149" s="40" t="s">
        <v>149</v>
      </c>
      <c r="AY149" s="9" t="s">
        <v>140</v>
      </c>
      <c r="BE149" s="41">
        <f>IF(N149="základní",J149,0)</f>
        <v>0</v>
      </c>
      <c r="BF149" s="41">
        <f>IF(N149="snížená",J149,0)</f>
        <v>0</v>
      </c>
      <c r="BG149" s="41">
        <f>IF(N149="zákl. přenesená",J149,0)</f>
        <v>0</v>
      </c>
      <c r="BH149" s="41">
        <f>IF(N149="sníž. přenesená",J149,0)</f>
        <v>0</v>
      </c>
      <c r="BI149" s="41">
        <f>IF(N149="nulová",J149,0)</f>
        <v>0</v>
      </c>
      <c r="BJ149" s="9" t="s">
        <v>149</v>
      </c>
      <c r="BK149" s="41">
        <f>ROUND(I149*H149,2)</f>
        <v>0</v>
      </c>
      <c r="BL149" s="9" t="s">
        <v>148</v>
      </c>
      <c r="BM149" s="40" t="s">
        <v>531</v>
      </c>
    </row>
    <row r="150" spans="1:51" s="7" customFormat="1" ht="12">
      <c r="A150" s="364"/>
      <c r="B150" s="365"/>
      <c r="C150" s="364"/>
      <c r="D150" s="366" t="s">
        <v>151</v>
      </c>
      <c r="E150" s="367" t="s">
        <v>1</v>
      </c>
      <c r="F150" s="368" t="s">
        <v>532</v>
      </c>
      <c r="G150" s="364"/>
      <c r="H150" s="369">
        <v>21.06</v>
      </c>
      <c r="I150" s="381"/>
      <c r="J150" s="364"/>
      <c r="K150" s="364"/>
      <c r="L150" s="42"/>
      <c r="M150" s="44"/>
      <c r="N150" s="45"/>
      <c r="O150" s="45"/>
      <c r="P150" s="45"/>
      <c r="Q150" s="45"/>
      <c r="R150" s="45"/>
      <c r="S150" s="45"/>
      <c r="T150" s="46"/>
      <c r="AT150" s="43" t="s">
        <v>151</v>
      </c>
      <c r="AU150" s="43" t="s">
        <v>149</v>
      </c>
      <c r="AV150" s="7" t="s">
        <v>149</v>
      </c>
      <c r="AW150" s="7" t="s">
        <v>27</v>
      </c>
      <c r="AX150" s="7" t="s">
        <v>79</v>
      </c>
      <c r="AY150" s="43" t="s">
        <v>140</v>
      </c>
    </row>
    <row r="151" spans="1:65" s="1" customFormat="1" ht="16.5" customHeight="1">
      <c r="A151" s="213"/>
      <c r="B151" s="214"/>
      <c r="C151" s="303" t="s">
        <v>172</v>
      </c>
      <c r="D151" s="303" t="s">
        <v>143</v>
      </c>
      <c r="E151" s="304" t="s">
        <v>153</v>
      </c>
      <c r="F151" s="305" t="s">
        <v>154</v>
      </c>
      <c r="G151" s="306" t="s">
        <v>155</v>
      </c>
      <c r="H151" s="307">
        <v>0.284</v>
      </c>
      <c r="I151" s="35"/>
      <c r="J151" s="308">
        <f>ROUND(I151*H151,2)</f>
        <v>0</v>
      </c>
      <c r="K151" s="305" t="s">
        <v>147</v>
      </c>
      <c r="L151" s="12"/>
      <c r="M151" s="36" t="s">
        <v>1</v>
      </c>
      <c r="N151" s="37" t="s">
        <v>37</v>
      </c>
      <c r="O151" s="38">
        <v>36.738</v>
      </c>
      <c r="P151" s="38">
        <f>O151*H151</f>
        <v>10.433591999999999</v>
      </c>
      <c r="Q151" s="38">
        <v>1.04881</v>
      </c>
      <c r="R151" s="38">
        <f>Q151*H151</f>
        <v>0.29786204</v>
      </c>
      <c r="S151" s="38">
        <v>0</v>
      </c>
      <c r="T151" s="39">
        <f>S151*H151</f>
        <v>0</v>
      </c>
      <c r="AR151" s="40" t="s">
        <v>148</v>
      </c>
      <c r="AT151" s="40" t="s">
        <v>143</v>
      </c>
      <c r="AU151" s="40" t="s">
        <v>149</v>
      </c>
      <c r="AY151" s="9" t="s">
        <v>140</v>
      </c>
      <c r="BE151" s="41">
        <f>IF(N151="základní",J151,0)</f>
        <v>0</v>
      </c>
      <c r="BF151" s="41">
        <f>IF(N151="snížená",J151,0)</f>
        <v>0</v>
      </c>
      <c r="BG151" s="41">
        <f>IF(N151="zákl. přenesená",J151,0)</f>
        <v>0</v>
      </c>
      <c r="BH151" s="41">
        <f>IF(N151="sníž. přenesená",J151,0)</f>
        <v>0</v>
      </c>
      <c r="BI151" s="41">
        <f>IF(N151="nulová",J151,0)</f>
        <v>0</v>
      </c>
      <c r="BJ151" s="9" t="s">
        <v>149</v>
      </c>
      <c r="BK151" s="41">
        <f>ROUND(I151*H151,2)</f>
        <v>0</v>
      </c>
      <c r="BL151" s="9" t="s">
        <v>148</v>
      </c>
      <c r="BM151" s="40" t="s">
        <v>533</v>
      </c>
    </row>
    <row r="152" spans="1:51" s="7" customFormat="1" ht="12">
      <c r="A152" s="364"/>
      <c r="B152" s="365"/>
      <c r="C152" s="364"/>
      <c r="D152" s="366" t="s">
        <v>151</v>
      </c>
      <c r="E152" s="367" t="s">
        <v>1</v>
      </c>
      <c r="F152" s="368" t="s">
        <v>534</v>
      </c>
      <c r="G152" s="364"/>
      <c r="H152" s="369">
        <v>0.284</v>
      </c>
      <c r="I152" s="381"/>
      <c r="J152" s="364"/>
      <c r="K152" s="364"/>
      <c r="L152" s="42"/>
      <c r="M152" s="44"/>
      <c r="N152" s="45"/>
      <c r="O152" s="45"/>
      <c r="P152" s="45"/>
      <c r="Q152" s="45"/>
      <c r="R152" s="45"/>
      <c r="S152" s="45"/>
      <c r="T152" s="46"/>
      <c r="AT152" s="43" t="s">
        <v>151</v>
      </c>
      <c r="AU152" s="43" t="s">
        <v>149</v>
      </c>
      <c r="AV152" s="7" t="s">
        <v>149</v>
      </c>
      <c r="AW152" s="7" t="s">
        <v>27</v>
      </c>
      <c r="AX152" s="7" t="s">
        <v>79</v>
      </c>
      <c r="AY152" s="43" t="s">
        <v>140</v>
      </c>
    </row>
    <row r="153" spans="1:63" s="6" customFormat="1" ht="22.9" customHeight="1">
      <c r="A153" s="262"/>
      <c r="B153" s="263"/>
      <c r="C153" s="262"/>
      <c r="D153" s="264" t="s">
        <v>70</v>
      </c>
      <c r="E153" s="271" t="s">
        <v>148</v>
      </c>
      <c r="F153" s="271" t="s">
        <v>535</v>
      </c>
      <c r="G153" s="262"/>
      <c r="H153" s="262"/>
      <c r="I153" s="382"/>
      <c r="J153" s="272">
        <f>BK153</f>
        <v>0</v>
      </c>
      <c r="K153" s="262"/>
      <c r="L153" s="27"/>
      <c r="M153" s="29"/>
      <c r="N153" s="30"/>
      <c r="O153" s="30"/>
      <c r="P153" s="31">
        <f>SUM(P154:P165)</f>
        <v>168.565304</v>
      </c>
      <c r="Q153" s="30"/>
      <c r="R153" s="31">
        <f>SUM(R154:R165)</f>
        <v>24.92456796</v>
      </c>
      <c r="S153" s="30"/>
      <c r="T153" s="32">
        <f>SUM(T154:T165)</f>
        <v>0</v>
      </c>
      <c r="AR153" s="28" t="s">
        <v>79</v>
      </c>
      <c r="AT153" s="33" t="s">
        <v>70</v>
      </c>
      <c r="AU153" s="33" t="s">
        <v>79</v>
      </c>
      <c r="AY153" s="28" t="s">
        <v>140</v>
      </c>
      <c r="BK153" s="34">
        <f>SUM(BK154:BK165)</f>
        <v>0</v>
      </c>
    </row>
    <row r="154" spans="1:65" s="1" customFormat="1" ht="16.5" customHeight="1">
      <c r="A154" s="213"/>
      <c r="B154" s="214"/>
      <c r="C154" s="303" t="s">
        <v>193</v>
      </c>
      <c r="D154" s="303" t="s">
        <v>143</v>
      </c>
      <c r="E154" s="304" t="s">
        <v>536</v>
      </c>
      <c r="F154" s="305" t="s">
        <v>537</v>
      </c>
      <c r="G154" s="306" t="s">
        <v>504</v>
      </c>
      <c r="H154" s="307">
        <v>4.858</v>
      </c>
      <c r="I154" s="35"/>
      <c r="J154" s="308">
        <f>ROUND(I154*H154,2)</f>
        <v>0</v>
      </c>
      <c r="K154" s="305" t="s">
        <v>147</v>
      </c>
      <c r="L154" s="12"/>
      <c r="M154" s="36" t="s">
        <v>1</v>
      </c>
      <c r="N154" s="37" t="s">
        <v>37</v>
      </c>
      <c r="O154" s="38">
        <v>2.513</v>
      </c>
      <c r="P154" s="38">
        <f>O154*H154</f>
        <v>12.208153999999999</v>
      </c>
      <c r="Q154" s="38">
        <v>2.45337</v>
      </c>
      <c r="R154" s="38">
        <f>Q154*H154</f>
        <v>11.91847146</v>
      </c>
      <c r="S154" s="38">
        <v>0</v>
      </c>
      <c r="T154" s="39">
        <f>S154*H154</f>
        <v>0</v>
      </c>
      <c r="AR154" s="40" t="s">
        <v>148</v>
      </c>
      <c r="AT154" s="40" t="s">
        <v>143</v>
      </c>
      <c r="AU154" s="40" t="s">
        <v>149</v>
      </c>
      <c r="AY154" s="9" t="s">
        <v>140</v>
      </c>
      <c r="BE154" s="41">
        <f>IF(N154="základní",J154,0)</f>
        <v>0</v>
      </c>
      <c r="BF154" s="41">
        <f>IF(N154="snížená",J154,0)</f>
        <v>0</v>
      </c>
      <c r="BG154" s="41">
        <f>IF(N154="zákl. přenesená",J154,0)</f>
        <v>0</v>
      </c>
      <c r="BH154" s="41">
        <f>IF(N154="sníž. přenesená",J154,0)</f>
        <v>0</v>
      </c>
      <c r="BI154" s="41">
        <f>IF(N154="nulová",J154,0)</f>
        <v>0</v>
      </c>
      <c r="BJ154" s="9" t="s">
        <v>149</v>
      </c>
      <c r="BK154" s="41">
        <f>ROUND(I154*H154,2)</f>
        <v>0</v>
      </c>
      <c r="BL154" s="9" t="s">
        <v>148</v>
      </c>
      <c r="BM154" s="40" t="s">
        <v>538</v>
      </c>
    </row>
    <row r="155" spans="1:51" s="7" customFormat="1" ht="12">
      <c r="A155" s="364"/>
      <c r="B155" s="365"/>
      <c r="C155" s="364"/>
      <c r="D155" s="366" t="s">
        <v>151</v>
      </c>
      <c r="E155" s="367" t="s">
        <v>1</v>
      </c>
      <c r="F155" s="368" t="s">
        <v>539</v>
      </c>
      <c r="G155" s="364"/>
      <c r="H155" s="369">
        <v>4.858</v>
      </c>
      <c r="I155" s="381"/>
      <c r="J155" s="364"/>
      <c r="K155" s="364"/>
      <c r="L155" s="42"/>
      <c r="M155" s="44"/>
      <c r="N155" s="45"/>
      <c r="O155" s="45"/>
      <c r="P155" s="45"/>
      <c r="Q155" s="45"/>
      <c r="R155" s="45"/>
      <c r="S155" s="45"/>
      <c r="T155" s="46"/>
      <c r="AT155" s="43" t="s">
        <v>151</v>
      </c>
      <c r="AU155" s="43" t="s">
        <v>149</v>
      </c>
      <c r="AV155" s="7" t="s">
        <v>149</v>
      </c>
      <c r="AW155" s="7" t="s">
        <v>27</v>
      </c>
      <c r="AX155" s="7" t="s">
        <v>79</v>
      </c>
      <c r="AY155" s="43" t="s">
        <v>140</v>
      </c>
    </row>
    <row r="156" spans="1:65" s="1" customFormat="1" ht="24" customHeight="1">
      <c r="A156" s="213"/>
      <c r="B156" s="214"/>
      <c r="C156" s="303" t="s">
        <v>198</v>
      </c>
      <c r="D156" s="303" t="s">
        <v>143</v>
      </c>
      <c r="E156" s="304" t="s">
        <v>540</v>
      </c>
      <c r="F156" s="305" t="s">
        <v>541</v>
      </c>
      <c r="G156" s="306" t="s">
        <v>155</v>
      </c>
      <c r="H156" s="307">
        <v>0.57</v>
      </c>
      <c r="I156" s="35"/>
      <c r="J156" s="308">
        <f>ROUND(I156*H156,2)</f>
        <v>0</v>
      </c>
      <c r="K156" s="305" t="s">
        <v>147</v>
      </c>
      <c r="L156" s="12"/>
      <c r="M156" s="36" t="s">
        <v>1</v>
      </c>
      <c r="N156" s="37" t="s">
        <v>37</v>
      </c>
      <c r="O156" s="38">
        <v>15.211</v>
      </c>
      <c r="P156" s="38">
        <f>O156*H156</f>
        <v>8.670269999999999</v>
      </c>
      <c r="Q156" s="38">
        <v>1.06277</v>
      </c>
      <c r="R156" s="38">
        <f>Q156*H156</f>
        <v>0.6057788999999999</v>
      </c>
      <c r="S156" s="38">
        <v>0</v>
      </c>
      <c r="T156" s="39">
        <f>S156*H156</f>
        <v>0</v>
      </c>
      <c r="AR156" s="40" t="s">
        <v>148</v>
      </c>
      <c r="AT156" s="40" t="s">
        <v>143</v>
      </c>
      <c r="AU156" s="40" t="s">
        <v>149</v>
      </c>
      <c r="AY156" s="9" t="s">
        <v>140</v>
      </c>
      <c r="BE156" s="41">
        <f>IF(N156="základní",J156,0)</f>
        <v>0</v>
      </c>
      <c r="BF156" s="41">
        <f>IF(N156="snížená",J156,0)</f>
        <v>0</v>
      </c>
      <c r="BG156" s="41">
        <f>IF(N156="zákl. přenesená",J156,0)</f>
        <v>0</v>
      </c>
      <c r="BH156" s="41">
        <f>IF(N156="sníž. přenesená",J156,0)</f>
        <v>0</v>
      </c>
      <c r="BI156" s="41">
        <f>IF(N156="nulová",J156,0)</f>
        <v>0</v>
      </c>
      <c r="BJ156" s="9" t="s">
        <v>149</v>
      </c>
      <c r="BK156" s="41">
        <f>ROUND(I156*H156,2)</f>
        <v>0</v>
      </c>
      <c r="BL156" s="9" t="s">
        <v>148</v>
      </c>
      <c r="BM156" s="40" t="s">
        <v>542</v>
      </c>
    </row>
    <row r="157" spans="1:51" s="7" customFormat="1" ht="12">
      <c r="A157" s="364"/>
      <c r="B157" s="365"/>
      <c r="C157" s="364"/>
      <c r="D157" s="366" t="s">
        <v>151</v>
      </c>
      <c r="E157" s="367" t="s">
        <v>1</v>
      </c>
      <c r="F157" s="368" t="s">
        <v>543</v>
      </c>
      <c r="G157" s="364"/>
      <c r="H157" s="369">
        <v>0.57</v>
      </c>
      <c r="I157" s="381"/>
      <c r="J157" s="364"/>
      <c r="K157" s="364"/>
      <c r="L157" s="42"/>
      <c r="M157" s="44"/>
      <c r="N157" s="45"/>
      <c r="O157" s="45"/>
      <c r="P157" s="45"/>
      <c r="Q157" s="45"/>
      <c r="R157" s="45"/>
      <c r="S157" s="45"/>
      <c r="T157" s="46"/>
      <c r="AT157" s="43" t="s">
        <v>151</v>
      </c>
      <c r="AU157" s="43" t="s">
        <v>149</v>
      </c>
      <c r="AV157" s="7" t="s">
        <v>149</v>
      </c>
      <c r="AW157" s="7" t="s">
        <v>27</v>
      </c>
      <c r="AX157" s="7" t="s">
        <v>79</v>
      </c>
      <c r="AY157" s="43" t="s">
        <v>140</v>
      </c>
    </row>
    <row r="158" spans="1:65" s="1" customFormat="1" ht="24" customHeight="1">
      <c r="A158" s="213"/>
      <c r="B158" s="214"/>
      <c r="C158" s="303" t="s">
        <v>205</v>
      </c>
      <c r="D158" s="303" t="s">
        <v>143</v>
      </c>
      <c r="E158" s="304" t="s">
        <v>544</v>
      </c>
      <c r="F158" s="305" t="s">
        <v>545</v>
      </c>
      <c r="G158" s="306" t="s">
        <v>146</v>
      </c>
      <c r="H158" s="307">
        <v>33</v>
      </c>
      <c r="I158" s="35"/>
      <c r="J158" s="308">
        <f>ROUND(I158*H158,2)</f>
        <v>0</v>
      </c>
      <c r="K158" s="305" t="s">
        <v>147</v>
      </c>
      <c r="L158" s="12"/>
      <c r="M158" s="36" t="s">
        <v>1</v>
      </c>
      <c r="N158" s="37" t="s">
        <v>37</v>
      </c>
      <c r="O158" s="38">
        <v>1.342</v>
      </c>
      <c r="P158" s="38">
        <f>O158*H158</f>
        <v>44.286</v>
      </c>
      <c r="Q158" s="38">
        <v>0.01282</v>
      </c>
      <c r="R158" s="38">
        <f>Q158*H158</f>
        <v>0.42306</v>
      </c>
      <c r="S158" s="38">
        <v>0</v>
      </c>
      <c r="T158" s="39">
        <f>S158*H158</f>
        <v>0</v>
      </c>
      <c r="AR158" s="40" t="s">
        <v>148</v>
      </c>
      <c r="AT158" s="40" t="s">
        <v>143</v>
      </c>
      <c r="AU158" s="40" t="s">
        <v>149</v>
      </c>
      <c r="AY158" s="9" t="s">
        <v>140</v>
      </c>
      <c r="BE158" s="41">
        <f>IF(N158="základní",J158,0)</f>
        <v>0</v>
      </c>
      <c r="BF158" s="41">
        <f>IF(N158="snížená",J158,0)</f>
        <v>0</v>
      </c>
      <c r="BG158" s="41">
        <f>IF(N158="zákl. přenesená",J158,0)</f>
        <v>0</v>
      </c>
      <c r="BH158" s="41">
        <f>IF(N158="sníž. přenesená",J158,0)</f>
        <v>0</v>
      </c>
      <c r="BI158" s="41">
        <f>IF(N158="nulová",J158,0)</f>
        <v>0</v>
      </c>
      <c r="BJ158" s="9" t="s">
        <v>149</v>
      </c>
      <c r="BK158" s="41">
        <f>ROUND(I158*H158,2)</f>
        <v>0</v>
      </c>
      <c r="BL158" s="9" t="s">
        <v>148</v>
      </c>
      <c r="BM158" s="40" t="s">
        <v>546</v>
      </c>
    </row>
    <row r="159" spans="1:51" s="7" customFormat="1" ht="12">
      <c r="A159" s="364"/>
      <c r="B159" s="365"/>
      <c r="C159" s="364"/>
      <c r="D159" s="366" t="s">
        <v>151</v>
      </c>
      <c r="E159" s="367" t="s">
        <v>1</v>
      </c>
      <c r="F159" s="368" t="s">
        <v>547</v>
      </c>
      <c r="G159" s="364"/>
      <c r="H159" s="369">
        <v>33</v>
      </c>
      <c r="I159" s="381"/>
      <c r="J159" s="364"/>
      <c r="K159" s="364"/>
      <c r="L159" s="42"/>
      <c r="M159" s="44"/>
      <c r="N159" s="45"/>
      <c r="O159" s="45"/>
      <c r="P159" s="45"/>
      <c r="Q159" s="45"/>
      <c r="R159" s="45"/>
      <c r="S159" s="45"/>
      <c r="T159" s="46"/>
      <c r="AT159" s="43" t="s">
        <v>151</v>
      </c>
      <c r="AU159" s="43" t="s">
        <v>149</v>
      </c>
      <c r="AV159" s="7" t="s">
        <v>149</v>
      </c>
      <c r="AW159" s="7" t="s">
        <v>27</v>
      </c>
      <c r="AX159" s="7" t="s">
        <v>79</v>
      </c>
      <c r="AY159" s="43" t="s">
        <v>140</v>
      </c>
    </row>
    <row r="160" spans="1:65" s="1" customFormat="1" ht="24" customHeight="1">
      <c r="A160" s="213"/>
      <c r="B160" s="214"/>
      <c r="C160" s="303" t="s">
        <v>213</v>
      </c>
      <c r="D160" s="303" t="s">
        <v>143</v>
      </c>
      <c r="E160" s="304" t="s">
        <v>548</v>
      </c>
      <c r="F160" s="305" t="s">
        <v>549</v>
      </c>
      <c r="G160" s="306" t="s">
        <v>146</v>
      </c>
      <c r="H160" s="307">
        <v>33</v>
      </c>
      <c r="I160" s="35"/>
      <c r="J160" s="308">
        <f>ROUND(I160*H160,2)</f>
        <v>0</v>
      </c>
      <c r="K160" s="305" t="s">
        <v>147</v>
      </c>
      <c r="L160" s="12"/>
      <c r="M160" s="36" t="s">
        <v>1</v>
      </c>
      <c r="N160" s="37" t="s">
        <v>37</v>
      </c>
      <c r="O160" s="38">
        <v>0.338</v>
      </c>
      <c r="P160" s="38">
        <f>O160*H160</f>
        <v>11.154</v>
      </c>
      <c r="Q160" s="38">
        <v>0</v>
      </c>
      <c r="R160" s="38">
        <f>Q160*H160</f>
        <v>0</v>
      </c>
      <c r="S160" s="38">
        <v>0</v>
      </c>
      <c r="T160" s="39">
        <f>S160*H160</f>
        <v>0</v>
      </c>
      <c r="AR160" s="40" t="s">
        <v>148</v>
      </c>
      <c r="AT160" s="40" t="s">
        <v>143</v>
      </c>
      <c r="AU160" s="40" t="s">
        <v>149</v>
      </c>
      <c r="AY160" s="9" t="s">
        <v>140</v>
      </c>
      <c r="BE160" s="41">
        <f>IF(N160="základní",J160,0)</f>
        <v>0</v>
      </c>
      <c r="BF160" s="41">
        <f>IF(N160="snížená",J160,0)</f>
        <v>0</v>
      </c>
      <c r="BG160" s="41">
        <f>IF(N160="zákl. přenesená",J160,0)</f>
        <v>0</v>
      </c>
      <c r="BH160" s="41">
        <f>IF(N160="sníž. přenesená",J160,0)</f>
        <v>0</v>
      </c>
      <c r="BI160" s="41">
        <f>IF(N160="nulová",J160,0)</f>
        <v>0</v>
      </c>
      <c r="BJ160" s="9" t="s">
        <v>149</v>
      </c>
      <c r="BK160" s="41">
        <f>ROUND(I160*H160,2)</f>
        <v>0</v>
      </c>
      <c r="BL160" s="9" t="s">
        <v>148</v>
      </c>
      <c r="BM160" s="40" t="s">
        <v>550</v>
      </c>
    </row>
    <row r="161" spans="1:65" s="1" customFormat="1" ht="24" customHeight="1">
      <c r="A161" s="213"/>
      <c r="B161" s="214"/>
      <c r="C161" s="303" t="s">
        <v>219</v>
      </c>
      <c r="D161" s="303" t="s">
        <v>143</v>
      </c>
      <c r="E161" s="304" t="s">
        <v>551</v>
      </c>
      <c r="F161" s="305" t="s">
        <v>552</v>
      </c>
      <c r="G161" s="306" t="s">
        <v>413</v>
      </c>
      <c r="H161" s="307">
        <v>105.6</v>
      </c>
      <c r="I161" s="35"/>
      <c r="J161" s="308">
        <f>ROUND(I161*H161,2)</f>
        <v>0</v>
      </c>
      <c r="K161" s="305" t="s">
        <v>147</v>
      </c>
      <c r="L161" s="12"/>
      <c r="M161" s="36" t="s">
        <v>1</v>
      </c>
      <c r="N161" s="37" t="s">
        <v>37</v>
      </c>
      <c r="O161" s="38">
        <v>0.379</v>
      </c>
      <c r="P161" s="38">
        <f>O161*H161</f>
        <v>40.0224</v>
      </c>
      <c r="Q161" s="38">
        <v>0.11046</v>
      </c>
      <c r="R161" s="38">
        <f>Q161*H161</f>
        <v>11.664576</v>
      </c>
      <c r="S161" s="38">
        <v>0</v>
      </c>
      <c r="T161" s="39">
        <f>S161*H161</f>
        <v>0</v>
      </c>
      <c r="AR161" s="40" t="s">
        <v>148</v>
      </c>
      <c r="AT161" s="40" t="s">
        <v>143</v>
      </c>
      <c r="AU161" s="40" t="s">
        <v>149</v>
      </c>
      <c r="AY161" s="9" t="s">
        <v>140</v>
      </c>
      <c r="BE161" s="41">
        <f>IF(N161="základní",J161,0)</f>
        <v>0</v>
      </c>
      <c r="BF161" s="41">
        <f>IF(N161="snížená",J161,0)</f>
        <v>0</v>
      </c>
      <c r="BG161" s="41">
        <f>IF(N161="zákl. přenesená",J161,0)</f>
        <v>0</v>
      </c>
      <c r="BH161" s="41">
        <f>IF(N161="sníž. přenesená",J161,0)</f>
        <v>0</v>
      </c>
      <c r="BI161" s="41">
        <f>IF(N161="nulová",J161,0)</f>
        <v>0</v>
      </c>
      <c r="BJ161" s="9" t="s">
        <v>149</v>
      </c>
      <c r="BK161" s="41">
        <f>ROUND(I161*H161,2)</f>
        <v>0</v>
      </c>
      <c r="BL161" s="9" t="s">
        <v>148</v>
      </c>
      <c r="BM161" s="40" t="s">
        <v>553</v>
      </c>
    </row>
    <row r="162" spans="1:51" s="7" customFormat="1" ht="12">
      <c r="A162" s="364"/>
      <c r="B162" s="365"/>
      <c r="C162" s="364"/>
      <c r="D162" s="366" t="s">
        <v>151</v>
      </c>
      <c r="E162" s="367" t="s">
        <v>1</v>
      </c>
      <c r="F162" s="368" t="s">
        <v>554</v>
      </c>
      <c r="G162" s="364"/>
      <c r="H162" s="369">
        <v>105.6</v>
      </c>
      <c r="I162" s="381"/>
      <c r="J162" s="364"/>
      <c r="K162" s="364"/>
      <c r="L162" s="42"/>
      <c r="M162" s="44"/>
      <c r="N162" s="45"/>
      <c r="O162" s="45"/>
      <c r="P162" s="45"/>
      <c r="Q162" s="45"/>
      <c r="R162" s="45"/>
      <c r="S162" s="45"/>
      <c r="T162" s="46"/>
      <c r="AT162" s="43" t="s">
        <v>151</v>
      </c>
      <c r="AU162" s="43" t="s">
        <v>149</v>
      </c>
      <c r="AV162" s="7" t="s">
        <v>149</v>
      </c>
      <c r="AW162" s="7" t="s">
        <v>27</v>
      </c>
      <c r="AX162" s="7" t="s">
        <v>79</v>
      </c>
      <c r="AY162" s="43" t="s">
        <v>140</v>
      </c>
    </row>
    <row r="163" spans="1:65" s="1" customFormat="1" ht="16.5" customHeight="1">
      <c r="A163" s="213"/>
      <c r="B163" s="214"/>
      <c r="C163" s="303" t="s">
        <v>8</v>
      </c>
      <c r="D163" s="303" t="s">
        <v>143</v>
      </c>
      <c r="E163" s="304" t="s">
        <v>555</v>
      </c>
      <c r="F163" s="305" t="s">
        <v>556</v>
      </c>
      <c r="G163" s="306" t="s">
        <v>146</v>
      </c>
      <c r="H163" s="307">
        <v>47.52</v>
      </c>
      <c r="I163" s="35"/>
      <c r="J163" s="308">
        <f>ROUND(I163*H163,2)</f>
        <v>0</v>
      </c>
      <c r="K163" s="305" t="s">
        <v>147</v>
      </c>
      <c r="L163" s="12"/>
      <c r="M163" s="36" t="s">
        <v>1</v>
      </c>
      <c r="N163" s="37" t="s">
        <v>37</v>
      </c>
      <c r="O163" s="38">
        <v>0.839</v>
      </c>
      <c r="P163" s="38">
        <f>O163*H163</f>
        <v>39.86928</v>
      </c>
      <c r="Q163" s="38">
        <v>0.00658</v>
      </c>
      <c r="R163" s="38">
        <f>Q163*H163</f>
        <v>0.3126816</v>
      </c>
      <c r="S163" s="38">
        <v>0</v>
      </c>
      <c r="T163" s="39">
        <f>S163*H163</f>
        <v>0</v>
      </c>
      <c r="AR163" s="40" t="s">
        <v>148</v>
      </c>
      <c r="AT163" s="40" t="s">
        <v>143</v>
      </c>
      <c r="AU163" s="40" t="s">
        <v>149</v>
      </c>
      <c r="AY163" s="9" t="s">
        <v>140</v>
      </c>
      <c r="BE163" s="41">
        <f>IF(N163="základní",J163,0)</f>
        <v>0</v>
      </c>
      <c r="BF163" s="41">
        <f>IF(N163="snížená",J163,0)</f>
        <v>0</v>
      </c>
      <c r="BG163" s="41">
        <f>IF(N163="zákl. přenesená",J163,0)</f>
        <v>0</v>
      </c>
      <c r="BH163" s="41">
        <f>IF(N163="sníž. přenesená",J163,0)</f>
        <v>0</v>
      </c>
      <c r="BI163" s="41">
        <f>IF(N163="nulová",J163,0)</f>
        <v>0</v>
      </c>
      <c r="BJ163" s="9" t="s">
        <v>149</v>
      </c>
      <c r="BK163" s="41">
        <f>ROUND(I163*H163,2)</f>
        <v>0</v>
      </c>
      <c r="BL163" s="9" t="s">
        <v>148</v>
      </c>
      <c r="BM163" s="40" t="s">
        <v>557</v>
      </c>
    </row>
    <row r="164" spans="1:51" s="7" customFormat="1" ht="12">
      <c r="A164" s="364"/>
      <c r="B164" s="365"/>
      <c r="C164" s="364"/>
      <c r="D164" s="366" t="s">
        <v>151</v>
      </c>
      <c r="E164" s="367" t="s">
        <v>1</v>
      </c>
      <c r="F164" s="368" t="s">
        <v>558</v>
      </c>
      <c r="G164" s="364"/>
      <c r="H164" s="369">
        <v>47.52</v>
      </c>
      <c r="I164" s="381"/>
      <c r="J164" s="364"/>
      <c r="K164" s="364"/>
      <c r="L164" s="42"/>
      <c r="M164" s="44"/>
      <c r="N164" s="45"/>
      <c r="O164" s="45"/>
      <c r="P164" s="45"/>
      <c r="Q164" s="45"/>
      <c r="R164" s="45"/>
      <c r="S164" s="45"/>
      <c r="T164" s="46"/>
      <c r="AT164" s="43" t="s">
        <v>151</v>
      </c>
      <c r="AU164" s="43" t="s">
        <v>149</v>
      </c>
      <c r="AV164" s="7" t="s">
        <v>149</v>
      </c>
      <c r="AW164" s="7" t="s">
        <v>27</v>
      </c>
      <c r="AX164" s="7" t="s">
        <v>79</v>
      </c>
      <c r="AY164" s="43" t="s">
        <v>140</v>
      </c>
    </row>
    <row r="165" spans="1:65" s="1" customFormat="1" ht="16.5" customHeight="1">
      <c r="A165" s="213"/>
      <c r="B165" s="214"/>
      <c r="C165" s="303" t="s">
        <v>216</v>
      </c>
      <c r="D165" s="303" t="s">
        <v>143</v>
      </c>
      <c r="E165" s="304" t="s">
        <v>559</v>
      </c>
      <c r="F165" s="305" t="s">
        <v>560</v>
      </c>
      <c r="G165" s="306" t="s">
        <v>146</v>
      </c>
      <c r="H165" s="307">
        <v>47.52</v>
      </c>
      <c r="I165" s="35"/>
      <c r="J165" s="308">
        <f>ROUND(I165*H165,2)</f>
        <v>0</v>
      </c>
      <c r="K165" s="305" t="s">
        <v>147</v>
      </c>
      <c r="L165" s="12"/>
      <c r="M165" s="36" t="s">
        <v>1</v>
      </c>
      <c r="N165" s="37" t="s">
        <v>37</v>
      </c>
      <c r="O165" s="38">
        <v>0.26</v>
      </c>
      <c r="P165" s="38">
        <f>O165*H165</f>
        <v>12.355200000000002</v>
      </c>
      <c r="Q165" s="38">
        <v>0</v>
      </c>
      <c r="R165" s="38">
        <f>Q165*H165</f>
        <v>0</v>
      </c>
      <c r="S165" s="38">
        <v>0</v>
      </c>
      <c r="T165" s="39">
        <f>S165*H165</f>
        <v>0</v>
      </c>
      <c r="AR165" s="40" t="s">
        <v>148</v>
      </c>
      <c r="AT165" s="40" t="s">
        <v>143</v>
      </c>
      <c r="AU165" s="40" t="s">
        <v>149</v>
      </c>
      <c r="AY165" s="9" t="s">
        <v>140</v>
      </c>
      <c r="BE165" s="41">
        <f>IF(N165="základní",J165,0)</f>
        <v>0</v>
      </c>
      <c r="BF165" s="41">
        <f>IF(N165="snížená",J165,0)</f>
        <v>0</v>
      </c>
      <c r="BG165" s="41">
        <f>IF(N165="zákl. přenesená",J165,0)</f>
        <v>0</v>
      </c>
      <c r="BH165" s="41">
        <f>IF(N165="sníž. přenesená",J165,0)</f>
        <v>0</v>
      </c>
      <c r="BI165" s="41">
        <f>IF(N165="nulová",J165,0)</f>
        <v>0</v>
      </c>
      <c r="BJ165" s="9" t="s">
        <v>149</v>
      </c>
      <c r="BK165" s="41">
        <f>ROUND(I165*H165,2)</f>
        <v>0</v>
      </c>
      <c r="BL165" s="9" t="s">
        <v>148</v>
      </c>
      <c r="BM165" s="40" t="s">
        <v>561</v>
      </c>
    </row>
    <row r="166" spans="1:63" s="6" customFormat="1" ht="22.9" customHeight="1">
      <c r="A166" s="262"/>
      <c r="B166" s="263"/>
      <c r="C166" s="262"/>
      <c r="D166" s="264" t="s">
        <v>70</v>
      </c>
      <c r="E166" s="271" t="s">
        <v>162</v>
      </c>
      <c r="F166" s="271" t="s">
        <v>163</v>
      </c>
      <c r="G166" s="262"/>
      <c r="H166" s="262"/>
      <c r="I166" s="382"/>
      <c r="J166" s="272">
        <f>BK166</f>
        <v>0</v>
      </c>
      <c r="K166" s="262"/>
      <c r="L166" s="27"/>
      <c r="M166" s="29"/>
      <c r="N166" s="30"/>
      <c r="O166" s="30"/>
      <c r="P166" s="31">
        <f>SUM(P167:P170)</f>
        <v>30.02688</v>
      </c>
      <c r="Q166" s="30"/>
      <c r="R166" s="31">
        <f>SUM(R167:R170)</f>
        <v>0.5129592000000001</v>
      </c>
      <c r="S166" s="30"/>
      <c r="T166" s="32">
        <f>SUM(T167:T170)</f>
        <v>0</v>
      </c>
      <c r="AR166" s="28" t="s">
        <v>79</v>
      </c>
      <c r="AT166" s="33" t="s">
        <v>70</v>
      </c>
      <c r="AU166" s="33" t="s">
        <v>79</v>
      </c>
      <c r="AY166" s="28" t="s">
        <v>140</v>
      </c>
      <c r="BK166" s="34">
        <f>SUM(BK167:BK170)</f>
        <v>0</v>
      </c>
    </row>
    <row r="167" spans="1:65" s="1" customFormat="1" ht="24" customHeight="1">
      <c r="A167" s="213"/>
      <c r="B167" s="214"/>
      <c r="C167" s="303" t="s">
        <v>233</v>
      </c>
      <c r="D167" s="303" t="s">
        <v>143</v>
      </c>
      <c r="E167" s="304" t="s">
        <v>164</v>
      </c>
      <c r="F167" s="305" t="s">
        <v>165</v>
      </c>
      <c r="G167" s="306" t="s">
        <v>146</v>
      </c>
      <c r="H167" s="307">
        <v>48.12</v>
      </c>
      <c r="I167" s="35"/>
      <c r="J167" s="308">
        <f>ROUND(I167*H167,2)</f>
        <v>0</v>
      </c>
      <c r="K167" s="305" t="s">
        <v>147</v>
      </c>
      <c r="L167" s="12"/>
      <c r="M167" s="36" t="s">
        <v>1</v>
      </c>
      <c r="N167" s="37" t="s">
        <v>37</v>
      </c>
      <c r="O167" s="38">
        <v>0.33</v>
      </c>
      <c r="P167" s="38">
        <f>O167*H167</f>
        <v>15.8796</v>
      </c>
      <c r="Q167" s="38">
        <v>0.00438</v>
      </c>
      <c r="R167" s="38">
        <f>Q167*H167</f>
        <v>0.2107656</v>
      </c>
      <c r="S167" s="38">
        <v>0</v>
      </c>
      <c r="T167" s="39">
        <f>S167*H167</f>
        <v>0</v>
      </c>
      <c r="AR167" s="40" t="s">
        <v>148</v>
      </c>
      <c r="AT167" s="40" t="s">
        <v>143</v>
      </c>
      <c r="AU167" s="40" t="s">
        <v>149</v>
      </c>
      <c r="AY167" s="9" t="s">
        <v>140</v>
      </c>
      <c r="BE167" s="41">
        <f>IF(N167="základní",J167,0)</f>
        <v>0</v>
      </c>
      <c r="BF167" s="41">
        <f>IF(N167="snížená",J167,0)</f>
        <v>0</v>
      </c>
      <c r="BG167" s="41">
        <f>IF(N167="zákl. přenesená",J167,0)</f>
        <v>0</v>
      </c>
      <c r="BH167" s="41">
        <f>IF(N167="sníž. přenesená",J167,0)</f>
        <v>0</v>
      </c>
      <c r="BI167" s="41">
        <f>IF(N167="nulová",J167,0)</f>
        <v>0</v>
      </c>
      <c r="BJ167" s="9" t="s">
        <v>149</v>
      </c>
      <c r="BK167" s="41">
        <f>ROUND(I167*H167,2)</f>
        <v>0</v>
      </c>
      <c r="BL167" s="9" t="s">
        <v>148</v>
      </c>
      <c r="BM167" s="40" t="s">
        <v>562</v>
      </c>
    </row>
    <row r="168" spans="1:51" s="7" customFormat="1" ht="12">
      <c r="A168" s="364"/>
      <c r="B168" s="365"/>
      <c r="C168" s="364"/>
      <c r="D168" s="366" t="s">
        <v>151</v>
      </c>
      <c r="E168" s="367" t="s">
        <v>1</v>
      </c>
      <c r="F168" s="368" t="s">
        <v>563</v>
      </c>
      <c r="G168" s="364"/>
      <c r="H168" s="369">
        <v>48.12</v>
      </c>
      <c r="I168" s="381"/>
      <c r="J168" s="364"/>
      <c r="K168" s="364"/>
      <c r="L168" s="42"/>
      <c r="M168" s="44"/>
      <c r="N168" s="45"/>
      <c r="O168" s="45"/>
      <c r="P168" s="45"/>
      <c r="Q168" s="45"/>
      <c r="R168" s="45"/>
      <c r="S168" s="45"/>
      <c r="T168" s="46"/>
      <c r="AT168" s="43" t="s">
        <v>151</v>
      </c>
      <c r="AU168" s="43" t="s">
        <v>149</v>
      </c>
      <c r="AV168" s="7" t="s">
        <v>149</v>
      </c>
      <c r="AW168" s="7" t="s">
        <v>27</v>
      </c>
      <c r="AX168" s="7" t="s">
        <v>79</v>
      </c>
      <c r="AY168" s="43" t="s">
        <v>140</v>
      </c>
    </row>
    <row r="169" spans="1:65" s="1" customFormat="1" ht="24" customHeight="1">
      <c r="A169" s="213"/>
      <c r="B169" s="214"/>
      <c r="C169" s="303" t="s">
        <v>239</v>
      </c>
      <c r="D169" s="303" t="s">
        <v>143</v>
      </c>
      <c r="E169" s="304" t="s">
        <v>564</v>
      </c>
      <c r="F169" s="305" t="s">
        <v>565</v>
      </c>
      <c r="G169" s="306" t="s">
        <v>146</v>
      </c>
      <c r="H169" s="307">
        <v>48.12</v>
      </c>
      <c r="I169" s="35"/>
      <c r="J169" s="308">
        <f>ROUND(I169*H169,2)</f>
        <v>0</v>
      </c>
      <c r="K169" s="305" t="s">
        <v>147</v>
      </c>
      <c r="L169" s="12"/>
      <c r="M169" s="36" t="s">
        <v>1</v>
      </c>
      <c r="N169" s="37" t="s">
        <v>37</v>
      </c>
      <c r="O169" s="38">
        <v>0.294</v>
      </c>
      <c r="P169" s="38">
        <f>O169*H169</f>
        <v>14.147279999999999</v>
      </c>
      <c r="Q169" s="38">
        <v>0.00628</v>
      </c>
      <c r="R169" s="38">
        <f>Q169*H169</f>
        <v>0.3021936</v>
      </c>
      <c r="S169" s="38">
        <v>0</v>
      </c>
      <c r="T169" s="39">
        <f>S169*H169</f>
        <v>0</v>
      </c>
      <c r="AR169" s="40" t="s">
        <v>148</v>
      </c>
      <c r="AT169" s="40" t="s">
        <v>143</v>
      </c>
      <c r="AU169" s="40" t="s">
        <v>149</v>
      </c>
      <c r="AY169" s="9" t="s">
        <v>140</v>
      </c>
      <c r="BE169" s="41">
        <f>IF(N169="základní",J169,0)</f>
        <v>0</v>
      </c>
      <c r="BF169" s="41">
        <f>IF(N169="snížená",J169,0)</f>
        <v>0</v>
      </c>
      <c r="BG169" s="41">
        <f>IF(N169="zákl. přenesená",J169,0)</f>
        <v>0</v>
      </c>
      <c r="BH169" s="41">
        <f>IF(N169="sníž. přenesená",J169,0)</f>
        <v>0</v>
      </c>
      <c r="BI169" s="41">
        <f>IF(N169="nulová",J169,0)</f>
        <v>0</v>
      </c>
      <c r="BJ169" s="9" t="s">
        <v>149</v>
      </c>
      <c r="BK169" s="41">
        <f>ROUND(I169*H169,2)</f>
        <v>0</v>
      </c>
      <c r="BL169" s="9" t="s">
        <v>148</v>
      </c>
      <c r="BM169" s="40" t="s">
        <v>566</v>
      </c>
    </row>
    <row r="170" spans="1:51" s="7" customFormat="1" ht="12">
      <c r="A170" s="364"/>
      <c r="B170" s="365"/>
      <c r="C170" s="364"/>
      <c r="D170" s="366" t="s">
        <v>151</v>
      </c>
      <c r="E170" s="367" t="s">
        <v>1</v>
      </c>
      <c r="F170" s="368" t="s">
        <v>567</v>
      </c>
      <c r="G170" s="364"/>
      <c r="H170" s="369">
        <v>48.12</v>
      </c>
      <c r="I170" s="381"/>
      <c r="J170" s="364"/>
      <c r="K170" s="364"/>
      <c r="L170" s="42"/>
      <c r="M170" s="44"/>
      <c r="N170" s="45"/>
      <c r="O170" s="45"/>
      <c r="P170" s="45"/>
      <c r="Q170" s="45"/>
      <c r="R170" s="45"/>
      <c r="S170" s="45"/>
      <c r="T170" s="46"/>
      <c r="AT170" s="43" t="s">
        <v>151</v>
      </c>
      <c r="AU170" s="43" t="s">
        <v>149</v>
      </c>
      <c r="AV170" s="7" t="s">
        <v>149</v>
      </c>
      <c r="AW170" s="7" t="s">
        <v>27</v>
      </c>
      <c r="AX170" s="7" t="s">
        <v>79</v>
      </c>
      <c r="AY170" s="43" t="s">
        <v>140</v>
      </c>
    </row>
    <row r="171" spans="1:63" s="6" customFormat="1" ht="22.9" customHeight="1">
      <c r="A171" s="262"/>
      <c r="B171" s="263"/>
      <c r="C171" s="262"/>
      <c r="D171" s="264" t="s">
        <v>70</v>
      </c>
      <c r="E171" s="271" t="s">
        <v>172</v>
      </c>
      <c r="F171" s="271" t="s">
        <v>173</v>
      </c>
      <c r="G171" s="262"/>
      <c r="H171" s="262"/>
      <c r="I171" s="382"/>
      <c r="J171" s="272">
        <f>BK171</f>
        <v>0</v>
      </c>
      <c r="K171" s="262"/>
      <c r="L171" s="27"/>
      <c r="M171" s="29"/>
      <c r="N171" s="30"/>
      <c r="O171" s="30"/>
      <c r="P171" s="31">
        <f>SUM(P172:P182)</f>
        <v>118.69008000000001</v>
      </c>
      <c r="Q171" s="30"/>
      <c r="R171" s="31">
        <f>SUM(R172:R182)</f>
        <v>0.43545959999999995</v>
      </c>
      <c r="S171" s="30"/>
      <c r="T171" s="32">
        <f>SUM(T172:T182)</f>
        <v>8.687000000000001</v>
      </c>
      <c r="AR171" s="28" t="s">
        <v>79</v>
      </c>
      <c r="AT171" s="33" t="s">
        <v>70</v>
      </c>
      <c r="AU171" s="33" t="s">
        <v>79</v>
      </c>
      <c r="AY171" s="28" t="s">
        <v>140</v>
      </c>
      <c r="BK171" s="34">
        <f>SUM(BK172:BK182)</f>
        <v>0</v>
      </c>
    </row>
    <row r="172" spans="1:65" s="1" customFormat="1" ht="24" customHeight="1">
      <c r="A172" s="213"/>
      <c r="B172" s="214"/>
      <c r="C172" s="303" t="s">
        <v>245</v>
      </c>
      <c r="D172" s="303" t="s">
        <v>143</v>
      </c>
      <c r="E172" s="304" t="s">
        <v>568</v>
      </c>
      <c r="F172" s="305" t="s">
        <v>569</v>
      </c>
      <c r="G172" s="306" t="s">
        <v>146</v>
      </c>
      <c r="H172" s="307">
        <v>90</v>
      </c>
      <c r="I172" s="35"/>
      <c r="J172" s="308">
        <f>ROUND(I172*H172,2)</f>
        <v>0</v>
      </c>
      <c r="K172" s="305" t="s">
        <v>147</v>
      </c>
      <c r="L172" s="12"/>
      <c r="M172" s="36" t="s">
        <v>1</v>
      </c>
      <c r="N172" s="37" t="s">
        <v>37</v>
      </c>
      <c r="O172" s="38">
        <v>0.105</v>
      </c>
      <c r="P172" s="38">
        <f>O172*H172</f>
        <v>9.45</v>
      </c>
      <c r="Q172" s="38">
        <v>0.00013</v>
      </c>
      <c r="R172" s="38">
        <f>Q172*H172</f>
        <v>0.011699999999999999</v>
      </c>
      <c r="S172" s="38">
        <v>0</v>
      </c>
      <c r="T172" s="39">
        <f>S172*H172</f>
        <v>0</v>
      </c>
      <c r="AR172" s="40" t="s">
        <v>148</v>
      </c>
      <c r="AT172" s="40" t="s">
        <v>143</v>
      </c>
      <c r="AU172" s="40" t="s">
        <v>149</v>
      </c>
      <c r="AY172" s="9" t="s">
        <v>140</v>
      </c>
      <c r="BE172" s="41">
        <f>IF(N172="základní",J172,0)</f>
        <v>0</v>
      </c>
      <c r="BF172" s="41">
        <f>IF(N172="snížená",J172,0)</f>
        <v>0</v>
      </c>
      <c r="BG172" s="41">
        <f>IF(N172="zákl. přenesená",J172,0)</f>
        <v>0</v>
      </c>
      <c r="BH172" s="41">
        <f>IF(N172="sníž. přenesená",J172,0)</f>
        <v>0</v>
      </c>
      <c r="BI172" s="41">
        <f>IF(N172="nulová",J172,0)</f>
        <v>0</v>
      </c>
      <c r="BJ172" s="9" t="s">
        <v>149</v>
      </c>
      <c r="BK172" s="41">
        <f>ROUND(I172*H172,2)</f>
        <v>0</v>
      </c>
      <c r="BL172" s="9" t="s">
        <v>148</v>
      </c>
      <c r="BM172" s="40" t="s">
        <v>570</v>
      </c>
    </row>
    <row r="173" spans="1:51" s="7" customFormat="1" ht="12">
      <c r="A173" s="364"/>
      <c r="B173" s="365"/>
      <c r="C173" s="364"/>
      <c r="D173" s="366" t="s">
        <v>151</v>
      </c>
      <c r="E173" s="367" t="s">
        <v>1</v>
      </c>
      <c r="F173" s="368" t="s">
        <v>571</v>
      </c>
      <c r="G173" s="364"/>
      <c r="H173" s="369">
        <v>90</v>
      </c>
      <c r="I173" s="381"/>
      <c r="J173" s="364"/>
      <c r="K173" s="364"/>
      <c r="L173" s="42"/>
      <c r="M173" s="44"/>
      <c r="N173" s="45"/>
      <c r="O173" s="45"/>
      <c r="P173" s="45"/>
      <c r="Q173" s="45"/>
      <c r="R173" s="45"/>
      <c r="S173" s="45"/>
      <c r="T173" s="46"/>
      <c r="AT173" s="43" t="s">
        <v>151</v>
      </c>
      <c r="AU173" s="43" t="s">
        <v>149</v>
      </c>
      <c r="AV173" s="7" t="s">
        <v>149</v>
      </c>
      <c r="AW173" s="7" t="s">
        <v>27</v>
      </c>
      <c r="AX173" s="7" t="s">
        <v>79</v>
      </c>
      <c r="AY173" s="43" t="s">
        <v>140</v>
      </c>
    </row>
    <row r="174" spans="1:65" s="1" customFormat="1" ht="24" customHeight="1">
      <c r="A174" s="213"/>
      <c r="B174" s="214"/>
      <c r="C174" s="303" t="s">
        <v>249</v>
      </c>
      <c r="D174" s="303" t="s">
        <v>143</v>
      </c>
      <c r="E174" s="304" t="s">
        <v>572</v>
      </c>
      <c r="F174" s="305" t="s">
        <v>573</v>
      </c>
      <c r="G174" s="306" t="s">
        <v>413</v>
      </c>
      <c r="H174" s="307">
        <v>105.6</v>
      </c>
      <c r="I174" s="35"/>
      <c r="J174" s="308">
        <f>ROUND(I174*H174,2)</f>
        <v>0</v>
      </c>
      <c r="K174" s="305" t="s">
        <v>147</v>
      </c>
      <c r="L174" s="12"/>
      <c r="M174" s="36" t="s">
        <v>1</v>
      </c>
      <c r="N174" s="37" t="s">
        <v>37</v>
      </c>
      <c r="O174" s="38">
        <v>0.64</v>
      </c>
      <c r="P174" s="38">
        <f>O174*H174</f>
        <v>67.584</v>
      </c>
      <c r="Q174" s="38">
        <v>0</v>
      </c>
      <c r="R174" s="38">
        <f>Q174*H174</f>
        <v>0</v>
      </c>
      <c r="S174" s="38">
        <v>0.07</v>
      </c>
      <c r="T174" s="39">
        <f>S174*H174</f>
        <v>7.392</v>
      </c>
      <c r="AR174" s="40" t="s">
        <v>148</v>
      </c>
      <c r="AT174" s="40" t="s">
        <v>143</v>
      </c>
      <c r="AU174" s="40" t="s">
        <v>149</v>
      </c>
      <c r="AY174" s="9" t="s">
        <v>140</v>
      </c>
      <c r="BE174" s="41">
        <f>IF(N174="základní",J174,0)</f>
        <v>0</v>
      </c>
      <c r="BF174" s="41">
        <f>IF(N174="snížená",J174,0)</f>
        <v>0</v>
      </c>
      <c r="BG174" s="41">
        <f>IF(N174="zákl. přenesená",J174,0)</f>
        <v>0</v>
      </c>
      <c r="BH174" s="41">
        <f>IF(N174="sníž. přenesená",J174,0)</f>
        <v>0</v>
      </c>
      <c r="BI174" s="41">
        <f>IF(N174="nulová",J174,0)</f>
        <v>0</v>
      </c>
      <c r="BJ174" s="9" t="s">
        <v>149</v>
      </c>
      <c r="BK174" s="41">
        <f>ROUND(I174*H174,2)</f>
        <v>0</v>
      </c>
      <c r="BL174" s="9" t="s">
        <v>148</v>
      </c>
      <c r="BM174" s="40" t="s">
        <v>574</v>
      </c>
    </row>
    <row r="175" spans="1:51" s="7" customFormat="1" ht="12">
      <c r="A175" s="364"/>
      <c r="B175" s="365"/>
      <c r="C175" s="364"/>
      <c r="D175" s="366" t="s">
        <v>151</v>
      </c>
      <c r="E175" s="367" t="s">
        <v>1</v>
      </c>
      <c r="F175" s="368" t="s">
        <v>575</v>
      </c>
      <c r="G175" s="364"/>
      <c r="H175" s="369">
        <v>105.6</v>
      </c>
      <c r="I175" s="381"/>
      <c r="J175" s="364"/>
      <c r="K175" s="364"/>
      <c r="L175" s="42"/>
      <c r="M175" s="44"/>
      <c r="N175" s="45"/>
      <c r="O175" s="45"/>
      <c r="P175" s="45"/>
      <c r="Q175" s="45"/>
      <c r="R175" s="45"/>
      <c r="S175" s="45"/>
      <c r="T175" s="46"/>
      <c r="AT175" s="43" t="s">
        <v>151</v>
      </c>
      <c r="AU175" s="43" t="s">
        <v>149</v>
      </c>
      <c r="AV175" s="7" t="s">
        <v>149</v>
      </c>
      <c r="AW175" s="7" t="s">
        <v>27</v>
      </c>
      <c r="AX175" s="7" t="s">
        <v>79</v>
      </c>
      <c r="AY175" s="43" t="s">
        <v>140</v>
      </c>
    </row>
    <row r="176" spans="1:65" s="1" customFormat="1" ht="16.5" customHeight="1">
      <c r="A176" s="213"/>
      <c r="B176" s="214"/>
      <c r="C176" s="303" t="s">
        <v>7</v>
      </c>
      <c r="D176" s="303" t="s">
        <v>143</v>
      </c>
      <c r="E176" s="304" t="s">
        <v>576</v>
      </c>
      <c r="F176" s="305" t="s">
        <v>577</v>
      </c>
      <c r="G176" s="306" t="s">
        <v>146</v>
      </c>
      <c r="H176" s="307">
        <v>37</v>
      </c>
      <c r="I176" s="35"/>
      <c r="J176" s="308">
        <f>ROUND(I176*H176,2)</f>
        <v>0</v>
      </c>
      <c r="K176" s="305" t="s">
        <v>147</v>
      </c>
      <c r="L176" s="12"/>
      <c r="M176" s="36" t="s">
        <v>1</v>
      </c>
      <c r="N176" s="37" t="s">
        <v>37</v>
      </c>
      <c r="O176" s="38">
        <v>0.306</v>
      </c>
      <c r="P176" s="38">
        <f>O176*H176</f>
        <v>11.322</v>
      </c>
      <c r="Q176" s="38">
        <v>0</v>
      </c>
      <c r="R176" s="38">
        <f>Q176*H176</f>
        <v>0</v>
      </c>
      <c r="S176" s="38">
        <v>0</v>
      </c>
      <c r="T176" s="39">
        <f>S176*H176</f>
        <v>0</v>
      </c>
      <c r="AR176" s="40" t="s">
        <v>148</v>
      </c>
      <c r="AT176" s="40" t="s">
        <v>143</v>
      </c>
      <c r="AU176" s="40" t="s">
        <v>149</v>
      </c>
      <c r="AY176" s="9" t="s">
        <v>140</v>
      </c>
      <c r="BE176" s="41">
        <f>IF(N176="základní",J176,0)</f>
        <v>0</v>
      </c>
      <c r="BF176" s="41">
        <f>IF(N176="snížená",J176,0)</f>
        <v>0</v>
      </c>
      <c r="BG176" s="41">
        <f>IF(N176="zákl. přenesená",J176,0)</f>
        <v>0</v>
      </c>
      <c r="BH176" s="41">
        <f>IF(N176="sníž. přenesená",J176,0)</f>
        <v>0</v>
      </c>
      <c r="BI176" s="41">
        <f>IF(N176="nulová",J176,0)</f>
        <v>0</v>
      </c>
      <c r="BJ176" s="9" t="s">
        <v>149</v>
      </c>
      <c r="BK176" s="41">
        <f>ROUND(I176*H176,2)</f>
        <v>0</v>
      </c>
      <c r="BL176" s="9" t="s">
        <v>148</v>
      </c>
      <c r="BM176" s="40" t="s">
        <v>578</v>
      </c>
    </row>
    <row r="177" spans="1:65" s="1" customFormat="1" ht="24" customHeight="1">
      <c r="A177" s="213"/>
      <c r="B177" s="214"/>
      <c r="C177" s="303" t="s">
        <v>258</v>
      </c>
      <c r="D177" s="303" t="s">
        <v>143</v>
      </c>
      <c r="E177" s="304" t="s">
        <v>579</v>
      </c>
      <c r="F177" s="305" t="s">
        <v>580</v>
      </c>
      <c r="G177" s="306" t="s">
        <v>146</v>
      </c>
      <c r="H177" s="307">
        <v>74</v>
      </c>
      <c r="I177" s="35"/>
      <c r="J177" s="308">
        <f>ROUND(I177*H177,2)</f>
        <v>0</v>
      </c>
      <c r="K177" s="305" t="s">
        <v>147</v>
      </c>
      <c r="L177" s="12"/>
      <c r="M177" s="36" t="s">
        <v>1</v>
      </c>
      <c r="N177" s="37" t="s">
        <v>37</v>
      </c>
      <c r="O177" s="38">
        <v>0.141</v>
      </c>
      <c r="P177" s="38">
        <f>O177*H177</f>
        <v>10.434</v>
      </c>
      <c r="Q177" s="38">
        <v>0</v>
      </c>
      <c r="R177" s="38">
        <f>Q177*H177</f>
        <v>0</v>
      </c>
      <c r="S177" s="38">
        <v>0</v>
      </c>
      <c r="T177" s="39">
        <f>S177*H177</f>
        <v>0</v>
      </c>
      <c r="AR177" s="40" t="s">
        <v>148</v>
      </c>
      <c r="AT177" s="40" t="s">
        <v>143</v>
      </c>
      <c r="AU177" s="40" t="s">
        <v>149</v>
      </c>
      <c r="AY177" s="9" t="s">
        <v>140</v>
      </c>
      <c r="BE177" s="41">
        <f>IF(N177="základní",J177,0)</f>
        <v>0</v>
      </c>
      <c r="BF177" s="41">
        <f>IF(N177="snížená",J177,0)</f>
        <v>0</v>
      </c>
      <c r="BG177" s="41">
        <f>IF(N177="zákl. přenesená",J177,0)</f>
        <v>0</v>
      </c>
      <c r="BH177" s="41">
        <f>IF(N177="sníž. přenesená",J177,0)</f>
        <v>0</v>
      </c>
      <c r="BI177" s="41">
        <f>IF(N177="nulová",J177,0)</f>
        <v>0</v>
      </c>
      <c r="BJ177" s="9" t="s">
        <v>149</v>
      </c>
      <c r="BK177" s="41">
        <f>ROUND(I177*H177,2)</f>
        <v>0</v>
      </c>
      <c r="BL177" s="9" t="s">
        <v>148</v>
      </c>
      <c r="BM177" s="40" t="s">
        <v>581</v>
      </c>
    </row>
    <row r="178" spans="1:51" s="7" customFormat="1" ht="12">
      <c r="A178" s="364"/>
      <c r="B178" s="365"/>
      <c r="C178" s="364"/>
      <c r="D178" s="366" t="s">
        <v>151</v>
      </c>
      <c r="E178" s="367" t="s">
        <v>1</v>
      </c>
      <c r="F178" s="368" t="s">
        <v>582</v>
      </c>
      <c r="G178" s="364"/>
      <c r="H178" s="369">
        <v>74</v>
      </c>
      <c r="I178" s="381"/>
      <c r="J178" s="364"/>
      <c r="K178" s="364"/>
      <c r="L178" s="42"/>
      <c r="M178" s="44"/>
      <c r="N178" s="45"/>
      <c r="O178" s="45"/>
      <c r="P178" s="45"/>
      <c r="Q178" s="45"/>
      <c r="R178" s="45"/>
      <c r="S178" s="45"/>
      <c r="T178" s="46"/>
      <c r="AT178" s="43" t="s">
        <v>151</v>
      </c>
      <c r="AU178" s="43" t="s">
        <v>149</v>
      </c>
      <c r="AV178" s="7" t="s">
        <v>149</v>
      </c>
      <c r="AW178" s="7" t="s">
        <v>27</v>
      </c>
      <c r="AX178" s="7" t="s">
        <v>79</v>
      </c>
      <c r="AY178" s="43" t="s">
        <v>140</v>
      </c>
    </row>
    <row r="179" spans="1:65" s="1" customFormat="1" ht="24" customHeight="1">
      <c r="A179" s="213"/>
      <c r="B179" s="214"/>
      <c r="C179" s="303" t="s">
        <v>265</v>
      </c>
      <c r="D179" s="303" t="s">
        <v>143</v>
      </c>
      <c r="E179" s="304" t="s">
        <v>583</v>
      </c>
      <c r="F179" s="305" t="s">
        <v>584</v>
      </c>
      <c r="G179" s="306" t="s">
        <v>146</v>
      </c>
      <c r="H179" s="307">
        <v>37</v>
      </c>
      <c r="I179" s="35"/>
      <c r="J179" s="308">
        <f>ROUND(I179*H179,2)</f>
        <v>0</v>
      </c>
      <c r="K179" s="305" t="s">
        <v>147</v>
      </c>
      <c r="L179" s="12"/>
      <c r="M179" s="36" t="s">
        <v>1</v>
      </c>
      <c r="N179" s="37" t="s">
        <v>37</v>
      </c>
      <c r="O179" s="38">
        <v>0.162</v>
      </c>
      <c r="P179" s="38">
        <f>O179*H179</f>
        <v>5.994</v>
      </c>
      <c r="Q179" s="38">
        <v>0</v>
      </c>
      <c r="R179" s="38">
        <f>Q179*H179</f>
        <v>0</v>
      </c>
      <c r="S179" s="38">
        <v>0.035</v>
      </c>
      <c r="T179" s="39">
        <f>S179*H179</f>
        <v>1.2950000000000002</v>
      </c>
      <c r="AR179" s="40" t="s">
        <v>148</v>
      </c>
      <c r="AT179" s="40" t="s">
        <v>143</v>
      </c>
      <c r="AU179" s="40" t="s">
        <v>149</v>
      </c>
      <c r="AY179" s="9" t="s">
        <v>140</v>
      </c>
      <c r="BE179" s="41">
        <f>IF(N179="základní",J179,0)</f>
        <v>0</v>
      </c>
      <c r="BF179" s="41">
        <f>IF(N179="snížená",J179,0)</f>
        <v>0</v>
      </c>
      <c r="BG179" s="41">
        <f>IF(N179="zákl. přenesená",J179,0)</f>
        <v>0</v>
      </c>
      <c r="BH179" s="41">
        <f>IF(N179="sníž. přenesená",J179,0)</f>
        <v>0</v>
      </c>
      <c r="BI179" s="41">
        <f>IF(N179="nulová",J179,0)</f>
        <v>0</v>
      </c>
      <c r="BJ179" s="9" t="s">
        <v>149</v>
      </c>
      <c r="BK179" s="41">
        <f>ROUND(I179*H179,2)</f>
        <v>0</v>
      </c>
      <c r="BL179" s="9" t="s">
        <v>148</v>
      </c>
      <c r="BM179" s="40" t="s">
        <v>585</v>
      </c>
    </row>
    <row r="180" spans="1:51" s="7" customFormat="1" ht="12">
      <c r="A180" s="364"/>
      <c r="B180" s="365"/>
      <c r="C180" s="364"/>
      <c r="D180" s="366" t="s">
        <v>151</v>
      </c>
      <c r="E180" s="367" t="s">
        <v>1</v>
      </c>
      <c r="F180" s="368" t="s">
        <v>586</v>
      </c>
      <c r="G180" s="364"/>
      <c r="H180" s="369">
        <v>37</v>
      </c>
      <c r="I180" s="381"/>
      <c r="J180" s="364"/>
      <c r="K180" s="364"/>
      <c r="L180" s="42"/>
      <c r="M180" s="44"/>
      <c r="N180" s="45"/>
      <c r="O180" s="45"/>
      <c r="P180" s="45"/>
      <c r="Q180" s="45"/>
      <c r="R180" s="45"/>
      <c r="S180" s="45"/>
      <c r="T180" s="46"/>
      <c r="AT180" s="43" t="s">
        <v>151</v>
      </c>
      <c r="AU180" s="43" t="s">
        <v>149</v>
      </c>
      <c r="AV180" s="7" t="s">
        <v>149</v>
      </c>
      <c r="AW180" s="7" t="s">
        <v>27</v>
      </c>
      <c r="AX180" s="7" t="s">
        <v>79</v>
      </c>
      <c r="AY180" s="43" t="s">
        <v>140</v>
      </c>
    </row>
    <row r="181" spans="1:65" s="1" customFormat="1" ht="24" customHeight="1">
      <c r="A181" s="213"/>
      <c r="B181" s="214"/>
      <c r="C181" s="303" t="s">
        <v>268</v>
      </c>
      <c r="D181" s="303" t="s">
        <v>143</v>
      </c>
      <c r="E181" s="304" t="s">
        <v>587</v>
      </c>
      <c r="F181" s="305" t="s">
        <v>588</v>
      </c>
      <c r="G181" s="306" t="s">
        <v>413</v>
      </c>
      <c r="H181" s="307">
        <v>23.49</v>
      </c>
      <c r="I181" s="35"/>
      <c r="J181" s="308">
        <f>ROUND(I181*H181,2)</f>
        <v>0</v>
      </c>
      <c r="K181" s="305" t="s">
        <v>147</v>
      </c>
      <c r="L181" s="12"/>
      <c r="M181" s="36" t="s">
        <v>1</v>
      </c>
      <c r="N181" s="37" t="s">
        <v>37</v>
      </c>
      <c r="O181" s="38">
        <v>0.592</v>
      </c>
      <c r="P181" s="38">
        <f>O181*H181</f>
        <v>13.906079999999998</v>
      </c>
      <c r="Q181" s="38">
        <v>0.01804</v>
      </c>
      <c r="R181" s="38">
        <f>Q181*H181</f>
        <v>0.42375959999999996</v>
      </c>
      <c r="S181" s="38">
        <v>0</v>
      </c>
      <c r="T181" s="39">
        <f>S181*H181</f>
        <v>0</v>
      </c>
      <c r="AR181" s="40" t="s">
        <v>148</v>
      </c>
      <c r="AT181" s="40" t="s">
        <v>143</v>
      </c>
      <c r="AU181" s="40" t="s">
        <v>149</v>
      </c>
      <c r="AY181" s="9" t="s">
        <v>140</v>
      </c>
      <c r="BE181" s="41">
        <f>IF(N181="základní",J181,0)</f>
        <v>0</v>
      </c>
      <c r="BF181" s="41">
        <f>IF(N181="snížená",J181,0)</f>
        <v>0</v>
      </c>
      <c r="BG181" s="41">
        <f>IF(N181="zákl. přenesená",J181,0)</f>
        <v>0</v>
      </c>
      <c r="BH181" s="41">
        <f>IF(N181="sníž. přenesená",J181,0)</f>
        <v>0</v>
      </c>
      <c r="BI181" s="41">
        <f>IF(N181="nulová",J181,0)</f>
        <v>0</v>
      </c>
      <c r="BJ181" s="9" t="s">
        <v>149</v>
      </c>
      <c r="BK181" s="41">
        <f>ROUND(I181*H181,2)</f>
        <v>0</v>
      </c>
      <c r="BL181" s="9" t="s">
        <v>148</v>
      </c>
      <c r="BM181" s="40" t="s">
        <v>589</v>
      </c>
    </row>
    <row r="182" spans="1:51" s="7" customFormat="1" ht="12">
      <c r="A182" s="364"/>
      <c r="B182" s="365"/>
      <c r="C182" s="364"/>
      <c r="D182" s="366" t="s">
        <v>151</v>
      </c>
      <c r="E182" s="367" t="s">
        <v>1</v>
      </c>
      <c r="F182" s="368" t="s">
        <v>590</v>
      </c>
      <c r="G182" s="364"/>
      <c r="H182" s="369">
        <v>23.49</v>
      </c>
      <c r="I182" s="381"/>
      <c r="J182" s="364"/>
      <c r="K182" s="364"/>
      <c r="L182" s="42"/>
      <c r="M182" s="44"/>
      <c r="N182" s="45"/>
      <c r="O182" s="45"/>
      <c r="P182" s="45"/>
      <c r="Q182" s="45"/>
      <c r="R182" s="45"/>
      <c r="S182" s="45"/>
      <c r="T182" s="46"/>
      <c r="AT182" s="43" t="s">
        <v>151</v>
      </c>
      <c r="AU182" s="43" t="s">
        <v>149</v>
      </c>
      <c r="AV182" s="7" t="s">
        <v>149</v>
      </c>
      <c r="AW182" s="7" t="s">
        <v>27</v>
      </c>
      <c r="AX182" s="7" t="s">
        <v>79</v>
      </c>
      <c r="AY182" s="43" t="s">
        <v>140</v>
      </c>
    </row>
    <row r="183" spans="1:63" s="6" customFormat="1" ht="22.9" customHeight="1">
      <c r="A183" s="262"/>
      <c r="B183" s="263"/>
      <c r="C183" s="262"/>
      <c r="D183" s="264" t="s">
        <v>70</v>
      </c>
      <c r="E183" s="271" t="s">
        <v>184</v>
      </c>
      <c r="F183" s="271" t="s">
        <v>185</v>
      </c>
      <c r="G183" s="262"/>
      <c r="H183" s="262"/>
      <c r="I183" s="382"/>
      <c r="J183" s="272">
        <f>BK183</f>
        <v>0</v>
      </c>
      <c r="K183" s="262"/>
      <c r="L183" s="27"/>
      <c r="M183" s="29"/>
      <c r="N183" s="30"/>
      <c r="O183" s="30"/>
      <c r="P183" s="31">
        <f>SUM(P184:P188)</f>
        <v>18.368211000000002</v>
      </c>
      <c r="Q183" s="30"/>
      <c r="R183" s="31">
        <f>SUM(R184:R188)</f>
        <v>0</v>
      </c>
      <c r="S183" s="30"/>
      <c r="T183" s="32">
        <f>SUM(T184:T188)</f>
        <v>0</v>
      </c>
      <c r="AR183" s="28" t="s">
        <v>79</v>
      </c>
      <c r="AT183" s="33" t="s">
        <v>70</v>
      </c>
      <c r="AU183" s="33" t="s">
        <v>79</v>
      </c>
      <c r="AY183" s="28" t="s">
        <v>140</v>
      </c>
      <c r="BK183" s="34">
        <f>SUM(BK184:BK188)</f>
        <v>0</v>
      </c>
    </row>
    <row r="184" spans="1:65" s="1" customFormat="1" ht="24" customHeight="1">
      <c r="A184" s="213"/>
      <c r="B184" s="214"/>
      <c r="C184" s="303" t="s">
        <v>273</v>
      </c>
      <c r="D184" s="303" t="s">
        <v>143</v>
      </c>
      <c r="E184" s="304" t="s">
        <v>591</v>
      </c>
      <c r="F184" s="305" t="s">
        <v>592</v>
      </c>
      <c r="G184" s="306" t="s">
        <v>155</v>
      </c>
      <c r="H184" s="307">
        <v>11.139</v>
      </c>
      <c r="I184" s="35"/>
      <c r="J184" s="308">
        <f>ROUND(I184*H184,2)</f>
        <v>0</v>
      </c>
      <c r="K184" s="305" t="s">
        <v>147</v>
      </c>
      <c r="L184" s="12"/>
      <c r="M184" s="36" t="s">
        <v>1</v>
      </c>
      <c r="N184" s="37" t="s">
        <v>37</v>
      </c>
      <c r="O184" s="38">
        <v>1.47</v>
      </c>
      <c r="P184" s="38">
        <f>O184*H184</f>
        <v>16.37433</v>
      </c>
      <c r="Q184" s="38">
        <v>0</v>
      </c>
      <c r="R184" s="38">
        <f>Q184*H184</f>
        <v>0</v>
      </c>
      <c r="S184" s="38">
        <v>0</v>
      </c>
      <c r="T184" s="39">
        <f>S184*H184</f>
        <v>0</v>
      </c>
      <c r="AR184" s="40" t="s">
        <v>148</v>
      </c>
      <c r="AT184" s="40" t="s">
        <v>143</v>
      </c>
      <c r="AU184" s="40" t="s">
        <v>149</v>
      </c>
      <c r="AY184" s="9" t="s">
        <v>140</v>
      </c>
      <c r="BE184" s="41">
        <f>IF(N184="základní",J184,0)</f>
        <v>0</v>
      </c>
      <c r="BF184" s="41">
        <f>IF(N184="snížená",J184,0)</f>
        <v>0</v>
      </c>
      <c r="BG184" s="41">
        <f>IF(N184="zákl. přenesená",J184,0)</f>
        <v>0</v>
      </c>
      <c r="BH184" s="41">
        <f>IF(N184="sníž. přenesená",J184,0)</f>
        <v>0</v>
      </c>
      <c r="BI184" s="41">
        <f>IF(N184="nulová",J184,0)</f>
        <v>0</v>
      </c>
      <c r="BJ184" s="9" t="s">
        <v>149</v>
      </c>
      <c r="BK184" s="41">
        <f>ROUND(I184*H184,2)</f>
        <v>0</v>
      </c>
      <c r="BL184" s="9" t="s">
        <v>148</v>
      </c>
      <c r="BM184" s="40" t="s">
        <v>593</v>
      </c>
    </row>
    <row r="185" spans="1:65" s="1" customFormat="1" ht="24" customHeight="1">
      <c r="A185" s="213"/>
      <c r="B185" s="214"/>
      <c r="C185" s="303" t="s">
        <v>278</v>
      </c>
      <c r="D185" s="303" t="s">
        <v>143</v>
      </c>
      <c r="E185" s="304" t="s">
        <v>190</v>
      </c>
      <c r="F185" s="305" t="s">
        <v>191</v>
      </c>
      <c r="G185" s="306" t="s">
        <v>155</v>
      </c>
      <c r="H185" s="307">
        <v>11.139</v>
      </c>
      <c r="I185" s="35"/>
      <c r="J185" s="308">
        <f>ROUND(I185*H185,2)</f>
        <v>0</v>
      </c>
      <c r="K185" s="305" t="s">
        <v>147</v>
      </c>
      <c r="L185" s="12"/>
      <c r="M185" s="36" t="s">
        <v>1</v>
      </c>
      <c r="N185" s="37" t="s">
        <v>37</v>
      </c>
      <c r="O185" s="38">
        <v>0.125</v>
      </c>
      <c r="P185" s="38">
        <f>O185*H185</f>
        <v>1.392375</v>
      </c>
      <c r="Q185" s="38">
        <v>0</v>
      </c>
      <c r="R185" s="38">
        <f>Q185*H185</f>
        <v>0</v>
      </c>
      <c r="S185" s="38">
        <v>0</v>
      </c>
      <c r="T185" s="39">
        <f>S185*H185</f>
        <v>0</v>
      </c>
      <c r="AR185" s="40" t="s">
        <v>148</v>
      </c>
      <c r="AT185" s="40" t="s">
        <v>143</v>
      </c>
      <c r="AU185" s="40" t="s">
        <v>149</v>
      </c>
      <c r="AY185" s="9" t="s">
        <v>140</v>
      </c>
      <c r="BE185" s="41">
        <f>IF(N185="základní",J185,0)</f>
        <v>0</v>
      </c>
      <c r="BF185" s="41">
        <f>IF(N185="snížená",J185,0)</f>
        <v>0</v>
      </c>
      <c r="BG185" s="41">
        <f>IF(N185="zákl. přenesená",J185,0)</f>
        <v>0</v>
      </c>
      <c r="BH185" s="41">
        <f>IF(N185="sníž. přenesená",J185,0)</f>
        <v>0</v>
      </c>
      <c r="BI185" s="41">
        <f>IF(N185="nulová",J185,0)</f>
        <v>0</v>
      </c>
      <c r="BJ185" s="9" t="s">
        <v>149</v>
      </c>
      <c r="BK185" s="41">
        <f>ROUND(I185*H185,2)</f>
        <v>0</v>
      </c>
      <c r="BL185" s="9" t="s">
        <v>148</v>
      </c>
      <c r="BM185" s="40" t="s">
        <v>594</v>
      </c>
    </row>
    <row r="186" spans="1:65" s="1" customFormat="1" ht="24" customHeight="1">
      <c r="A186" s="213"/>
      <c r="B186" s="214"/>
      <c r="C186" s="303" t="s">
        <v>283</v>
      </c>
      <c r="D186" s="303" t="s">
        <v>143</v>
      </c>
      <c r="E186" s="304" t="s">
        <v>194</v>
      </c>
      <c r="F186" s="305" t="s">
        <v>195</v>
      </c>
      <c r="G186" s="306" t="s">
        <v>155</v>
      </c>
      <c r="H186" s="307">
        <v>100.251</v>
      </c>
      <c r="I186" s="35"/>
      <c r="J186" s="308">
        <f>ROUND(I186*H186,2)</f>
        <v>0</v>
      </c>
      <c r="K186" s="305" t="s">
        <v>147</v>
      </c>
      <c r="L186" s="12"/>
      <c r="M186" s="36" t="s">
        <v>1</v>
      </c>
      <c r="N186" s="37" t="s">
        <v>37</v>
      </c>
      <c r="O186" s="38">
        <v>0.006</v>
      </c>
      <c r="P186" s="38">
        <f>O186*H186</f>
        <v>0.6015060000000001</v>
      </c>
      <c r="Q186" s="38">
        <v>0</v>
      </c>
      <c r="R186" s="38">
        <f>Q186*H186</f>
        <v>0</v>
      </c>
      <c r="S186" s="38">
        <v>0</v>
      </c>
      <c r="T186" s="39">
        <f>S186*H186</f>
        <v>0</v>
      </c>
      <c r="AR186" s="40" t="s">
        <v>148</v>
      </c>
      <c r="AT186" s="40" t="s">
        <v>143</v>
      </c>
      <c r="AU186" s="40" t="s">
        <v>149</v>
      </c>
      <c r="AY186" s="9" t="s">
        <v>140</v>
      </c>
      <c r="BE186" s="41">
        <f>IF(N186="základní",J186,0)</f>
        <v>0</v>
      </c>
      <c r="BF186" s="41">
        <f>IF(N186="snížená",J186,0)</f>
        <v>0</v>
      </c>
      <c r="BG186" s="41">
        <f>IF(N186="zákl. přenesená",J186,0)</f>
        <v>0</v>
      </c>
      <c r="BH186" s="41">
        <f>IF(N186="sníž. přenesená",J186,0)</f>
        <v>0</v>
      </c>
      <c r="BI186" s="41">
        <f>IF(N186="nulová",J186,0)</f>
        <v>0</v>
      </c>
      <c r="BJ186" s="9" t="s">
        <v>149</v>
      </c>
      <c r="BK186" s="41">
        <f>ROUND(I186*H186,2)</f>
        <v>0</v>
      </c>
      <c r="BL186" s="9" t="s">
        <v>148</v>
      </c>
      <c r="BM186" s="40" t="s">
        <v>595</v>
      </c>
    </row>
    <row r="187" spans="1:51" s="7" customFormat="1" ht="12">
      <c r="A187" s="364"/>
      <c r="B187" s="365"/>
      <c r="C187" s="364"/>
      <c r="D187" s="366" t="s">
        <v>151</v>
      </c>
      <c r="E187" s="367" t="s">
        <v>1</v>
      </c>
      <c r="F187" s="368" t="s">
        <v>596</v>
      </c>
      <c r="G187" s="364"/>
      <c r="H187" s="369">
        <v>100.251</v>
      </c>
      <c r="I187" s="381"/>
      <c r="J187" s="364"/>
      <c r="K187" s="364"/>
      <c r="L187" s="42"/>
      <c r="M187" s="44"/>
      <c r="N187" s="45"/>
      <c r="O187" s="45"/>
      <c r="P187" s="45"/>
      <c r="Q187" s="45"/>
      <c r="R187" s="45"/>
      <c r="S187" s="45"/>
      <c r="T187" s="46"/>
      <c r="AT187" s="43" t="s">
        <v>151</v>
      </c>
      <c r="AU187" s="43" t="s">
        <v>149</v>
      </c>
      <c r="AV187" s="7" t="s">
        <v>149</v>
      </c>
      <c r="AW187" s="7" t="s">
        <v>27</v>
      </c>
      <c r="AX187" s="7" t="s">
        <v>79</v>
      </c>
      <c r="AY187" s="43" t="s">
        <v>140</v>
      </c>
    </row>
    <row r="188" spans="1:65" s="1" customFormat="1" ht="24" customHeight="1">
      <c r="A188" s="213"/>
      <c r="B188" s="214"/>
      <c r="C188" s="303" t="s">
        <v>288</v>
      </c>
      <c r="D188" s="303" t="s">
        <v>143</v>
      </c>
      <c r="E188" s="304" t="s">
        <v>199</v>
      </c>
      <c r="F188" s="305" t="s">
        <v>200</v>
      </c>
      <c r="G188" s="306" t="s">
        <v>155</v>
      </c>
      <c r="H188" s="307">
        <v>11.139</v>
      </c>
      <c r="I188" s="35"/>
      <c r="J188" s="308">
        <f>ROUND(I188*H188,2)</f>
        <v>0</v>
      </c>
      <c r="K188" s="305" t="s">
        <v>147</v>
      </c>
      <c r="L188" s="12"/>
      <c r="M188" s="36" t="s">
        <v>1</v>
      </c>
      <c r="N188" s="37" t="s">
        <v>37</v>
      </c>
      <c r="O188" s="38">
        <v>0</v>
      </c>
      <c r="P188" s="38">
        <f>O188*H188</f>
        <v>0</v>
      </c>
      <c r="Q188" s="38">
        <v>0</v>
      </c>
      <c r="R188" s="38">
        <f>Q188*H188</f>
        <v>0</v>
      </c>
      <c r="S188" s="38">
        <v>0</v>
      </c>
      <c r="T188" s="39">
        <f>S188*H188</f>
        <v>0</v>
      </c>
      <c r="AR188" s="40" t="s">
        <v>148</v>
      </c>
      <c r="AT188" s="40" t="s">
        <v>143</v>
      </c>
      <c r="AU188" s="40" t="s">
        <v>149</v>
      </c>
      <c r="AY188" s="9" t="s">
        <v>140</v>
      </c>
      <c r="BE188" s="41">
        <f>IF(N188="základní",J188,0)</f>
        <v>0</v>
      </c>
      <c r="BF188" s="41">
        <f>IF(N188="snížená",J188,0)</f>
        <v>0</v>
      </c>
      <c r="BG188" s="41">
        <f>IF(N188="zákl. přenesená",J188,0)</f>
        <v>0</v>
      </c>
      <c r="BH188" s="41">
        <f>IF(N188="sníž. přenesená",J188,0)</f>
        <v>0</v>
      </c>
      <c r="BI188" s="41">
        <f>IF(N188="nulová",J188,0)</f>
        <v>0</v>
      </c>
      <c r="BJ188" s="9" t="s">
        <v>149</v>
      </c>
      <c r="BK188" s="41">
        <f>ROUND(I188*H188,2)</f>
        <v>0</v>
      </c>
      <c r="BL188" s="9" t="s">
        <v>148</v>
      </c>
      <c r="BM188" s="40" t="s">
        <v>597</v>
      </c>
    </row>
    <row r="189" spans="1:63" s="6" customFormat="1" ht="22.9" customHeight="1">
      <c r="A189" s="262"/>
      <c r="B189" s="263"/>
      <c r="C189" s="262"/>
      <c r="D189" s="264" t="s">
        <v>70</v>
      </c>
      <c r="E189" s="271" t="s">
        <v>203</v>
      </c>
      <c r="F189" s="271" t="s">
        <v>204</v>
      </c>
      <c r="G189" s="262"/>
      <c r="H189" s="262"/>
      <c r="I189" s="382"/>
      <c r="J189" s="272">
        <f>BK189</f>
        <v>0</v>
      </c>
      <c r="K189" s="262"/>
      <c r="L189" s="27"/>
      <c r="M189" s="29"/>
      <c r="N189" s="30"/>
      <c r="O189" s="30"/>
      <c r="P189" s="31">
        <f>P190</f>
        <v>50.719254</v>
      </c>
      <c r="Q189" s="30"/>
      <c r="R189" s="31">
        <f>R190</f>
        <v>0</v>
      </c>
      <c r="S189" s="30"/>
      <c r="T189" s="32">
        <f>T190</f>
        <v>0</v>
      </c>
      <c r="AR189" s="28" t="s">
        <v>79</v>
      </c>
      <c r="AT189" s="33" t="s">
        <v>70</v>
      </c>
      <c r="AU189" s="33" t="s">
        <v>79</v>
      </c>
      <c r="AY189" s="28" t="s">
        <v>140</v>
      </c>
      <c r="BK189" s="34">
        <f>BK190</f>
        <v>0</v>
      </c>
    </row>
    <row r="190" spans="1:65" s="1" customFormat="1" ht="16.5" customHeight="1">
      <c r="A190" s="213"/>
      <c r="B190" s="214"/>
      <c r="C190" s="303" t="s">
        <v>292</v>
      </c>
      <c r="D190" s="303" t="s">
        <v>143</v>
      </c>
      <c r="E190" s="304" t="s">
        <v>598</v>
      </c>
      <c r="F190" s="305" t="s">
        <v>599</v>
      </c>
      <c r="G190" s="306" t="s">
        <v>155</v>
      </c>
      <c r="H190" s="307">
        <v>61.034</v>
      </c>
      <c r="I190" s="35"/>
      <c r="J190" s="308">
        <f>ROUND(I190*H190,2)</f>
        <v>0</v>
      </c>
      <c r="K190" s="305" t="s">
        <v>147</v>
      </c>
      <c r="L190" s="12"/>
      <c r="M190" s="36" t="s">
        <v>1</v>
      </c>
      <c r="N190" s="37" t="s">
        <v>37</v>
      </c>
      <c r="O190" s="38">
        <v>0.831</v>
      </c>
      <c r="P190" s="38">
        <f>O190*H190</f>
        <v>50.719254</v>
      </c>
      <c r="Q190" s="38">
        <v>0</v>
      </c>
      <c r="R190" s="38">
        <f>Q190*H190</f>
        <v>0</v>
      </c>
      <c r="S190" s="38">
        <v>0</v>
      </c>
      <c r="T190" s="39">
        <f>S190*H190</f>
        <v>0</v>
      </c>
      <c r="AR190" s="40" t="s">
        <v>148</v>
      </c>
      <c r="AT190" s="40" t="s">
        <v>143</v>
      </c>
      <c r="AU190" s="40" t="s">
        <v>149</v>
      </c>
      <c r="AY190" s="9" t="s">
        <v>140</v>
      </c>
      <c r="BE190" s="41">
        <f>IF(N190="základní",J190,0)</f>
        <v>0</v>
      </c>
      <c r="BF190" s="41">
        <f>IF(N190="snížená",J190,0)</f>
        <v>0</v>
      </c>
      <c r="BG190" s="41">
        <f>IF(N190="zákl. přenesená",J190,0)</f>
        <v>0</v>
      </c>
      <c r="BH190" s="41">
        <f>IF(N190="sníž. přenesená",J190,0)</f>
        <v>0</v>
      </c>
      <c r="BI190" s="41">
        <f>IF(N190="nulová",J190,0)</f>
        <v>0</v>
      </c>
      <c r="BJ190" s="9" t="s">
        <v>149</v>
      </c>
      <c r="BK190" s="41">
        <f>ROUND(I190*H190,2)</f>
        <v>0</v>
      </c>
      <c r="BL190" s="9" t="s">
        <v>148</v>
      </c>
      <c r="BM190" s="40" t="s">
        <v>600</v>
      </c>
    </row>
    <row r="191" spans="1:63" s="6" customFormat="1" ht="25.9" customHeight="1">
      <c r="A191" s="262"/>
      <c r="B191" s="263"/>
      <c r="C191" s="262"/>
      <c r="D191" s="264" t="s">
        <v>70</v>
      </c>
      <c r="E191" s="265" t="s">
        <v>209</v>
      </c>
      <c r="F191" s="265" t="s">
        <v>210</v>
      </c>
      <c r="G191" s="262"/>
      <c r="H191" s="262"/>
      <c r="I191" s="382"/>
      <c r="J191" s="266">
        <f>J192+J194+J212+J200</f>
        <v>0</v>
      </c>
      <c r="K191" s="262"/>
      <c r="L191" s="27"/>
      <c r="M191" s="29"/>
      <c r="N191" s="30"/>
      <c r="O191" s="30"/>
      <c r="P191" s="31">
        <f>P192+P194+P200+P212</f>
        <v>366.92509800000005</v>
      </c>
      <c r="Q191" s="30"/>
      <c r="R191" s="31">
        <f>R192+R194+R200+R212</f>
        <v>3.23736182</v>
      </c>
      <c r="S191" s="30"/>
      <c r="T191" s="32">
        <f>T192+T194+T200+T212</f>
        <v>2.4516</v>
      </c>
      <c r="AR191" s="28" t="s">
        <v>149</v>
      </c>
      <c r="AT191" s="33" t="s">
        <v>70</v>
      </c>
      <c r="AU191" s="33" t="s">
        <v>71</v>
      </c>
      <c r="AY191" s="28" t="s">
        <v>140</v>
      </c>
      <c r="BK191" s="34">
        <f>BK192+BK194+BK200+BK212</f>
        <v>0</v>
      </c>
    </row>
    <row r="192" spans="1:63" s="6" customFormat="1" ht="22.9" customHeight="1">
      <c r="A192" s="262"/>
      <c r="B192" s="263"/>
      <c r="C192" s="262"/>
      <c r="D192" s="264" t="s">
        <v>70</v>
      </c>
      <c r="E192" s="271" t="s">
        <v>601</v>
      </c>
      <c r="F192" s="271" t="s">
        <v>602</v>
      </c>
      <c r="G192" s="262"/>
      <c r="H192" s="262"/>
      <c r="I192" s="382"/>
      <c r="J192" s="272">
        <f>J193</f>
        <v>0</v>
      </c>
      <c r="K192" s="262"/>
      <c r="L192" s="27"/>
      <c r="M192" s="29"/>
      <c r="N192" s="30"/>
      <c r="O192" s="30"/>
      <c r="P192" s="31">
        <f>P193</f>
        <v>0</v>
      </c>
      <c r="Q192" s="30"/>
      <c r="R192" s="31">
        <f>R193</f>
        <v>0</v>
      </c>
      <c r="S192" s="30"/>
      <c r="T192" s="32">
        <f>T193</f>
        <v>0</v>
      </c>
      <c r="AR192" s="28" t="s">
        <v>149</v>
      </c>
      <c r="AT192" s="33" t="s">
        <v>70</v>
      </c>
      <c r="AU192" s="33" t="s">
        <v>79</v>
      </c>
      <c r="AY192" s="28" t="s">
        <v>140</v>
      </c>
      <c r="BK192" s="34">
        <f>BK193</f>
        <v>0</v>
      </c>
    </row>
    <row r="193" spans="1:65" s="1" customFormat="1" ht="16.5" customHeight="1">
      <c r="A193" s="213"/>
      <c r="B193" s="214"/>
      <c r="C193" s="303" t="s">
        <v>295</v>
      </c>
      <c r="D193" s="303" t="s">
        <v>143</v>
      </c>
      <c r="E193" s="304" t="s">
        <v>603</v>
      </c>
      <c r="F193" s="305" t="s">
        <v>1235</v>
      </c>
      <c r="G193" s="306" t="s">
        <v>604</v>
      </c>
      <c r="H193" s="307">
        <v>1</v>
      </c>
      <c r="I193" s="35">
        <f>'UHK 2.1 - ELEKTRO B'!J54</f>
        <v>0</v>
      </c>
      <c r="J193" s="308">
        <f>'UHK 2.1 - ELEKTRO B'!J54</f>
        <v>0</v>
      </c>
      <c r="K193" s="305" t="s">
        <v>1</v>
      </c>
      <c r="L193" s="12"/>
      <c r="M193" s="36" t="s">
        <v>1</v>
      </c>
      <c r="N193" s="37" t="s">
        <v>37</v>
      </c>
      <c r="O193" s="38">
        <v>0</v>
      </c>
      <c r="P193" s="38">
        <f>O193*H193</f>
        <v>0</v>
      </c>
      <c r="Q193" s="38">
        <v>0</v>
      </c>
      <c r="R193" s="38">
        <f>Q193*H193</f>
        <v>0</v>
      </c>
      <c r="S193" s="38">
        <v>0</v>
      </c>
      <c r="T193" s="39">
        <f>S193*H193</f>
        <v>0</v>
      </c>
      <c r="AR193" s="40" t="s">
        <v>216</v>
      </c>
      <c r="AT193" s="40" t="s">
        <v>143</v>
      </c>
      <c r="AU193" s="40" t="s">
        <v>149</v>
      </c>
      <c r="AY193" s="9" t="s">
        <v>140</v>
      </c>
      <c r="BE193" s="41">
        <f>IF(N193="základní",J193,0)</f>
        <v>0</v>
      </c>
      <c r="BF193" s="41">
        <f>IF(N193="snížená",J193,0)</f>
        <v>0</v>
      </c>
      <c r="BG193" s="41">
        <f>IF(N193="zákl. přenesená",J193,0)</f>
        <v>0</v>
      </c>
      <c r="BH193" s="41">
        <f>IF(N193="sníž. přenesená",J193,0)</f>
        <v>0</v>
      </c>
      <c r="BI193" s="41">
        <f>IF(N193="nulová",J193,0)</f>
        <v>0</v>
      </c>
      <c r="BJ193" s="9" t="s">
        <v>149</v>
      </c>
      <c r="BK193" s="41">
        <f>ROUND(I193*H193,2)</f>
        <v>0</v>
      </c>
      <c r="BL193" s="9" t="s">
        <v>216</v>
      </c>
      <c r="BM193" s="40" t="s">
        <v>605</v>
      </c>
    </row>
    <row r="194" spans="1:63" s="6" customFormat="1" ht="22.9" customHeight="1">
      <c r="A194" s="262"/>
      <c r="B194" s="263"/>
      <c r="C194" s="262"/>
      <c r="D194" s="264" t="s">
        <v>70</v>
      </c>
      <c r="E194" s="271" t="s">
        <v>402</v>
      </c>
      <c r="F194" s="271" t="s">
        <v>403</v>
      </c>
      <c r="G194" s="262"/>
      <c r="H194" s="262"/>
      <c r="I194" s="382"/>
      <c r="J194" s="272">
        <f>BK194</f>
        <v>0</v>
      </c>
      <c r="K194" s="262"/>
      <c r="L194" s="27"/>
      <c r="M194" s="29"/>
      <c r="N194" s="30"/>
      <c r="O194" s="30"/>
      <c r="P194" s="31">
        <f>SUM(P195:P199)</f>
        <v>13.488</v>
      </c>
      <c r="Q194" s="30"/>
      <c r="R194" s="31">
        <f>SUM(R195:R199)</f>
        <v>0.028720000000000002</v>
      </c>
      <c r="S194" s="30"/>
      <c r="T194" s="32">
        <f>SUM(T195:T199)</f>
        <v>0</v>
      </c>
      <c r="AR194" s="28" t="s">
        <v>149</v>
      </c>
      <c r="AT194" s="33" t="s">
        <v>70</v>
      </c>
      <c r="AU194" s="33" t="s">
        <v>79</v>
      </c>
      <c r="AY194" s="28" t="s">
        <v>140</v>
      </c>
      <c r="BK194" s="34">
        <f>SUM(BK195:BK199)</f>
        <v>0</v>
      </c>
    </row>
    <row r="195" spans="1:65" s="1" customFormat="1" ht="24" customHeight="1">
      <c r="A195" s="213"/>
      <c r="B195" s="214"/>
      <c r="C195" s="303" t="s">
        <v>299</v>
      </c>
      <c r="D195" s="303" t="s">
        <v>143</v>
      </c>
      <c r="E195" s="304" t="s">
        <v>606</v>
      </c>
      <c r="F195" s="305" t="s">
        <v>607</v>
      </c>
      <c r="G195" s="306" t="s">
        <v>413</v>
      </c>
      <c r="H195" s="307">
        <v>40</v>
      </c>
      <c r="I195" s="35"/>
      <c r="J195" s="308">
        <f>ROUND(I195*H195,2)</f>
        <v>0</v>
      </c>
      <c r="K195" s="305" t="s">
        <v>147</v>
      </c>
      <c r="L195" s="12"/>
      <c r="M195" s="36" t="s">
        <v>1</v>
      </c>
      <c r="N195" s="37" t="s">
        <v>37</v>
      </c>
      <c r="O195" s="38">
        <v>0.186</v>
      </c>
      <c r="P195" s="38">
        <f>O195*H195</f>
        <v>7.4399999999999995</v>
      </c>
      <c r="Q195" s="38">
        <v>0.00034</v>
      </c>
      <c r="R195" s="38">
        <f>Q195*H195</f>
        <v>0.013600000000000001</v>
      </c>
      <c r="S195" s="38">
        <v>0</v>
      </c>
      <c r="T195" s="39">
        <f>S195*H195</f>
        <v>0</v>
      </c>
      <c r="AR195" s="40" t="s">
        <v>216</v>
      </c>
      <c r="AT195" s="40" t="s">
        <v>143</v>
      </c>
      <c r="AU195" s="40" t="s">
        <v>149</v>
      </c>
      <c r="AY195" s="9" t="s">
        <v>140</v>
      </c>
      <c r="BE195" s="41">
        <f>IF(N195="základní",J195,0)</f>
        <v>0</v>
      </c>
      <c r="BF195" s="41">
        <f>IF(N195="snížená",J195,0)</f>
        <v>0</v>
      </c>
      <c r="BG195" s="41">
        <f>IF(N195="zákl. přenesená",J195,0)</f>
        <v>0</v>
      </c>
      <c r="BH195" s="41">
        <f>IF(N195="sníž. přenesená",J195,0)</f>
        <v>0</v>
      </c>
      <c r="BI195" s="41">
        <f>IF(N195="nulová",J195,0)</f>
        <v>0</v>
      </c>
      <c r="BJ195" s="9" t="s">
        <v>149</v>
      </c>
      <c r="BK195" s="41">
        <f>ROUND(I195*H195,2)</f>
        <v>0</v>
      </c>
      <c r="BL195" s="9" t="s">
        <v>216</v>
      </c>
      <c r="BM195" s="40" t="s">
        <v>608</v>
      </c>
    </row>
    <row r="196" spans="1:51" s="7" customFormat="1" ht="12">
      <c r="A196" s="364"/>
      <c r="B196" s="365"/>
      <c r="C196" s="364"/>
      <c r="D196" s="366" t="s">
        <v>151</v>
      </c>
      <c r="E196" s="367" t="s">
        <v>1</v>
      </c>
      <c r="F196" s="368" t="s">
        <v>609</v>
      </c>
      <c r="G196" s="364"/>
      <c r="H196" s="369">
        <v>40</v>
      </c>
      <c r="I196" s="381"/>
      <c r="J196" s="364"/>
      <c r="K196" s="364"/>
      <c r="L196" s="42"/>
      <c r="M196" s="44"/>
      <c r="N196" s="45"/>
      <c r="O196" s="45"/>
      <c r="P196" s="45"/>
      <c r="Q196" s="45"/>
      <c r="R196" s="45"/>
      <c r="S196" s="45"/>
      <c r="T196" s="46"/>
      <c r="AT196" s="43" t="s">
        <v>151</v>
      </c>
      <c r="AU196" s="43" t="s">
        <v>149</v>
      </c>
      <c r="AV196" s="7" t="s">
        <v>149</v>
      </c>
      <c r="AW196" s="7" t="s">
        <v>27</v>
      </c>
      <c r="AX196" s="7" t="s">
        <v>79</v>
      </c>
      <c r="AY196" s="43" t="s">
        <v>140</v>
      </c>
    </row>
    <row r="197" spans="1:65" s="1" customFormat="1" ht="24" customHeight="1">
      <c r="A197" s="213"/>
      <c r="B197" s="214"/>
      <c r="C197" s="303" t="s">
        <v>223</v>
      </c>
      <c r="D197" s="303" t="s">
        <v>143</v>
      </c>
      <c r="E197" s="304" t="s">
        <v>610</v>
      </c>
      <c r="F197" s="305" t="s">
        <v>611</v>
      </c>
      <c r="G197" s="306" t="s">
        <v>413</v>
      </c>
      <c r="H197" s="307">
        <v>31.5</v>
      </c>
      <c r="I197" s="35"/>
      <c r="J197" s="308">
        <f>ROUND(I197*H197,2)</f>
        <v>0</v>
      </c>
      <c r="K197" s="305" t="s">
        <v>147</v>
      </c>
      <c r="L197" s="12"/>
      <c r="M197" s="36" t="s">
        <v>1</v>
      </c>
      <c r="N197" s="37" t="s">
        <v>37</v>
      </c>
      <c r="O197" s="38">
        <v>0.192</v>
      </c>
      <c r="P197" s="38">
        <f>O197*H197</f>
        <v>6.048</v>
      </c>
      <c r="Q197" s="38">
        <v>0.00048</v>
      </c>
      <c r="R197" s="38">
        <f>Q197*H197</f>
        <v>0.01512</v>
      </c>
      <c r="S197" s="38">
        <v>0</v>
      </c>
      <c r="T197" s="39">
        <f>S197*H197</f>
        <v>0</v>
      </c>
      <c r="AR197" s="40" t="s">
        <v>216</v>
      </c>
      <c r="AT197" s="40" t="s">
        <v>143</v>
      </c>
      <c r="AU197" s="40" t="s">
        <v>149</v>
      </c>
      <c r="AY197" s="9" t="s">
        <v>140</v>
      </c>
      <c r="BE197" s="41">
        <f>IF(N197="základní",J197,0)</f>
        <v>0</v>
      </c>
      <c r="BF197" s="41">
        <f>IF(N197="snížená",J197,0)</f>
        <v>0</v>
      </c>
      <c r="BG197" s="41">
        <f>IF(N197="zákl. přenesená",J197,0)</f>
        <v>0</v>
      </c>
      <c r="BH197" s="41">
        <f>IF(N197="sníž. přenesená",J197,0)</f>
        <v>0</v>
      </c>
      <c r="BI197" s="41">
        <f>IF(N197="nulová",J197,0)</f>
        <v>0</v>
      </c>
      <c r="BJ197" s="9" t="s">
        <v>149</v>
      </c>
      <c r="BK197" s="41">
        <f>ROUND(I197*H197,2)</f>
        <v>0</v>
      </c>
      <c r="BL197" s="9" t="s">
        <v>216</v>
      </c>
      <c r="BM197" s="40" t="s">
        <v>612</v>
      </c>
    </row>
    <row r="198" spans="1:51" s="7" customFormat="1" ht="12">
      <c r="A198" s="364"/>
      <c r="B198" s="365"/>
      <c r="C198" s="364"/>
      <c r="D198" s="366" t="s">
        <v>151</v>
      </c>
      <c r="E198" s="367" t="s">
        <v>1</v>
      </c>
      <c r="F198" s="368" t="s">
        <v>613</v>
      </c>
      <c r="G198" s="364"/>
      <c r="H198" s="369">
        <v>31.5</v>
      </c>
      <c r="I198" s="381"/>
      <c r="J198" s="364"/>
      <c r="K198" s="364"/>
      <c r="L198" s="42"/>
      <c r="M198" s="44"/>
      <c r="N198" s="45"/>
      <c r="O198" s="45"/>
      <c r="P198" s="45"/>
      <c r="Q198" s="45"/>
      <c r="R198" s="45"/>
      <c r="S198" s="45"/>
      <c r="T198" s="46"/>
      <c r="AT198" s="43" t="s">
        <v>151</v>
      </c>
      <c r="AU198" s="43" t="s">
        <v>149</v>
      </c>
      <c r="AV198" s="7" t="s">
        <v>149</v>
      </c>
      <c r="AW198" s="7" t="s">
        <v>27</v>
      </c>
      <c r="AX198" s="7" t="s">
        <v>79</v>
      </c>
      <c r="AY198" s="43" t="s">
        <v>140</v>
      </c>
    </row>
    <row r="199" spans="1:65" s="1" customFormat="1" ht="24" customHeight="1">
      <c r="A199" s="213"/>
      <c r="B199" s="214"/>
      <c r="C199" s="303" t="s">
        <v>304</v>
      </c>
      <c r="D199" s="303" t="s">
        <v>143</v>
      </c>
      <c r="E199" s="304" t="s">
        <v>614</v>
      </c>
      <c r="F199" s="305" t="s">
        <v>1236</v>
      </c>
      <c r="G199" s="306" t="s">
        <v>235</v>
      </c>
      <c r="H199" s="307">
        <v>145.445</v>
      </c>
      <c r="I199" s="35"/>
      <c r="J199" s="308">
        <f>ROUND(I199*H199,2)</f>
        <v>0</v>
      </c>
      <c r="K199" s="305"/>
      <c r="L199" s="12"/>
      <c r="M199" s="36" t="s">
        <v>1</v>
      </c>
      <c r="N199" s="37" t="s">
        <v>37</v>
      </c>
      <c r="O199" s="38">
        <v>0</v>
      </c>
      <c r="P199" s="38">
        <f>O199*H199</f>
        <v>0</v>
      </c>
      <c r="Q199" s="38">
        <v>0</v>
      </c>
      <c r="R199" s="38">
        <f>Q199*H199</f>
        <v>0</v>
      </c>
      <c r="S199" s="38">
        <v>0</v>
      </c>
      <c r="T199" s="39">
        <f>S199*H199</f>
        <v>0</v>
      </c>
      <c r="AR199" s="40" t="s">
        <v>216</v>
      </c>
      <c r="AT199" s="40" t="s">
        <v>143</v>
      </c>
      <c r="AU199" s="40" t="s">
        <v>149</v>
      </c>
      <c r="AY199" s="9" t="s">
        <v>140</v>
      </c>
      <c r="BE199" s="41">
        <f>IF(N199="základní",J199,0)</f>
        <v>0</v>
      </c>
      <c r="BF199" s="41">
        <f>IF(N199="snížená",J199,0)</f>
        <v>0</v>
      </c>
      <c r="BG199" s="41">
        <f>IF(N199="zákl. přenesená",J199,0)</f>
        <v>0</v>
      </c>
      <c r="BH199" s="41">
        <f>IF(N199="sníž. přenesená",J199,0)</f>
        <v>0</v>
      </c>
      <c r="BI199" s="41">
        <f>IF(N199="nulová",J199,0)</f>
        <v>0</v>
      </c>
      <c r="BJ199" s="9" t="s">
        <v>149</v>
      </c>
      <c r="BK199" s="41">
        <f>ROUND(I199*H199,2)</f>
        <v>0</v>
      </c>
      <c r="BL199" s="9" t="s">
        <v>216</v>
      </c>
      <c r="BM199" s="40" t="s">
        <v>615</v>
      </c>
    </row>
    <row r="200" spans="1:63" s="6" customFormat="1" ht="22.9" customHeight="1">
      <c r="A200" s="262"/>
      <c r="B200" s="263"/>
      <c r="C200" s="262"/>
      <c r="D200" s="264" t="s">
        <v>70</v>
      </c>
      <c r="E200" s="271" t="s">
        <v>438</v>
      </c>
      <c r="F200" s="271" t="s">
        <v>439</v>
      </c>
      <c r="G200" s="262"/>
      <c r="H200" s="262"/>
      <c r="I200" s="382"/>
      <c r="J200" s="272">
        <f>BK200</f>
        <v>0</v>
      </c>
      <c r="K200" s="262"/>
      <c r="L200" s="27"/>
      <c r="M200" s="29"/>
      <c r="N200" s="30"/>
      <c r="O200" s="30"/>
      <c r="P200" s="31">
        <f>SUM(P201:P211)</f>
        <v>163.6698</v>
      </c>
      <c r="Q200" s="30"/>
      <c r="R200" s="31">
        <f>SUM(R201:R211)</f>
        <v>0</v>
      </c>
      <c r="S200" s="30"/>
      <c r="T200" s="32">
        <f>SUM(T201:T211)</f>
        <v>2.4516</v>
      </c>
      <c r="AR200" s="28" t="s">
        <v>149</v>
      </c>
      <c r="AT200" s="33" t="s">
        <v>70</v>
      </c>
      <c r="AU200" s="33" t="s">
        <v>79</v>
      </c>
      <c r="AY200" s="28" t="s">
        <v>140</v>
      </c>
      <c r="BK200" s="34">
        <f>SUM(BK201:BK211)</f>
        <v>0</v>
      </c>
    </row>
    <row r="201" spans="1:65" s="1" customFormat="1" ht="36" customHeight="1">
      <c r="A201" s="213"/>
      <c r="B201" s="214"/>
      <c r="C201" s="303" t="s">
        <v>306</v>
      </c>
      <c r="D201" s="303" t="s">
        <v>143</v>
      </c>
      <c r="E201" s="304" t="s">
        <v>441</v>
      </c>
      <c r="F201" s="305" t="s">
        <v>616</v>
      </c>
      <c r="G201" s="306" t="s">
        <v>617</v>
      </c>
      <c r="H201" s="307">
        <v>1256.4</v>
      </c>
      <c r="I201" s="35"/>
      <c r="J201" s="308">
        <f>ROUND(I201*H201,2)</f>
        <v>0</v>
      </c>
      <c r="K201" s="305" t="s">
        <v>1</v>
      </c>
      <c r="L201" s="12"/>
      <c r="M201" s="36" t="s">
        <v>1</v>
      </c>
      <c r="N201" s="37" t="s">
        <v>37</v>
      </c>
      <c r="O201" s="38">
        <v>0</v>
      </c>
      <c r="P201" s="38">
        <f>O201*H201</f>
        <v>0</v>
      </c>
      <c r="Q201" s="38">
        <v>0</v>
      </c>
      <c r="R201" s="38">
        <f>Q201*H201</f>
        <v>0</v>
      </c>
      <c r="S201" s="38">
        <v>0</v>
      </c>
      <c r="T201" s="39">
        <f>S201*H201</f>
        <v>0</v>
      </c>
      <c r="AR201" s="40" t="s">
        <v>216</v>
      </c>
      <c r="AT201" s="40" t="s">
        <v>143</v>
      </c>
      <c r="AU201" s="40" t="s">
        <v>149</v>
      </c>
      <c r="AY201" s="9" t="s">
        <v>140</v>
      </c>
      <c r="BE201" s="41">
        <f>IF(N201="základní",J201,0)</f>
        <v>0</v>
      </c>
      <c r="BF201" s="41">
        <f>IF(N201="snížená",J201,0)</f>
        <v>0</v>
      </c>
      <c r="BG201" s="41">
        <f>IF(N201="zákl. přenesená",J201,0)</f>
        <v>0</v>
      </c>
      <c r="BH201" s="41">
        <f>IF(N201="sníž. přenesená",J201,0)</f>
        <v>0</v>
      </c>
      <c r="BI201" s="41">
        <f>IF(N201="nulová",J201,0)</f>
        <v>0</v>
      </c>
      <c r="BJ201" s="9" t="s">
        <v>149</v>
      </c>
      <c r="BK201" s="41">
        <f>ROUND(I201*H201,2)</f>
        <v>0</v>
      </c>
      <c r="BL201" s="9" t="s">
        <v>216</v>
      </c>
      <c r="BM201" s="40" t="s">
        <v>618</v>
      </c>
    </row>
    <row r="202" spans="1:51" s="7" customFormat="1" ht="12">
      <c r="A202" s="364"/>
      <c r="B202" s="365"/>
      <c r="C202" s="364"/>
      <c r="D202" s="366" t="s">
        <v>151</v>
      </c>
      <c r="E202" s="367" t="s">
        <v>1</v>
      </c>
      <c r="F202" s="368" t="s">
        <v>619</v>
      </c>
      <c r="G202" s="364"/>
      <c r="H202" s="369">
        <v>1256.4</v>
      </c>
      <c r="I202" s="381"/>
      <c r="J202" s="364"/>
      <c r="K202" s="364"/>
      <c r="L202" s="42"/>
      <c r="M202" s="44"/>
      <c r="N202" s="45"/>
      <c r="O202" s="45"/>
      <c r="P202" s="45"/>
      <c r="Q202" s="45"/>
      <c r="R202" s="45"/>
      <c r="S202" s="45"/>
      <c r="T202" s="46"/>
      <c r="AT202" s="43" t="s">
        <v>151</v>
      </c>
      <c r="AU202" s="43" t="s">
        <v>149</v>
      </c>
      <c r="AV202" s="7" t="s">
        <v>149</v>
      </c>
      <c r="AW202" s="7" t="s">
        <v>27</v>
      </c>
      <c r="AX202" s="7" t="s">
        <v>79</v>
      </c>
      <c r="AY202" s="43" t="s">
        <v>140</v>
      </c>
    </row>
    <row r="203" spans="1:65" s="1" customFormat="1" ht="24" customHeight="1">
      <c r="A203" s="213"/>
      <c r="B203" s="214"/>
      <c r="C203" s="303" t="s">
        <v>311</v>
      </c>
      <c r="D203" s="303" t="s">
        <v>143</v>
      </c>
      <c r="E203" s="304" t="s">
        <v>620</v>
      </c>
      <c r="F203" s="305" t="s">
        <v>621</v>
      </c>
      <c r="G203" s="306" t="s">
        <v>407</v>
      </c>
      <c r="H203" s="307">
        <v>6</v>
      </c>
      <c r="I203" s="35"/>
      <c r="J203" s="308">
        <f>ROUND(I203*H203,2)</f>
        <v>0</v>
      </c>
      <c r="K203" s="305" t="s">
        <v>1</v>
      </c>
      <c r="L203" s="12"/>
      <c r="M203" s="36" t="s">
        <v>1</v>
      </c>
      <c r="N203" s="37" t="s">
        <v>37</v>
      </c>
      <c r="O203" s="38">
        <v>0</v>
      </c>
      <c r="P203" s="38">
        <f>O203*H203</f>
        <v>0</v>
      </c>
      <c r="Q203" s="38">
        <v>0</v>
      </c>
      <c r="R203" s="38">
        <f>Q203*H203</f>
        <v>0</v>
      </c>
      <c r="S203" s="38">
        <v>0</v>
      </c>
      <c r="T203" s="39">
        <f>S203*H203</f>
        <v>0</v>
      </c>
      <c r="AR203" s="40" t="s">
        <v>216</v>
      </c>
      <c r="AT203" s="40" t="s">
        <v>143</v>
      </c>
      <c r="AU203" s="40" t="s">
        <v>149</v>
      </c>
      <c r="AY203" s="9" t="s">
        <v>140</v>
      </c>
      <c r="BE203" s="41">
        <f>IF(N203="základní",J203,0)</f>
        <v>0</v>
      </c>
      <c r="BF203" s="41">
        <f>IF(N203="snížená",J203,0)</f>
        <v>0</v>
      </c>
      <c r="BG203" s="41">
        <f>IF(N203="zákl. přenesená",J203,0)</f>
        <v>0</v>
      </c>
      <c r="BH203" s="41">
        <f>IF(N203="sníž. přenesená",J203,0)</f>
        <v>0</v>
      </c>
      <c r="BI203" s="41">
        <f>IF(N203="nulová",J203,0)</f>
        <v>0</v>
      </c>
      <c r="BJ203" s="9" t="s">
        <v>149</v>
      </c>
      <c r="BK203" s="41">
        <f>ROUND(I203*H203,2)</f>
        <v>0</v>
      </c>
      <c r="BL203" s="9" t="s">
        <v>216</v>
      </c>
      <c r="BM203" s="40" t="s">
        <v>622</v>
      </c>
    </row>
    <row r="204" spans="1:51" s="7" customFormat="1" ht="12">
      <c r="A204" s="364"/>
      <c r="B204" s="365"/>
      <c r="C204" s="364"/>
      <c r="D204" s="366" t="s">
        <v>151</v>
      </c>
      <c r="E204" s="367" t="s">
        <v>1</v>
      </c>
      <c r="F204" s="368" t="s">
        <v>623</v>
      </c>
      <c r="G204" s="364"/>
      <c r="H204" s="369">
        <v>6</v>
      </c>
      <c r="I204" s="381"/>
      <c r="J204" s="364"/>
      <c r="K204" s="364"/>
      <c r="L204" s="42"/>
      <c r="M204" s="44"/>
      <c r="N204" s="45"/>
      <c r="O204" s="45"/>
      <c r="P204" s="45"/>
      <c r="Q204" s="45"/>
      <c r="R204" s="45"/>
      <c r="S204" s="45"/>
      <c r="T204" s="46"/>
      <c r="AT204" s="43" t="s">
        <v>151</v>
      </c>
      <c r="AU204" s="43" t="s">
        <v>149</v>
      </c>
      <c r="AV204" s="7" t="s">
        <v>149</v>
      </c>
      <c r="AW204" s="7" t="s">
        <v>27</v>
      </c>
      <c r="AX204" s="7" t="s">
        <v>79</v>
      </c>
      <c r="AY204" s="43" t="s">
        <v>140</v>
      </c>
    </row>
    <row r="205" spans="1:65" s="1" customFormat="1" ht="24" customHeight="1">
      <c r="A205" s="213"/>
      <c r="B205" s="214"/>
      <c r="C205" s="303" t="s">
        <v>314</v>
      </c>
      <c r="D205" s="303" t="s">
        <v>143</v>
      </c>
      <c r="E205" s="304" t="s">
        <v>624</v>
      </c>
      <c r="F205" s="305" t="s">
        <v>625</v>
      </c>
      <c r="G205" s="306" t="s">
        <v>413</v>
      </c>
      <c r="H205" s="307">
        <v>60.6</v>
      </c>
      <c r="I205" s="35"/>
      <c r="J205" s="308">
        <f>ROUND(I205*H205,2)</f>
        <v>0</v>
      </c>
      <c r="K205" s="305" t="s">
        <v>147</v>
      </c>
      <c r="L205" s="12"/>
      <c r="M205" s="36" t="s">
        <v>1</v>
      </c>
      <c r="N205" s="37" t="s">
        <v>37</v>
      </c>
      <c r="O205" s="38">
        <v>0.513</v>
      </c>
      <c r="P205" s="38">
        <f>O205*H205</f>
        <v>31.0878</v>
      </c>
      <c r="Q205" s="38">
        <v>0</v>
      </c>
      <c r="R205" s="38">
        <f>Q205*H205</f>
        <v>0</v>
      </c>
      <c r="S205" s="38">
        <v>0.016</v>
      </c>
      <c r="T205" s="39">
        <f>S205*H205</f>
        <v>0.9696</v>
      </c>
      <c r="AR205" s="40" t="s">
        <v>216</v>
      </c>
      <c r="AT205" s="40" t="s">
        <v>143</v>
      </c>
      <c r="AU205" s="40" t="s">
        <v>149</v>
      </c>
      <c r="AY205" s="9" t="s">
        <v>140</v>
      </c>
      <c r="BE205" s="41">
        <f>IF(N205="základní",J205,0)</f>
        <v>0</v>
      </c>
      <c r="BF205" s="41">
        <f>IF(N205="snížená",J205,0)</f>
        <v>0</v>
      </c>
      <c r="BG205" s="41">
        <f>IF(N205="zákl. přenesená",J205,0)</f>
        <v>0</v>
      </c>
      <c r="BH205" s="41">
        <f>IF(N205="sníž. přenesená",J205,0)</f>
        <v>0</v>
      </c>
      <c r="BI205" s="41">
        <f>IF(N205="nulová",J205,0)</f>
        <v>0</v>
      </c>
      <c r="BJ205" s="9" t="s">
        <v>149</v>
      </c>
      <c r="BK205" s="41">
        <f>ROUND(I205*H205,2)</f>
        <v>0</v>
      </c>
      <c r="BL205" s="9" t="s">
        <v>216</v>
      </c>
      <c r="BM205" s="40" t="s">
        <v>626</v>
      </c>
    </row>
    <row r="206" spans="1:51" s="7" customFormat="1" ht="12">
      <c r="A206" s="364"/>
      <c r="B206" s="365"/>
      <c r="C206" s="364"/>
      <c r="D206" s="366" t="s">
        <v>151</v>
      </c>
      <c r="E206" s="367" t="s">
        <v>1</v>
      </c>
      <c r="F206" s="368" t="s">
        <v>627</v>
      </c>
      <c r="G206" s="364"/>
      <c r="H206" s="369">
        <v>60.6</v>
      </c>
      <c r="I206" s="381"/>
      <c r="J206" s="364"/>
      <c r="K206" s="364"/>
      <c r="L206" s="42"/>
      <c r="M206" s="44"/>
      <c r="N206" s="45"/>
      <c r="O206" s="45"/>
      <c r="P206" s="45"/>
      <c r="Q206" s="45"/>
      <c r="R206" s="45"/>
      <c r="S206" s="45"/>
      <c r="T206" s="46"/>
      <c r="AT206" s="43" t="s">
        <v>151</v>
      </c>
      <c r="AU206" s="43" t="s">
        <v>149</v>
      </c>
      <c r="AV206" s="7" t="s">
        <v>149</v>
      </c>
      <c r="AW206" s="7" t="s">
        <v>27</v>
      </c>
      <c r="AX206" s="7" t="s">
        <v>79</v>
      </c>
      <c r="AY206" s="43" t="s">
        <v>140</v>
      </c>
    </row>
    <row r="207" spans="1:65" s="1" customFormat="1" ht="16.5" customHeight="1">
      <c r="A207" s="213"/>
      <c r="B207" s="214"/>
      <c r="C207" s="303" t="s">
        <v>318</v>
      </c>
      <c r="D207" s="303" t="s">
        <v>143</v>
      </c>
      <c r="E207" s="304" t="s">
        <v>628</v>
      </c>
      <c r="F207" s="305" t="s">
        <v>629</v>
      </c>
      <c r="G207" s="306" t="s">
        <v>146</v>
      </c>
      <c r="H207" s="307">
        <v>17.1</v>
      </c>
      <c r="I207" s="35"/>
      <c r="J207" s="308">
        <f>ROUND(I207*H207,2)</f>
        <v>0</v>
      </c>
      <c r="K207" s="305" t="s">
        <v>147</v>
      </c>
      <c r="L207" s="12"/>
      <c r="M207" s="36" t="s">
        <v>1</v>
      </c>
      <c r="N207" s="37" t="s">
        <v>37</v>
      </c>
      <c r="O207" s="38">
        <v>0.42</v>
      </c>
      <c r="P207" s="38">
        <f>O207*H207</f>
        <v>7.182</v>
      </c>
      <c r="Q207" s="38">
        <v>0</v>
      </c>
      <c r="R207" s="38">
        <f>Q207*H207</f>
        <v>0</v>
      </c>
      <c r="S207" s="38">
        <v>0.02</v>
      </c>
      <c r="T207" s="39">
        <f>S207*H207</f>
        <v>0.342</v>
      </c>
      <c r="AR207" s="40" t="s">
        <v>216</v>
      </c>
      <c r="AT207" s="40" t="s">
        <v>143</v>
      </c>
      <c r="AU207" s="40" t="s">
        <v>149</v>
      </c>
      <c r="AY207" s="9" t="s">
        <v>140</v>
      </c>
      <c r="BE207" s="41">
        <f>IF(N207="základní",J207,0)</f>
        <v>0</v>
      </c>
      <c r="BF207" s="41">
        <f>IF(N207="snížená",J207,0)</f>
        <v>0</v>
      </c>
      <c r="BG207" s="41">
        <f>IF(N207="zákl. přenesená",J207,0)</f>
        <v>0</v>
      </c>
      <c r="BH207" s="41">
        <f>IF(N207="sníž. přenesená",J207,0)</f>
        <v>0</v>
      </c>
      <c r="BI207" s="41">
        <f>IF(N207="nulová",J207,0)</f>
        <v>0</v>
      </c>
      <c r="BJ207" s="9" t="s">
        <v>149</v>
      </c>
      <c r="BK207" s="41">
        <f>ROUND(I207*H207,2)</f>
        <v>0</v>
      </c>
      <c r="BL207" s="9" t="s">
        <v>216</v>
      </c>
      <c r="BM207" s="40" t="s">
        <v>630</v>
      </c>
    </row>
    <row r="208" spans="1:51" s="7" customFormat="1" ht="12">
      <c r="A208" s="364"/>
      <c r="B208" s="365"/>
      <c r="C208" s="364"/>
      <c r="D208" s="366" t="s">
        <v>151</v>
      </c>
      <c r="E208" s="367" t="s">
        <v>1</v>
      </c>
      <c r="F208" s="368" t="s">
        <v>631</v>
      </c>
      <c r="G208" s="364"/>
      <c r="H208" s="369">
        <v>17.1</v>
      </c>
      <c r="I208" s="381"/>
      <c r="J208" s="364"/>
      <c r="K208" s="364"/>
      <c r="L208" s="42"/>
      <c r="M208" s="44"/>
      <c r="N208" s="45"/>
      <c r="O208" s="45"/>
      <c r="P208" s="45"/>
      <c r="Q208" s="45"/>
      <c r="R208" s="45"/>
      <c r="S208" s="45"/>
      <c r="T208" s="46"/>
      <c r="AT208" s="43" t="s">
        <v>151</v>
      </c>
      <c r="AU208" s="43" t="s">
        <v>149</v>
      </c>
      <c r="AV208" s="7" t="s">
        <v>149</v>
      </c>
      <c r="AW208" s="7" t="s">
        <v>27</v>
      </c>
      <c r="AX208" s="7" t="s">
        <v>79</v>
      </c>
      <c r="AY208" s="43" t="s">
        <v>140</v>
      </c>
    </row>
    <row r="209" spans="1:65" s="1" customFormat="1" ht="24" customHeight="1">
      <c r="A209" s="213"/>
      <c r="B209" s="214"/>
      <c r="C209" s="303" t="s">
        <v>323</v>
      </c>
      <c r="D209" s="303" t="s">
        <v>143</v>
      </c>
      <c r="E209" s="304" t="s">
        <v>632</v>
      </c>
      <c r="F209" s="305" t="s">
        <v>633</v>
      </c>
      <c r="G209" s="306" t="s">
        <v>617</v>
      </c>
      <c r="H209" s="307">
        <v>1140</v>
      </c>
      <c r="I209" s="35"/>
      <c r="J209" s="308">
        <f>ROUND(I209*H209,2)</f>
        <v>0</v>
      </c>
      <c r="K209" s="305" t="s">
        <v>147</v>
      </c>
      <c r="L209" s="12"/>
      <c r="M209" s="36" t="s">
        <v>1</v>
      </c>
      <c r="N209" s="37" t="s">
        <v>37</v>
      </c>
      <c r="O209" s="38">
        <v>0.11</v>
      </c>
      <c r="P209" s="38">
        <f>O209*H209</f>
        <v>125.4</v>
      </c>
      <c r="Q209" s="38">
        <v>0</v>
      </c>
      <c r="R209" s="38">
        <f>Q209*H209</f>
        <v>0</v>
      </c>
      <c r="S209" s="38">
        <v>0.001</v>
      </c>
      <c r="T209" s="39">
        <f>S209*H209</f>
        <v>1.1400000000000001</v>
      </c>
      <c r="AR209" s="40" t="s">
        <v>216</v>
      </c>
      <c r="AT209" s="40" t="s">
        <v>143</v>
      </c>
      <c r="AU209" s="40" t="s">
        <v>149</v>
      </c>
      <c r="AY209" s="9" t="s">
        <v>140</v>
      </c>
      <c r="BE209" s="41">
        <f>IF(N209="základní",J209,0)</f>
        <v>0</v>
      </c>
      <c r="BF209" s="41">
        <f>IF(N209="snížená",J209,0)</f>
        <v>0</v>
      </c>
      <c r="BG209" s="41">
        <f>IF(N209="zákl. přenesená",J209,0)</f>
        <v>0</v>
      </c>
      <c r="BH209" s="41">
        <f>IF(N209="sníž. přenesená",J209,0)</f>
        <v>0</v>
      </c>
      <c r="BI209" s="41">
        <f>IF(N209="nulová",J209,0)</f>
        <v>0</v>
      </c>
      <c r="BJ209" s="9" t="s">
        <v>149</v>
      </c>
      <c r="BK209" s="41">
        <f>ROUND(I209*H209,2)</f>
        <v>0</v>
      </c>
      <c r="BL209" s="9" t="s">
        <v>216</v>
      </c>
      <c r="BM209" s="40" t="s">
        <v>634</v>
      </c>
    </row>
    <row r="210" spans="1:51" s="7" customFormat="1" ht="12">
      <c r="A210" s="364"/>
      <c r="B210" s="365"/>
      <c r="C210" s="364"/>
      <c r="D210" s="366" t="s">
        <v>151</v>
      </c>
      <c r="E210" s="367" t="s">
        <v>1</v>
      </c>
      <c r="F210" s="368" t="s">
        <v>635</v>
      </c>
      <c r="G210" s="364"/>
      <c r="H210" s="369">
        <v>1140</v>
      </c>
      <c r="I210" s="381"/>
      <c r="J210" s="364"/>
      <c r="K210" s="364"/>
      <c r="L210" s="42"/>
      <c r="M210" s="44"/>
      <c r="N210" s="45"/>
      <c r="O210" s="45"/>
      <c r="P210" s="45"/>
      <c r="Q210" s="45"/>
      <c r="R210" s="45"/>
      <c r="S210" s="45"/>
      <c r="T210" s="46"/>
      <c r="AT210" s="43" t="s">
        <v>151</v>
      </c>
      <c r="AU210" s="43" t="s">
        <v>149</v>
      </c>
      <c r="AV210" s="7" t="s">
        <v>149</v>
      </c>
      <c r="AW210" s="7" t="s">
        <v>27</v>
      </c>
      <c r="AX210" s="7" t="s">
        <v>79</v>
      </c>
      <c r="AY210" s="43" t="s">
        <v>140</v>
      </c>
    </row>
    <row r="211" spans="1:65" s="1" customFormat="1" ht="24" customHeight="1">
      <c r="A211" s="213"/>
      <c r="B211" s="214"/>
      <c r="C211" s="303" t="s">
        <v>328</v>
      </c>
      <c r="D211" s="303" t="s">
        <v>143</v>
      </c>
      <c r="E211" s="304" t="s">
        <v>636</v>
      </c>
      <c r="F211" s="305" t="s">
        <v>637</v>
      </c>
      <c r="G211" s="306" t="s">
        <v>604</v>
      </c>
      <c r="H211" s="307">
        <v>1</v>
      </c>
      <c r="I211" s="35"/>
      <c r="J211" s="308">
        <f>ROUND(I211*H211,2)</f>
        <v>0</v>
      </c>
      <c r="K211" s="305"/>
      <c r="L211" s="12"/>
      <c r="M211" s="36" t="s">
        <v>1</v>
      </c>
      <c r="N211" s="37" t="s">
        <v>37</v>
      </c>
      <c r="O211" s="38">
        <v>0</v>
      </c>
      <c r="P211" s="38">
        <f>O211*H211</f>
        <v>0</v>
      </c>
      <c r="Q211" s="38">
        <v>0</v>
      </c>
      <c r="R211" s="38">
        <f>Q211*H211</f>
        <v>0</v>
      </c>
      <c r="S211" s="38">
        <v>0</v>
      </c>
      <c r="T211" s="39">
        <f>S211*H211</f>
        <v>0</v>
      </c>
      <c r="AR211" s="40" t="s">
        <v>216</v>
      </c>
      <c r="AT211" s="40" t="s">
        <v>143</v>
      </c>
      <c r="AU211" s="40" t="s">
        <v>149</v>
      </c>
      <c r="AY211" s="9" t="s">
        <v>140</v>
      </c>
      <c r="BE211" s="41">
        <f>IF(N211="základní",J211,0)</f>
        <v>0</v>
      </c>
      <c r="BF211" s="41">
        <f>IF(N211="snížená",J211,0)</f>
        <v>0</v>
      </c>
      <c r="BG211" s="41">
        <f>IF(N211="zákl. přenesená",J211,0)</f>
        <v>0</v>
      </c>
      <c r="BH211" s="41">
        <f>IF(N211="sníž. přenesená",J211,0)</f>
        <v>0</v>
      </c>
      <c r="BI211" s="41">
        <f>IF(N211="nulová",J211,0)</f>
        <v>0</v>
      </c>
      <c r="BJ211" s="9" t="s">
        <v>149</v>
      </c>
      <c r="BK211" s="41">
        <f>ROUND(I211*H211,2)</f>
        <v>0</v>
      </c>
      <c r="BL211" s="9" t="s">
        <v>216</v>
      </c>
      <c r="BM211" s="40" t="s">
        <v>638</v>
      </c>
    </row>
    <row r="212" spans="1:63" s="6" customFormat="1" ht="22.9" customHeight="1">
      <c r="A212" s="262"/>
      <c r="B212" s="263"/>
      <c r="C212" s="262"/>
      <c r="D212" s="264" t="s">
        <v>70</v>
      </c>
      <c r="E212" s="271" t="s">
        <v>639</v>
      </c>
      <c r="F212" s="271" t="s">
        <v>640</v>
      </c>
      <c r="G212" s="262"/>
      <c r="H212" s="262"/>
      <c r="I212" s="382"/>
      <c r="J212" s="272">
        <f>BK212</f>
        <v>0</v>
      </c>
      <c r="K212" s="262"/>
      <c r="L212" s="27"/>
      <c r="M212" s="29"/>
      <c r="N212" s="30"/>
      <c r="O212" s="30"/>
      <c r="P212" s="31">
        <f>SUM(P213:P227)</f>
        <v>189.76729800000004</v>
      </c>
      <c r="Q212" s="30"/>
      <c r="R212" s="31">
        <f>SUM(R213:R227)</f>
        <v>3.20864182</v>
      </c>
      <c r="S212" s="30"/>
      <c r="T212" s="32">
        <f>SUM(T213:T227)</f>
        <v>0</v>
      </c>
      <c r="AR212" s="28" t="s">
        <v>149</v>
      </c>
      <c r="AT212" s="33" t="s">
        <v>70</v>
      </c>
      <c r="AU212" s="33" t="s">
        <v>79</v>
      </c>
      <c r="AY212" s="28" t="s">
        <v>140</v>
      </c>
      <c r="BK212" s="34">
        <f>SUM(BK213:BK227)</f>
        <v>0</v>
      </c>
    </row>
    <row r="213" spans="1:65" s="1" customFormat="1" ht="16.5" customHeight="1">
      <c r="A213" s="213"/>
      <c r="B213" s="214"/>
      <c r="C213" s="303" t="s">
        <v>331</v>
      </c>
      <c r="D213" s="303" t="s">
        <v>143</v>
      </c>
      <c r="E213" s="304" t="s">
        <v>641</v>
      </c>
      <c r="F213" s="305" t="s">
        <v>642</v>
      </c>
      <c r="G213" s="306" t="s">
        <v>146</v>
      </c>
      <c r="H213" s="307">
        <v>92.675</v>
      </c>
      <c r="I213" s="35"/>
      <c r="J213" s="308">
        <f>ROUND(I213*H213,2)</f>
        <v>0</v>
      </c>
      <c r="K213" s="305" t="s">
        <v>147</v>
      </c>
      <c r="L213" s="12"/>
      <c r="M213" s="36" t="s">
        <v>1</v>
      </c>
      <c r="N213" s="37" t="s">
        <v>37</v>
      </c>
      <c r="O213" s="38">
        <v>0.044</v>
      </c>
      <c r="P213" s="38">
        <f>O213*H213</f>
        <v>4.077699999999999</v>
      </c>
      <c r="Q213" s="38">
        <v>0.0003</v>
      </c>
      <c r="R213" s="38">
        <f>Q213*H213</f>
        <v>0.027802499999999997</v>
      </c>
      <c r="S213" s="38">
        <v>0</v>
      </c>
      <c r="T213" s="39">
        <f>S213*H213</f>
        <v>0</v>
      </c>
      <c r="AR213" s="40" t="s">
        <v>216</v>
      </c>
      <c r="AT213" s="40" t="s">
        <v>143</v>
      </c>
      <c r="AU213" s="40" t="s">
        <v>149</v>
      </c>
      <c r="AY213" s="9" t="s">
        <v>140</v>
      </c>
      <c r="BE213" s="41">
        <f>IF(N213="základní",J213,0)</f>
        <v>0</v>
      </c>
      <c r="BF213" s="41">
        <f>IF(N213="snížená",J213,0)</f>
        <v>0</v>
      </c>
      <c r="BG213" s="41">
        <f>IF(N213="zákl. přenesená",J213,0)</f>
        <v>0</v>
      </c>
      <c r="BH213" s="41">
        <f>IF(N213="sníž. přenesená",J213,0)</f>
        <v>0</v>
      </c>
      <c r="BI213" s="41">
        <f>IF(N213="nulová",J213,0)</f>
        <v>0</v>
      </c>
      <c r="BJ213" s="9" t="s">
        <v>149</v>
      </c>
      <c r="BK213" s="41">
        <f>ROUND(I213*H213,2)</f>
        <v>0</v>
      </c>
      <c r="BL213" s="9" t="s">
        <v>216</v>
      </c>
      <c r="BM213" s="40" t="s">
        <v>643</v>
      </c>
    </row>
    <row r="214" spans="1:65" s="1" customFormat="1" ht="16.5" customHeight="1">
      <c r="A214" s="213"/>
      <c r="B214" s="214"/>
      <c r="C214" s="303" t="s">
        <v>336</v>
      </c>
      <c r="D214" s="303" t="s">
        <v>143</v>
      </c>
      <c r="E214" s="304" t="s">
        <v>644</v>
      </c>
      <c r="F214" s="305" t="s">
        <v>645</v>
      </c>
      <c r="G214" s="306" t="s">
        <v>146</v>
      </c>
      <c r="H214" s="307">
        <v>92.675</v>
      </c>
      <c r="I214" s="35"/>
      <c r="J214" s="308">
        <f>ROUND(I214*H214,2)</f>
        <v>0</v>
      </c>
      <c r="K214" s="305" t="s">
        <v>147</v>
      </c>
      <c r="L214" s="12"/>
      <c r="M214" s="36" t="s">
        <v>1</v>
      </c>
      <c r="N214" s="37" t="s">
        <v>37</v>
      </c>
      <c r="O214" s="38">
        <v>0.192</v>
      </c>
      <c r="P214" s="38">
        <f>O214*H214</f>
        <v>17.7936</v>
      </c>
      <c r="Q214" s="38">
        <v>0.00455</v>
      </c>
      <c r="R214" s="38">
        <f>Q214*H214</f>
        <v>0.42167125</v>
      </c>
      <c r="S214" s="38">
        <v>0</v>
      </c>
      <c r="T214" s="39">
        <f>S214*H214</f>
        <v>0</v>
      </c>
      <c r="AR214" s="40" t="s">
        <v>216</v>
      </c>
      <c r="AT214" s="40" t="s">
        <v>143</v>
      </c>
      <c r="AU214" s="40" t="s">
        <v>149</v>
      </c>
      <c r="AY214" s="9" t="s">
        <v>140</v>
      </c>
      <c r="BE214" s="41">
        <f>IF(N214="základní",J214,0)</f>
        <v>0</v>
      </c>
      <c r="BF214" s="41">
        <f>IF(N214="snížená",J214,0)</f>
        <v>0</v>
      </c>
      <c r="BG214" s="41">
        <f>IF(N214="zákl. přenesená",J214,0)</f>
        <v>0</v>
      </c>
      <c r="BH214" s="41">
        <f>IF(N214="sníž. přenesená",J214,0)</f>
        <v>0</v>
      </c>
      <c r="BI214" s="41">
        <f>IF(N214="nulová",J214,0)</f>
        <v>0</v>
      </c>
      <c r="BJ214" s="9" t="s">
        <v>149</v>
      </c>
      <c r="BK214" s="41">
        <f>ROUND(I214*H214,2)</f>
        <v>0</v>
      </c>
      <c r="BL214" s="9" t="s">
        <v>216</v>
      </c>
      <c r="BM214" s="40" t="s">
        <v>646</v>
      </c>
    </row>
    <row r="215" spans="1:65" s="1" customFormat="1" ht="24" customHeight="1">
      <c r="A215" s="213"/>
      <c r="B215" s="214"/>
      <c r="C215" s="303" t="s">
        <v>341</v>
      </c>
      <c r="D215" s="303" t="s">
        <v>143</v>
      </c>
      <c r="E215" s="304" t="s">
        <v>647</v>
      </c>
      <c r="F215" s="305" t="s">
        <v>648</v>
      </c>
      <c r="G215" s="306" t="s">
        <v>413</v>
      </c>
      <c r="H215" s="307">
        <v>116.16</v>
      </c>
      <c r="I215" s="35"/>
      <c r="J215" s="308">
        <f>ROUND(I215*H215,2)</f>
        <v>0</v>
      </c>
      <c r="K215" s="305" t="s">
        <v>147</v>
      </c>
      <c r="L215" s="12"/>
      <c r="M215" s="36" t="s">
        <v>1</v>
      </c>
      <c r="N215" s="37" t="s">
        <v>37</v>
      </c>
      <c r="O215" s="38">
        <v>0.594</v>
      </c>
      <c r="P215" s="38">
        <f>O215*H215</f>
        <v>68.99904</v>
      </c>
      <c r="Q215" s="38">
        <v>0.00153</v>
      </c>
      <c r="R215" s="38">
        <f>Q215*H215</f>
        <v>0.1777248</v>
      </c>
      <c r="S215" s="38">
        <v>0</v>
      </c>
      <c r="T215" s="39">
        <f>S215*H215</f>
        <v>0</v>
      </c>
      <c r="AR215" s="40" t="s">
        <v>216</v>
      </c>
      <c r="AT215" s="40" t="s">
        <v>143</v>
      </c>
      <c r="AU215" s="40" t="s">
        <v>149</v>
      </c>
      <c r="AY215" s="9" t="s">
        <v>140</v>
      </c>
      <c r="BE215" s="41">
        <f>IF(N215="základní",J215,0)</f>
        <v>0</v>
      </c>
      <c r="BF215" s="41">
        <f>IF(N215="snížená",J215,0)</f>
        <v>0</v>
      </c>
      <c r="BG215" s="41">
        <f>IF(N215="zákl. přenesená",J215,0)</f>
        <v>0</v>
      </c>
      <c r="BH215" s="41">
        <f>IF(N215="sníž. přenesená",J215,0)</f>
        <v>0</v>
      </c>
      <c r="BI215" s="41">
        <f>IF(N215="nulová",J215,0)</f>
        <v>0</v>
      </c>
      <c r="BJ215" s="9" t="s">
        <v>149</v>
      </c>
      <c r="BK215" s="41">
        <f>ROUND(I215*H215,2)</f>
        <v>0</v>
      </c>
      <c r="BL215" s="9" t="s">
        <v>216</v>
      </c>
      <c r="BM215" s="40" t="s">
        <v>649</v>
      </c>
    </row>
    <row r="216" spans="1:51" s="7" customFormat="1" ht="12">
      <c r="A216" s="364"/>
      <c r="B216" s="365"/>
      <c r="C216" s="364"/>
      <c r="D216" s="366" t="s">
        <v>151</v>
      </c>
      <c r="E216" s="367" t="s">
        <v>1</v>
      </c>
      <c r="F216" s="368" t="s">
        <v>650</v>
      </c>
      <c r="G216" s="364"/>
      <c r="H216" s="369">
        <v>116.16</v>
      </c>
      <c r="I216" s="381"/>
      <c r="J216" s="364"/>
      <c r="K216" s="364"/>
      <c r="L216" s="42"/>
      <c r="M216" s="44"/>
      <c r="N216" s="45"/>
      <c r="O216" s="45"/>
      <c r="P216" s="45"/>
      <c r="Q216" s="45"/>
      <c r="R216" s="45"/>
      <c r="S216" s="45"/>
      <c r="T216" s="46"/>
      <c r="AT216" s="43" t="s">
        <v>151</v>
      </c>
      <c r="AU216" s="43" t="s">
        <v>149</v>
      </c>
      <c r="AV216" s="7" t="s">
        <v>149</v>
      </c>
      <c r="AW216" s="7" t="s">
        <v>27</v>
      </c>
      <c r="AX216" s="7" t="s">
        <v>79</v>
      </c>
      <c r="AY216" s="43" t="s">
        <v>140</v>
      </c>
    </row>
    <row r="217" spans="1:65" s="1" customFormat="1" ht="24" customHeight="1">
      <c r="A217" s="213"/>
      <c r="B217" s="214"/>
      <c r="C217" s="303" t="s">
        <v>346</v>
      </c>
      <c r="D217" s="303" t="s">
        <v>143</v>
      </c>
      <c r="E217" s="304" t="s">
        <v>651</v>
      </c>
      <c r="F217" s="305" t="s">
        <v>652</v>
      </c>
      <c r="G217" s="306" t="s">
        <v>413</v>
      </c>
      <c r="H217" s="307">
        <v>116.16</v>
      </c>
      <c r="I217" s="35"/>
      <c r="J217" s="308">
        <f>ROUND(I217*H217,2)</f>
        <v>0</v>
      </c>
      <c r="K217" s="305" t="s">
        <v>147</v>
      </c>
      <c r="L217" s="12"/>
      <c r="M217" s="36" t="s">
        <v>1</v>
      </c>
      <c r="N217" s="37" t="s">
        <v>37</v>
      </c>
      <c r="O217" s="38">
        <v>0.23</v>
      </c>
      <c r="P217" s="38">
        <f>O217*H217</f>
        <v>26.7168</v>
      </c>
      <c r="Q217" s="38">
        <v>0.00075</v>
      </c>
      <c r="R217" s="38">
        <f>Q217*H217</f>
        <v>0.08712</v>
      </c>
      <c r="S217" s="38">
        <v>0</v>
      </c>
      <c r="T217" s="39">
        <f>S217*H217</f>
        <v>0</v>
      </c>
      <c r="AR217" s="40" t="s">
        <v>216</v>
      </c>
      <c r="AT217" s="40" t="s">
        <v>143</v>
      </c>
      <c r="AU217" s="40" t="s">
        <v>149</v>
      </c>
      <c r="AY217" s="9" t="s">
        <v>140</v>
      </c>
      <c r="BE217" s="41">
        <f>IF(N217="základní",J217,0)</f>
        <v>0</v>
      </c>
      <c r="BF217" s="41">
        <f>IF(N217="snížená",J217,0)</f>
        <v>0</v>
      </c>
      <c r="BG217" s="41">
        <f>IF(N217="zákl. přenesená",J217,0)</f>
        <v>0</v>
      </c>
      <c r="BH217" s="41">
        <f>IF(N217="sníž. přenesená",J217,0)</f>
        <v>0</v>
      </c>
      <c r="BI217" s="41">
        <f>IF(N217="nulová",J217,0)</f>
        <v>0</v>
      </c>
      <c r="BJ217" s="9" t="s">
        <v>149</v>
      </c>
      <c r="BK217" s="41">
        <f>ROUND(I217*H217,2)</f>
        <v>0</v>
      </c>
      <c r="BL217" s="9" t="s">
        <v>216</v>
      </c>
      <c r="BM217" s="40" t="s">
        <v>653</v>
      </c>
    </row>
    <row r="218" spans="1:65" s="1" customFormat="1" ht="36" customHeight="1">
      <c r="A218" s="213"/>
      <c r="B218" s="214"/>
      <c r="C218" s="303" t="s">
        <v>351</v>
      </c>
      <c r="D218" s="303" t="s">
        <v>143</v>
      </c>
      <c r="E218" s="304" t="s">
        <v>654</v>
      </c>
      <c r="F218" s="305" t="s">
        <v>655</v>
      </c>
      <c r="G218" s="306" t="s">
        <v>146</v>
      </c>
      <c r="H218" s="307">
        <v>44.443</v>
      </c>
      <c r="I218" s="35"/>
      <c r="J218" s="308">
        <f>ROUND(I218*H218,2)</f>
        <v>0</v>
      </c>
      <c r="K218" s="305" t="s">
        <v>147</v>
      </c>
      <c r="L218" s="12"/>
      <c r="M218" s="36" t="s">
        <v>1</v>
      </c>
      <c r="N218" s="37" t="s">
        <v>37</v>
      </c>
      <c r="O218" s="38">
        <v>0.741</v>
      </c>
      <c r="P218" s="38">
        <f>O218*H218</f>
        <v>32.932263</v>
      </c>
      <c r="Q218" s="38">
        <v>0.00689</v>
      </c>
      <c r="R218" s="38">
        <f>Q218*H218</f>
        <v>0.30621227</v>
      </c>
      <c r="S218" s="38">
        <v>0</v>
      </c>
      <c r="T218" s="39">
        <f>S218*H218</f>
        <v>0</v>
      </c>
      <c r="AR218" s="40" t="s">
        <v>216</v>
      </c>
      <c r="AT218" s="40" t="s">
        <v>143</v>
      </c>
      <c r="AU218" s="40" t="s">
        <v>149</v>
      </c>
      <c r="AY218" s="9" t="s">
        <v>140</v>
      </c>
      <c r="BE218" s="41">
        <f>IF(N218="základní",J218,0)</f>
        <v>0</v>
      </c>
      <c r="BF218" s="41">
        <f>IF(N218="snížená",J218,0)</f>
        <v>0</v>
      </c>
      <c r="BG218" s="41">
        <f>IF(N218="zákl. přenesená",J218,0)</f>
        <v>0</v>
      </c>
      <c r="BH218" s="41">
        <f>IF(N218="sníž. přenesená",J218,0)</f>
        <v>0</v>
      </c>
      <c r="BI218" s="41">
        <f>IF(N218="nulová",J218,0)</f>
        <v>0</v>
      </c>
      <c r="BJ218" s="9" t="s">
        <v>149</v>
      </c>
      <c r="BK218" s="41">
        <f>ROUND(I218*H218,2)</f>
        <v>0</v>
      </c>
      <c r="BL218" s="9" t="s">
        <v>216</v>
      </c>
      <c r="BM218" s="40" t="s">
        <v>656</v>
      </c>
    </row>
    <row r="219" spans="1:51" s="7" customFormat="1" ht="12">
      <c r="A219" s="364"/>
      <c r="B219" s="365"/>
      <c r="C219" s="364"/>
      <c r="D219" s="366" t="s">
        <v>151</v>
      </c>
      <c r="E219" s="367" t="s">
        <v>1</v>
      </c>
      <c r="F219" s="368" t="s">
        <v>657</v>
      </c>
      <c r="G219" s="364"/>
      <c r="H219" s="369">
        <v>44.443</v>
      </c>
      <c r="I219" s="381"/>
      <c r="J219" s="364"/>
      <c r="K219" s="364"/>
      <c r="L219" s="42"/>
      <c r="M219" s="44"/>
      <c r="N219" s="45"/>
      <c r="O219" s="45"/>
      <c r="P219" s="45"/>
      <c r="Q219" s="45"/>
      <c r="R219" s="45"/>
      <c r="S219" s="45"/>
      <c r="T219" s="46"/>
      <c r="AT219" s="43" t="s">
        <v>151</v>
      </c>
      <c r="AU219" s="43" t="s">
        <v>149</v>
      </c>
      <c r="AV219" s="7" t="s">
        <v>149</v>
      </c>
      <c r="AW219" s="7" t="s">
        <v>27</v>
      </c>
      <c r="AX219" s="7" t="s">
        <v>79</v>
      </c>
      <c r="AY219" s="43" t="s">
        <v>140</v>
      </c>
    </row>
    <row r="220" spans="1:65" s="1" customFormat="1" ht="36" customHeight="1">
      <c r="A220" s="213"/>
      <c r="B220" s="214"/>
      <c r="C220" s="370" t="s">
        <v>356</v>
      </c>
      <c r="D220" s="370" t="s">
        <v>220</v>
      </c>
      <c r="E220" s="371" t="s">
        <v>658</v>
      </c>
      <c r="F220" s="372" t="s">
        <v>659</v>
      </c>
      <c r="G220" s="373" t="s">
        <v>146</v>
      </c>
      <c r="H220" s="374">
        <v>106.386</v>
      </c>
      <c r="I220" s="35"/>
      <c r="J220" s="375">
        <f>ROUND(I220*H220,2)</f>
        <v>0</v>
      </c>
      <c r="K220" s="372" t="s">
        <v>147</v>
      </c>
      <c r="L220" s="48"/>
      <c r="M220" s="49" t="s">
        <v>1</v>
      </c>
      <c r="N220" s="50" t="s">
        <v>37</v>
      </c>
      <c r="O220" s="38">
        <v>0</v>
      </c>
      <c r="P220" s="38">
        <f>O220*H220</f>
        <v>0</v>
      </c>
      <c r="Q220" s="38">
        <v>0.0192</v>
      </c>
      <c r="R220" s="38">
        <f>Q220*H220</f>
        <v>2.0426111999999996</v>
      </c>
      <c r="S220" s="38">
        <v>0</v>
      </c>
      <c r="T220" s="39">
        <f>S220*H220</f>
        <v>0</v>
      </c>
      <c r="AR220" s="40" t="s">
        <v>223</v>
      </c>
      <c r="AT220" s="40" t="s">
        <v>220</v>
      </c>
      <c r="AU220" s="40" t="s">
        <v>149</v>
      </c>
      <c r="AY220" s="9" t="s">
        <v>140</v>
      </c>
      <c r="BE220" s="41">
        <f>IF(N220="základní",J220,0)</f>
        <v>0</v>
      </c>
      <c r="BF220" s="41">
        <f>IF(N220="snížená",J220,0)</f>
        <v>0</v>
      </c>
      <c r="BG220" s="41">
        <f>IF(N220="zákl. přenesená",J220,0)</f>
        <v>0</v>
      </c>
      <c r="BH220" s="41">
        <f>IF(N220="sníž. přenesená",J220,0)</f>
        <v>0</v>
      </c>
      <c r="BI220" s="41">
        <f>IF(N220="nulová",J220,0)</f>
        <v>0</v>
      </c>
      <c r="BJ220" s="9" t="s">
        <v>149</v>
      </c>
      <c r="BK220" s="41">
        <f>ROUND(I220*H220,2)</f>
        <v>0</v>
      </c>
      <c r="BL220" s="9" t="s">
        <v>216</v>
      </c>
      <c r="BM220" s="40" t="s">
        <v>660</v>
      </c>
    </row>
    <row r="221" spans="1:51" s="7" customFormat="1" ht="12">
      <c r="A221" s="364"/>
      <c r="B221" s="365"/>
      <c r="C221" s="364"/>
      <c r="D221" s="366" t="s">
        <v>151</v>
      </c>
      <c r="E221" s="364"/>
      <c r="F221" s="368" t="s">
        <v>661</v>
      </c>
      <c r="G221" s="364"/>
      <c r="H221" s="369">
        <v>106.386</v>
      </c>
      <c r="I221" s="381"/>
      <c r="J221" s="364"/>
      <c r="K221" s="364"/>
      <c r="L221" s="42"/>
      <c r="M221" s="44"/>
      <c r="N221" s="45"/>
      <c r="O221" s="45"/>
      <c r="P221" s="45"/>
      <c r="Q221" s="45"/>
      <c r="R221" s="45"/>
      <c r="S221" s="45"/>
      <c r="T221" s="46"/>
      <c r="AT221" s="43" t="s">
        <v>151</v>
      </c>
      <c r="AU221" s="43" t="s">
        <v>149</v>
      </c>
      <c r="AV221" s="7" t="s">
        <v>149</v>
      </c>
      <c r="AW221" s="7" t="s">
        <v>3</v>
      </c>
      <c r="AX221" s="7" t="s">
        <v>79</v>
      </c>
      <c r="AY221" s="43" t="s">
        <v>140</v>
      </c>
    </row>
    <row r="222" spans="1:65" s="1" customFormat="1" ht="24" customHeight="1">
      <c r="A222" s="213"/>
      <c r="B222" s="214"/>
      <c r="C222" s="303" t="s">
        <v>361</v>
      </c>
      <c r="D222" s="303" t="s">
        <v>143</v>
      </c>
      <c r="E222" s="304" t="s">
        <v>662</v>
      </c>
      <c r="F222" s="305" t="s">
        <v>663</v>
      </c>
      <c r="G222" s="306" t="s">
        <v>146</v>
      </c>
      <c r="H222" s="307">
        <v>92.675</v>
      </c>
      <c r="I222" s="35"/>
      <c r="J222" s="308">
        <f>ROUND(I222*H222,2)</f>
        <v>0</v>
      </c>
      <c r="K222" s="305" t="s">
        <v>147</v>
      </c>
      <c r="L222" s="12"/>
      <c r="M222" s="36" t="s">
        <v>1</v>
      </c>
      <c r="N222" s="37" t="s">
        <v>37</v>
      </c>
      <c r="O222" s="38">
        <v>0.1</v>
      </c>
      <c r="P222" s="38">
        <f>O222*H222</f>
        <v>9.2675</v>
      </c>
      <c r="Q222" s="38">
        <v>0</v>
      </c>
      <c r="R222" s="38">
        <f>Q222*H222</f>
        <v>0</v>
      </c>
      <c r="S222" s="38">
        <v>0</v>
      </c>
      <c r="T222" s="39">
        <f>S222*H222</f>
        <v>0</v>
      </c>
      <c r="AR222" s="40" t="s">
        <v>216</v>
      </c>
      <c r="AT222" s="40" t="s">
        <v>143</v>
      </c>
      <c r="AU222" s="40" t="s">
        <v>149</v>
      </c>
      <c r="AY222" s="9" t="s">
        <v>140</v>
      </c>
      <c r="BE222" s="41">
        <f>IF(N222="základní",J222,0)</f>
        <v>0</v>
      </c>
      <c r="BF222" s="41">
        <f>IF(N222="snížená",J222,0)</f>
        <v>0</v>
      </c>
      <c r="BG222" s="41">
        <f>IF(N222="zákl. přenesená",J222,0)</f>
        <v>0</v>
      </c>
      <c r="BH222" s="41">
        <f>IF(N222="sníž. přenesená",J222,0)</f>
        <v>0</v>
      </c>
      <c r="BI222" s="41">
        <f>IF(N222="nulová",J222,0)</f>
        <v>0</v>
      </c>
      <c r="BJ222" s="9" t="s">
        <v>149</v>
      </c>
      <c r="BK222" s="41">
        <f>ROUND(I222*H222,2)</f>
        <v>0</v>
      </c>
      <c r="BL222" s="9" t="s">
        <v>216</v>
      </c>
      <c r="BM222" s="40" t="s">
        <v>664</v>
      </c>
    </row>
    <row r="223" spans="1:65" s="1" customFormat="1" ht="24" customHeight="1">
      <c r="A223" s="213"/>
      <c r="B223" s="214"/>
      <c r="C223" s="303" t="s">
        <v>366</v>
      </c>
      <c r="D223" s="303" t="s">
        <v>143</v>
      </c>
      <c r="E223" s="304" t="s">
        <v>665</v>
      </c>
      <c r="F223" s="305" t="s">
        <v>666</v>
      </c>
      <c r="G223" s="306" t="s">
        <v>146</v>
      </c>
      <c r="H223" s="307">
        <v>92.675</v>
      </c>
      <c r="I223" s="35"/>
      <c r="J223" s="308">
        <f>ROUND(I223*H223,2)</f>
        <v>0</v>
      </c>
      <c r="K223" s="305" t="s">
        <v>147</v>
      </c>
      <c r="L223" s="12"/>
      <c r="M223" s="36" t="s">
        <v>1</v>
      </c>
      <c r="N223" s="37" t="s">
        <v>37</v>
      </c>
      <c r="O223" s="38">
        <v>0.278</v>
      </c>
      <c r="P223" s="38">
        <f>O223*H223</f>
        <v>25.763650000000002</v>
      </c>
      <c r="Q223" s="38">
        <v>0.0015</v>
      </c>
      <c r="R223" s="38">
        <f>Q223*H223</f>
        <v>0.1390125</v>
      </c>
      <c r="S223" s="38">
        <v>0</v>
      </c>
      <c r="T223" s="39">
        <f>S223*H223</f>
        <v>0</v>
      </c>
      <c r="AR223" s="40" t="s">
        <v>216</v>
      </c>
      <c r="AT223" s="40" t="s">
        <v>143</v>
      </c>
      <c r="AU223" s="40" t="s">
        <v>149</v>
      </c>
      <c r="AY223" s="9" t="s">
        <v>140</v>
      </c>
      <c r="BE223" s="41">
        <f>IF(N223="základní",J223,0)</f>
        <v>0</v>
      </c>
      <c r="BF223" s="41">
        <f>IF(N223="snížená",J223,0)</f>
        <v>0</v>
      </c>
      <c r="BG223" s="41">
        <f>IF(N223="zákl. přenesená",J223,0)</f>
        <v>0</v>
      </c>
      <c r="BH223" s="41">
        <f>IF(N223="sníž. přenesená",J223,0)</f>
        <v>0</v>
      </c>
      <c r="BI223" s="41">
        <f>IF(N223="nulová",J223,0)</f>
        <v>0</v>
      </c>
      <c r="BJ223" s="9" t="s">
        <v>149</v>
      </c>
      <c r="BK223" s="41">
        <f>ROUND(I223*H223,2)</f>
        <v>0</v>
      </c>
      <c r="BL223" s="9" t="s">
        <v>216</v>
      </c>
      <c r="BM223" s="40" t="s">
        <v>667</v>
      </c>
    </row>
    <row r="224" spans="1:51" s="7" customFormat="1" ht="12">
      <c r="A224" s="364"/>
      <c r="B224" s="365"/>
      <c r="C224" s="364"/>
      <c r="D224" s="366" t="s">
        <v>151</v>
      </c>
      <c r="E224" s="367" t="s">
        <v>1</v>
      </c>
      <c r="F224" s="368" t="s">
        <v>668</v>
      </c>
      <c r="G224" s="364"/>
      <c r="H224" s="369">
        <v>92.675</v>
      </c>
      <c r="I224" s="381"/>
      <c r="J224" s="364"/>
      <c r="K224" s="364"/>
      <c r="L224" s="42"/>
      <c r="M224" s="44"/>
      <c r="N224" s="45"/>
      <c r="O224" s="45"/>
      <c r="P224" s="45"/>
      <c r="Q224" s="45"/>
      <c r="R224" s="45"/>
      <c r="S224" s="45"/>
      <c r="T224" s="46"/>
      <c r="AT224" s="43" t="s">
        <v>151</v>
      </c>
      <c r="AU224" s="43" t="s">
        <v>149</v>
      </c>
      <c r="AV224" s="7" t="s">
        <v>149</v>
      </c>
      <c r="AW224" s="7" t="s">
        <v>27</v>
      </c>
      <c r="AX224" s="7" t="s">
        <v>79</v>
      </c>
      <c r="AY224" s="43" t="s">
        <v>140</v>
      </c>
    </row>
    <row r="225" spans="1:65" s="1" customFormat="1" ht="16.5" customHeight="1">
      <c r="A225" s="213"/>
      <c r="B225" s="214"/>
      <c r="C225" s="303" t="s">
        <v>371</v>
      </c>
      <c r="D225" s="303" t="s">
        <v>143</v>
      </c>
      <c r="E225" s="304" t="s">
        <v>669</v>
      </c>
      <c r="F225" s="305" t="s">
        <v>670</v>
      </c>
      <c r="G225" s="306" t="s">
        <v>413</v>
      </c>
      <c r="H225" s="307">
        <v>64.873</v>
      </c>
      <c r="I225" s="35"/>
      <c r="J225" s="308">
        <f>ROUND(I225*H225,2)</f>
        <v>0</v>
      </c>
      <c r="K225" s="305" t="s">
        <v>147</v>
      </c>
      <c r="L225" s="12"/>
      <c r="M225" s="36" t="s">
        <v>1</v>
      </c>
      <c r="N225" s="37" t="s">
        <v>37</v>
      </c>
      <c r="O225" s="38">
        <v>0.065</v>
      </c>
      <c r="P225" s="38">
        <f>O225*H225</f>
        <v>4.216745</v>
      </c>
      <c r="Q225" s="38">
        <v>0.0001</v>
      </c>
      <c r="R225" s="38">
        <f>Q225*H225</f>
        <v>0.0064873000000000005</v>
      </c>
      <c r="S225" s="38">
        <v>0</v>
      </c>
      <c r="T225" s="39">
        <f>S225*H225</f>
        <v>0</v>
      </c>
      <c r="AR225" s="40" t="s">
        <v>216</v>
      </c>
      <c r="AT225" s="40" t="s">
        <v>143</v>
      </c>
      <c r="AU225" s="40" t="s">
        <v>149</v>
      </c>
      <c r="AY225" s="9" t="s">
        <v>140</v>
      </c>
      <c r="BE225" s="41">
        <f>IF(N225="základní",J225,0)</f>
        <v>0</v>
      </c>
      <c r="BF225" s="41">
        <f>IF(N225="snížená",J225,0)</f>
        <v>0</v>
      </c>
      <c r="BG225" s="41">
        <f>IF(N225="zákl. přenesená",J225,0)</f>
        <v>0</v>
      </c>
      <c r="BH225" s="41">
        <f>IF(N225="sníž. přenesená",J225,0)</f>
        <v>0</v>
      </c>
      <c r="BI225" s="41">
        <f>IF(N225="nulová",J225,0)</f>
        <v>0</v>
      </c>
      <c r="BJ225" s="9" t="s">
        <v>149</v>
      </c>
      <c r="BK225" s="41">
        <f>ROUND(I225*H225,2)</f>
        <v>0</v>
      </c>
      <c r="BL225" s="9" t="s">
        <v>216</v>
      </c>
      <c r="BM225" s="40" t="s">
        <v>671</v>
      </c>
    </row>
    <row r="226" spans="1:51" s="7" customFormat="1" ht="12">
      <c r="A226" s="364"/>
      <c r="B226" s="365"/>
      <c r="C226" s="364"/>
      <c r="D226" s="366" t="s">
        <v>151</v>
      </c>
      <c r="E226" s="367" t="s">
        <v>1</v>
      </c>
      <c r="F226" s="368" t="s">
        <v>672</v>
      </c>
      <c r="G226" s="364"/>
      <c r="H226" s="369">
        <v>64.873</v>
      </c>
      <c r="I226" s="381"/>
      <c r="J226" s="364"/>
      <c r="K226" s="364"/>
      <c r="L226" s="42"/>
      <c r="M226" s="44"/>
      <c r="N226" s="45"/>
      <c r="O226" s="45"/>
      <c r="P226" s="45"/>
      <c r="Q226" s="45"/>
      <c r="R226" s="45"/>
      <c r="S226" s="45"/>
      <c r="T226" s="46"/>
      <c r="AT226" s="43" t="s">
        <v>151</v>
      </c>
      <c r="AU226" s="43" t="s">
        <v>149</v>
      </c>
      <c r="AV226" s="7" t="s">
        <v>149</v>
      </c>
      <c r="AW226" s="7" t="s">
        <v>27</v>
      </c>
      <c r="AX226" s="7" t="s">
        <v>79</v>
      </c>
      <c r="AY226" s="43" t="s">
        <v>140</v>
      </c>
    </row>
    <row r="227" spans="1:65" s="1" customFormat="1" ht="24" customHeight="1">
      <c r="A227" s="213"/>
      <c r="B227" s="214"/>
      <c r="C227" s="303" t="s">
        <v>376</v>
      </c>
      <c r="D227" s="303" t="s">
        <v>143</v>
      </c>
      <c r="E227" s="304" t="s">
        <v>673</v>
      </c>
      <c r="F227" s="305" t="s">
        <v>1237</v>
      </c>
      <c r="G227" s="306" t="s">
        <v>604</v>
      </c>
      <c r="H227" s="307">
        <v>1</v>
      </c>
      <c r="I227" s="35"/>
      <c r="J227" s="308">
        <f>ROUND(I227*H227,2)</f>
        <v>0</v>
      </c>
      <c r="K227" s="305"/>
      <c r="L227" s="12"/>
      <c r="M227" s="36" t="s">
        <v>1</v>
      </c>
      <c r="N227" s="37" t="s">
        <v>37</v>
      </c>
      <c r="O227" s="38">
        <v>0</v>
      </c>
      <c r="P227" s="38">
        <f>O227*H227</f>
        <v>0</v>
      </c>
      <c r="Q227" s="38">
        <v>0</v>
      </c>
      <c r="R227" s="38">
        <f>Q227*H227</f>
        <v>0</v>
      </c>
      <c r="S227" s="38">
        <v>0</v>
      </c>
      <c r="T227" s="39">
        <f>S227*H227</f>
        <v>0</v>
      </c>
      <c r="AR227" s="40" t="s">
        <v>216</v>
      </c>
      <c r="AT227" s="40" t="s">
        <v>143</v>
      </c>
      <c r="AU227" s="40" t="s">
        <v>149</v>
      </c>
      <c r="AY227" s="9" t="s">
        <v>140</v>
      </c>
      <c r="BE227" s="41">
        <f>IF(N227="základní",J227,0)</f>
        <v>0</v>
      </c>
      <c r="BF227" s="41">
        <f>IF(N227="snížená",J227,0)</f>
        <v>0</v>
      </c>
      <c r="BG227" s="41">
        <f>IF(N227="zákl. přenesená",J227,0)</f>
        <v>0</v>
      </c>
      <c r="BH227" s="41">
        <f>IF(N227="sníž. přenesená",J227,0)</f>
        <v>0</v>
      </c>
      <c r="BI227" s="41">
        <f>IF(N227="nulová",J227,0)</f>
        <v>0</v>
      </c>
      <c r="BJ227" s="9" t="s">
        <v>149</v>
      </c>
      <c r="BK227" s="41">
        <f>ROUND(I227*H227,2)</f>
        <v>0</v>
      </c>
      <c r="BL227" s="9" t="s">
        <v>216</v>
      </c>
      <c r="BM227" s="40" t="s">
        <v>674</v>
      </c>
    </row>
    <row r="228" spans="1:63" s="6" customFormat="1" ht="25.9" customHeight="1">
      <c r="A228" s="262"/>
      <c r="B228" s="263"/>
      <c r="C228" s="262"/>
      <c r="D228" s="264" t="s">
        <v>70</v>
      </c>
      <c r="E228" s="265" t="s">
        <v>464</v>
      </c>
      <c r="F228" s="265" t="s">
        <v>465</v>
      </c>
      <c r="G228" s="262"/>
      <c r="H228" s="262"/>
      <c r="I228" s="382"/>
      <c r="J228" s="266">
        <f>J229+J232</f>
        <v>0</v>
      </c>
      <c r="K228" s="262"/>
      <c r="L228" s="27"/>
      <c r="M228" s="29"/>
      <c r="N228" s="30"/>
      <c r="O228" s="30"/>
      <c r="P228" s="31">
        <f>P229+P232</f>
        <v>0</v>
      </c>
      <c r="Q228" s="30"/>
      <c r="R228" s="31">
        <f>R229+R232</f>
        <v>0</v>
      </c>
      <c r="S228" s="30"/>
      <c r="T228" s="32">
        <f>T229+T232</f>
        <v>0</v>
      </c>
      <c r="AR228" s="28" t="s">
        <v>168</v>
      </c>
      <c r="AT228" s="33" t="s">
        <v>70</v>
      </c>
      <c r="AU228" s="33" t="s">
        <v>71</v>
      </c>
      <c r="AY228" s="28" t="s">
        <v>140</v>
      </c>
      <c r="BK228" s="34">
        <f>BK229+BK232</f>
        <v>0</v>
      </c>
    </row>
    <row r="229" spans="1:63" s="6" customFormat="1" ht="22.9" customHeight="1">
      <c r="A229" s="262"/>
      <c r="B229" s="263"/>
      <c r="C229" s="262"/>
      <c r="D229" s="264" t="s">
        <v>70</v>
      </c>
      <c r="E229" s="271" t="s">
        <v>466</v>
      </c>
      <c r="F229" s="271" t="s">
        <v>467</v>
      </c>
      <c r="G229" s="262"/>
      <c r="H229" s="262"/>
      <c r="I229" s="382"/>
      <c r="J229" s="272">
        <f>BK229</f>
        <v>0</v>
      </c>
      <c r="K229" s="262"/>
      <c r="L229" s="27"/>
      <c r="M229" s="29"/>
      <c r="N229" s="30"/>
      <c r="O229" s="30"/>
      <c r="P229" s="31">
        <f>SUM(P230:P231)</f>
        <v>0</v>
      </c>
      <c r="Q229" s="30"/>
      <c r="R229" s="31">
        <f>SUM(R230:R231)</f>
        <v>0</v>
      </c>
      <c r="S229" s="30"/>
      <c r="T229" s="32">
        <f>SUM(T230:T231)</f>
        <v>0</v>
      </c>
      <c r="AR229" s="28" t="s">
        <v>168</v>
      </c>
      <c r="AT229" s="33" t="s">
        <v>70</v>
      </c>
      <c r="AU229" s="33" t="s">
        <v>79</v>
      </c>
      <c r="AY229" s="28" t="s">
        <v>140</v>
      </c>
      <c r="BK229" s="34">
        <f>SUM(BK230:BK231)</f>
        <v>0</v>
      </c>
    </row>
    <row r="230" spans="1:65" s="1" customFormat="1" ht="24" customHeight="1">
      <c r="A230" s="213"/>
      <c r="B230" s="214"/>
      <c r="C230" s="303" t="s">
        <v>380</v>
      </c>
      <c r="D230" s="303" t="s">
        <v>143</v>
      </c>
      <c r="E230" s="304" t="s">
        <v>675</v>
      </c>
      <c r="F230" s="305" t="s">
        <v>676</v>
      </c>
      <c r="G230" s="306" t="s">
        <v>604</v>
      </c>
      <c r="H230" s="307">
        <v>1</v>
      </c>
      <c r="I230" s="35"/>
      <c r="J230" s="308">
        <f>ROUND(I230*H230,2)</f>
        <v>0</v>
      </c>
      <c r="K230" s="305"/>
      <c r="L230" s="12"/>
      <c r="M230" s="36" t="s">
        <v>1</v>
      </c>
      <c r="N230" s="37" t="s">
        <v>37</v>
      </c>
      <c r="O230" s="38">
        <v>0</v>
      </c>
      <c r="P230" s="38">
        <f>O230*H230</f>
        <v>0</v>
      </c>
      <c r="Q230" s="38">
        <v>0</v>
      </c>
      <c r="R230" s="38">
        <f>Q230*H230</f>
        <v>0</v>
      </c>
      <c r="S230" s="38">
        <v>0</v>
      </c>
      <c r="T230" s="39">
        <f>S230*H230</f>
        <v>0</v>
      </c>
      <c r="AR230" s="40" t="s">
        <v>470</v>
      </c>
      <c r="AT230" s="40" t="s">
        <v>143</v>
      </c>
      <c r="AU230" s="40" t="s">
        <v>149</v>
      </c>
      <c r="AY230" s="9" t="s">
        <v>140</v>
      </c>
      <c r="BE230" s="41">
        <f>IF(N230="základní",J230,0)</f>
        <v>0</v>
      </c>
      <c r="BF230" s="41">
        <f>IF(N230="snížená",J230,0)</f>
        <v>0</v>
      </c>
      <c r="BG230" s="41">
        <f>IF(N230="zákl. přenesená",J230,0)</f>
        <v>0</v>
      </c>
      <c r="BH230" s="41">
        <f>IF(N230="sníž. přenesená",J230,0)</f>
        <v>0</v>
      </c>
      <c r="BI230" s="41">
        <f>IF(N230="nulová",J230,0)</f>
        <v>0</v>
      </c>
      <c r="BJ230" s="9" t="s">
        <v>149</v>
      </c>
      <c r="BK230" s="41">
        <f>ROUND(I230*H230,2)</f>
        <v>0</v>
      </c>
      <c r="BL230" s="9" t="s">
        <v>470</v>
      </c>
      <c r="BM230" s="40" t="s">
        <v>677</v>
      </c>
    </row>
    <row r="231" spans="1:65" s="1" customFormat="1" ht="16.5" customHeight="1">
      <c r="A231" s="213"/>
      <c r="B231" s="214"/>
      <c r="C231" s="303" t="s">
        <v>385</v>
      </c>
      <c r="D231" s="303" t="s">
        <v>143</v>
      </c>
      <c r="E231" s="304" t="s">
        <v>468</v>
      </c>
      <c r="F231" s="305" t="s">
        <v>469</v>
      </c>
      <c r="G231" s="306" t="s">
        <v>604</v>
      </c>
      <c r="H231" s="307">
        <v>1</v>
      </c>
      <c r="I231" s="35"/>
      <c r="J231" s="308">
        <f>ROUND(I231*H231,2)</f>
        <v>0</v>
      </c>
      <c r="K231" s="305"/>
      <c r="L231" s="12"/>
      <c r="M231" s="36" t="s">
        <v>1</v>
      </c>
      <c r="N231" s="37" t="s">
        <v>37</v>
      </c>
      <c r="O231" s="38">
        <v>0</v>
      </c>
      <c r="P231" s="38">
        <f>O231*H231</f>
        <v>0</v>
      </c>
      <c r="Q231" s="38">
        <v>0</v>
      </c>
      <c r="R231" s="38">
        <f>Q231*H231</f>
        <v>0</v>
      </c>
      <c r="S231" s="38">
        <v>0</v>
      </c>
      <c r="T231" s="39">
        <f>S231*H231</f>
        <v>0</v>
      </c>
      <c r="AR231" s="40" t="s">
        <v>470</v>
      </c>
      <c r="AT231" s="40" t="s">
        <v>143</v>
      </c>
      <c r="AU231" s="40" t="s">
        <v>149</v>
      </c>
      <c r="AY231" s="9" t="s">
        <v>140</v>
      </c>
      <c r="BE231" s="41">
        <f>IF(N231="základní",J231,0)</f>
        <v>0</v>
      </c>
      <c r="BF231" s="41">
        <f>IF(N231="snížená",J231,0)</f>
        <v>0</v>
      </c>
      <c r="BG231" s="41">
        <f>IF(N231="zákl. přenesená",J231,0)</f>
        <v>0</v>
      </c>
      <c r="BH231" s="41">
        <f>IF(N231="sníž. přenesená",J231,0)</f>
        <v>0</v>
      </c>
      <c r="BI231" s="41">
        <f>IF(N231="nulová",J231,0)</f>
        <v>0</v>
      </c>
      <c r="BJ231" s="9" t="s">
        <v>149</v>
      </c>
      <c r="BK231" s="41">
        <f>ROUND(I231*H231,2)</f>
        <v>0</v>
      </c>
      <c r="BL231" s="9" t="s">
        <v>470</v>
      </c>
      <c r="BM231" s="40" t="s">
        <v>678</v>
      </c>
    </row>
    <row r="232" spans="1:63" s="6" customFormat="1" ht="22.9" customHeight="1">
      <c r="A232" s="262"/>
      <c r="B232" s="263"/>
      <c r="C232" s="262"/>
      <c r="D232" s="264" t="s">
        <v>70</v>
      </c>
      <c r="E232" s="271" t="s">
        <v>472</v>
      </c>
      <c r="F232" s="271" t="s">
        <v>473</v>
      </c>
      <c r="G232" s="262"/>
      <c r="H232" s="262"/>
      <c r="I232" s="382"/>
      <c r="J232" s="272">
        <f>SUM(J233:J238)</f>
        <v>0</v>
      </c>
      <c r="K232" s="262"/>
      <c r="L232" s="27"/>
      <c r="M232" s="29"/>
      <c r="N232" s="30"/>
      <c r="O232" s="30"/>
      <c r="P232" s="31">
        <f>SUM(P233:P238)</f>
        <v>0</v>
      </c>
      <c r="Q232" s="30"/>
      <c r="R232" s="31">
        <f>SUM(R233:R238)</f>
        <v>0</v>
      </c>
      <c r="S232" s="30"/>
      <c r="T232" s="32">
        <f>SUM(T233:T238)</f>
        <v>0</v>
      </c>
      <c r="AR232" s="28" t="s">
        <v>168</v>
      </c>
      <c r="AT232" s="33" t="s">
        <v>70</v>
      </c>
      <c r="AU232" s="33" t="s">
        <v>79</v>
      </c>
      <c r="AY232" s="28" t="s">
        <v>140</v>
      </c>
      <c r="BK232" s="34">
        <f>SUM(BK233:BK238)</f>
        <v>0</v>
      </c>
    </row>
    <row r="233" spans="1:65" s="1" customFormat="1" ht="16.5" customHeight="1">
      <c r="A233" s="213"/>
      <c r="B233" s="214"/>
      <c r="C233" s="303" t="s">
        <v>389</v>
      </c>
      <c r="D233" s="303" t="s">
        <v>143</v>
      </c>
      <c r="E233" s="304" t="s">
        <v>474</v>
      </c>
      <c r="F233" s="305" t="s">
        <v>679</v>
      </c>
      <c r="G233" s="306" t="s">
        <v>604</v>
      </c>
      <c r="H233" s="307">
        <v>1</v>
      </c>
      <c r="I233" s="35"/>
      <c r="J233" s="308">
        <f>ROUND(I233*H233,2)</f>
        <v>0</v>
      </c>
      <c r="K233" s="305"/>
      <c r="L233" s="12"/>
      <c r="M233" s="36" t="s">
        <v>1</v>
      </c>
      <c r="N233" s="37" t="s">
        <v>37</v>
      </c>
      <c r="O233" s="38">
        <v>0</v>
      </c>
      <c r="P233" s="38">
        <f>O233*H233</f>
        <v>0</v>
      </c>
      <c r="Q233" s="38">
        <v>0</v>
      </c>
      <c r="R233" s="38">
        <f>Q233*H233</f>
        <v>0</v>
      </c>
      <c r="S233" s="38">
        <v>0</v>
      </c>
      <c r="T233" s="39">
        <f>S233*H233</f>
        <v>0</v>
      </c>
      <c r="AR233" s="40" t="s">
        <v>470</v>
      </c>
      <c r="AT233" s="40" t="s">
        <v>143</v>
      </c>
      <c r="AU233" s="40" t="s">
        <v>149</v>
      </c>
      <c r="AY233" s="9" t="s">
        <v>140</v>
      </c>
      <c r="BE233" s="41">
        <f>IF(N233="základní",J233,0)</f>
        <v>0</v>
      </c>
      <c r="BF233" s="41">
        <f>IF(N233="snížená",J233,0)</f>
        <v>0</v>
      </c>
      <c r="BG233" s="41">
        <f>IF(N233="zákl. přenesená",J233,0)</f>
        <v>0</v>
      </c>
      <c r="BH233" s="41">
        <f>IF(N233="sníž. přenesená",J233,0)</f>
        <v>0</v>
      </c>
      <c r="BI233" s="41">
        <f>IF(N233="nulová",J233,0)</f>
        <v>0</v>
      </c>
      <c r="BJ233" s="9" t="s">
        <v>149</v>
      </c>
      <c r="BK233" s="41">
        <f>ROUND(I233*H233,2)</f>
        <v>0</v>
      </c>
      <c r="BL233" s="9" t="s">
        <v>470</v>
      </c>
      <c r="BM233" s="40" t="s">
        <v>680</v>
      </c>
    </row>
    <row r="234" spans="1:65" s="1" customFormat="1" ht="16.5" customHeight="1">
      <c r="A234" s="213"/>
      <c r="B234" s="214"/>
      <c r="C234" s="303" t="s">
        <v>394</v>
      </c>
      <c r="D234" s="303" t="s">
        <v>143</v>
      </c>
      <c r="E234" s="304" t="s">
        <v>478</v>
      </c>
      <c r="F234" s="305" t="s">
        <v>479</v>
      </c>
      <c r="G234" s="306" t="s">
        <v>604</v>
      </c>
      <c r="H234" s="307">
        <v>1</v>
      </c>
      <c r="I234" s="35"/>
      <c r="J234" s="308">
        <f>ROUND(I234*H234,2)</f>
        <v>0</v>
      </c>
      <c r="K234" s="305"/>
      <c r="L234" s="12"/>
      <c r="M234" s="36" t="s">
        <v>1</v>
      </c>
      <c r="N234" s="37" t="s">
        <v>37</v>
      </c>
      <c r="O234" s="38">
        <v>0</v>
      </c>
      <c r="P234" s="38">
        <f>O234*H234</f>
        <v>0</v>
      </c>
      <c r="Q234" s="38">
        <v>0</v>
      </c>
      <c r="R234" s="38">
        <f>Q234*H234</f>
        <v>0</v>
      </c>
      <c r="S234" s="38">
        <v>0</v>
      </c>
      <c r="T234" s="39">
        <f>S234*H234</f>
        <v>0</v>
      </c>
      <c r="AR234" s="40" t="s">
        <v>470</v>
      </c>
      <c r="AT234" s="40" t="s">
        <v>143</v>
      </c>
      <c r="AU234" s="40" t="s">
        <v>149</v>
      </c>
      <c r="AY234" s="9" t="s">
        <v>140</v>
      </c>
      <c r="BE234" s="41">
        <f>IF(N234="základní",J234,0)</f>
        <v>0</v>
      </c>
      <c r="BF234" s="41">
        <f>IF(N234="snížená",J234,0)</f>
        <v>0</v>
      </c>
      <c r="BG234" s="41">
        <f>IF(N234="zákl. přenesená",J234,0)</f>
        <v>0</v>
      </c>
      <c r="BH234" s="41">
        <f>IF(N234="sníž. přenesená",J234,0)</f>
        <v>0</v>
      </c>
      <c r="BI234" s="41">
        <f>IF(N234="nulová",J234,0)</f>
        <v>0</v>
      </c>
      <c r="BJ234" s="9" t="s">
        <v>149</v>
      </c>
      <c r="BK234" s="41">
        <f>ROUND(I234*H234,2)</f>
        <v>0</v>
      </c>
      <c r="BL234" s="9" t="s">
        <v>470</v>
      </c>
      <c r="BM234" s="40" t="s">
        <v>681</v>
      </c>
    </row>
    <row r="235" spans="1:65" s="1" customFormat="1" ht="24" customHeight="1">
      <c r="A235" s="213"/>
      <c r="B235" s="214"/>
      <c r="C235" s="303" t="s">
        <v>399</v>
      </c>
      <c r="D235" s="303" t="s">
        <v>143</v>
      </c>
      <c r="E235" s="304" t="s">
        <v>482</v>
      </c>
      <c r="F235" s="305" t="s">
        <v>682</v>
      </c>
      <c r="G235" s="306" t="s">
        <v>604</v>
      </c>
      <c r="H235" s="307">
        <v>1</v>
      </c>
      <c r="I235" s="35"/>
      <c r="J235" s="308">
        <f>ROUND(I235*H235,2)</f>
        <v>0</v>
      </c>
      <c r="K235" s="305"/>
      <c r="L235" s="12"/>
      <c r="M235" s="36" t="s">
        <v>1</v>
      </c>
      <c r="N235" s="37" t="s">
        <v>37</v>
      </c>
      <c r="O235" s="38">
        <v>0</v>
      </c>
      <c r="P235" s="38">
        <f>O235*H235</f>
        <v>0</v>
      </c>
      <c r="Q235" s="38">
        <v>0</v>
      </c>
      <c r="R235" s="38">
        <f>Q235*H235</f>
        <v>0</v>
      </c>
      <c r="S235" s="38">
        <v>0</v>
      </c>
      <c r="T235" s="39">
        <f>S235*H235</f>
        <v>0</v>
      </c>
      <c r="AR235" s="40" t="s">
        <v>470</v>
      </c>
      <c r="AT235" s="40" t="s">
        <v>143</v>
      </c>
      <c r="AU235" s="40" t="s">
        <v>149</v>
      </c>
      <c r="AY235" s="9" t="s">
        <v>140</v>
      </c>
      <c r="BE235" s="41">
        <f>IF(N235="základní",J235,0)</f>
        <v>0</v>
      </c>
      <c r="BF235" s="41">
        <f>IF(N235="snížená",J235,0)</f>
        <v>0</v>
      </c>
      <c r="BG235" s="41">
        <f>IF(N235="zákl. přenesená",J235,0)</f>
        <v>0</v>
      </c>
      <c r="BH235" s="41">
        <f>IF(N235="sníž. přenesená",J235,0)</f>
        <v>0</v>
      </c>
      <c r="BI235" s="41">
        <f>IF(N235="nulová",J235,0)</f>
        <v>0</v>
      </c>
      <c r="BJ235" s="9" t="s">
        <v>149</v>
      </c>
      <c r="BK235" s="41">
        <f>ROUND(I235*H235,2)</f>
        <v>0</v>
      </c>
      <c r="BL235" s="9" t="s">
        <v>470</v>
      </c>
      <c r="BM235" s="40" t="s">
        <v>683</v>
      </c>
    </row>
    <row r="236" spans="1:65" s="187" customFormat="1" ht="24" customHeight="1">
      <c r="A236" s="213"/>
      <c r="B236" s="214"/>
      <c r="C236" s="303" t="s">
        <v>404</v>
      </c>
      <c r="D236" s="303" t="s">
        <v>143</v>
      </c>
      <c r="E236" s="304" t="s">
        <v>1218</v>
      </c>
      <c r="F236" s="305" t="s">
        <v>1221</v>
      </c>
      <c r="G236" s="306" t="s">
        <v>146</v>
      </c>
      <c r="H236" s="307">
        <v>16872</v>
      </c>
      <c r="I236" s="35"/>
      <c r="J236" s="308">
        <f>ROUND(I236*H236,2)</f>
        <v>0</v>
      </c>
      <c r="K236" s="305"/>
      <c r="L236" s="12"/>
      <c r="M236" s="36"/>
      <c r="N236" s="37"/>
      <c r="O236" s="38"/>
      <c r="P236" s="38"/>
      <c r="Q236" s="38"/>
      <c r="R236" s="38"/>
      <c r="S236" s="38"/>
      <c r="T236" s="39"/>
      <c r="AR236" s="40"/>
      <c r="AT236" s="40"/>
      <c r="AU236" s="40"/>
      <c r="AY236" s="9"/>
      <c r="BE236" s="41"/>
      <c r="BF236" s="41"/>
      <c r="BG236" s="41"/>
      <c r="BH236" s="41"/>
      <c r="BI236" s="41"/>
      <c r="BJ236" s="9"/>
      <c r="BK236" s="41"/>
      <c r="BL236" s="9"/>
      <c r="BM236" s="40"/>
    </row>
    <row r="237" spans="1:65" s="187" customFormat="1" ht="15" customHeight="1">
      <c r="A237" s="213"/>
      <c r="B237" s="214"/>
      <c r="C237" s="364"/>
      <c r="D237" s="366" t="s">
        <v>151</v>
      </c>
      <c r="E237" s="367" t="s">
        <v>1</v>
      </c>
      <c r="F237" s="368" t="s">
        <v>1222</v>
      </c>
      <c r="G237" s="364"/>
      <c r="H237" s="369">
        <v>16872</v>
      </c>
      <c r="I237" s="381"/>
      <c r="J237" s="364"/>
      <c r="K237" s="364"/>
      <c r="L237" s="12"/>
      <c r="M237" s="36"/>
      <c r="N237" s="37"/>
      <c r="O237" s="38"/>
      <c r="P237" s="38"/>
      <c r="Q237" s="38"/>
      <c r="R237" s="38"/>
      <c r="S237" s="38"/>
      <c r="T237" s="39"/>
      <c r="AR237" s="40"/>
      <c r="AT237" s="40"/>
      <c r="AU237" s="40"/>
      <c r="AY237" s="9"/>
      <c r="BE237" s="41"/>
      <c r="BF237" s="41"/>
      <c r="BG237" s="41"/>
      <c r="BH237" s="41"/>
      <c r="BI237" s="41"/>
      <c r="BJ237" s="9"/>
      <c r="BK237" s="41"/>
      <c r="BL237" s="9"/>
      <c r="BM237" s="40"/>
    </row>
    <row r="238" spans="1:65" s="1" customFormat="1" ht="16.5" customHeight="1">
      <c r="A238" s="396"/>
      <c r="B238" s="214"/>
      <c r="C238" s="303">
        <v>56</v>
      </c>
      <c r="D238" s="303" t="s">
        <v>143</v>
      </c>
      <c r="E238" s="304" t="s">
        <v>486</v>
      </c>
      <c r="F238" s="305" t="s">
        <v>684</v>
      </c>
      <c r="G238" s="306" t="s">
        <v>604</v>
      </c>
      <c r="H238" s="307">
        <v>1</v>
      </c>
      <c r="I238" s="35"/>
      <c r="J238" s="308">
        <f>ROUND(I238*H238,2)</f>
        <v>0</v>
      </c>
      <c r="K238" s="305"/>
      <c r="L238" s="12"/>
      <c r="M238" s="59" t="s">
        <v>1</v>
      </c>
      <c r="N238" s="60" t="s">
        <v>37</v>
      </c>
      <c r="O238" s="61">
        <v>0</v>
      </c>
      <c r="P238" s="61">
        <f>O238*H238</f>
        <v>0</v>
      </c>
      <c r="Q238" s="61">
        <v>0</v>
      </c>
      <c r="R238" s="61">
        <f>Q238*H238</f>
        <v>0</v>
      </c>
      <c r="S238" s="61">
        <v>0</v>
      </c>
      <c r="T238" s="62">
        <f>S238*H238</f>
        <v>0</v>
      </c>
      <c r="AR238" s="40" t="s">
        <v>470</v>
      </c>
      <c r="AT238" s="40" t="s">
        <v>143</v>
      </c>
      <c r="AU238" s="40" t="s">
        <v>149</v>
      </c>
      <c r="AY238" s="9" t="s">
        <v>140</v>
      </c>
      <c r="BE238" s="41">
        <f>IF(N238="základní",J238,0)</f>
        <v>0</v>
      </c>
      <c r="BF238" s="41">
        <f>IF(N238="snížená",J238,0)</f>
        <v>0</v>
      </c>
      <c r="BG238" s="41">
        <f>IF(N238="zákl. přenesená",J238,0)</f>
        <v>0</v>
      </c>
      <c r="BH238" s="41">
        <f>IF(N238="sníž. přenesená",J238,0)</f>
        <v>0</v>
      </c>
      <c r="BI238" s="41">
        <f>IF(N238="nulová",J238,0)</f>
        <v>0</v>
      </c>
      <c r="BJ238" s="9" t="s">
        <v>149</v>
      </c>
      <c r="BK238" s="41">
        <f>ROUND(I238*H238,2)</f>
        <v>0</v>
      </c>
      <c r="BL238" s="9" t="s">
        <v>470</v>
      </c>
      <c r="BM238" s="40" t="s">
        <v>685</v>
      </c>
    </row>
    <row r="239" spans="1:12" s="1" customFormat="1" ht="6.95" customHeight="1">
      <c r="A239" s="213"/>
      <c r="B239" s="231"/>
      <c r="C239" s="232"/>
      <c r="D239" s="232"/>
      <c r="E239" s="232"/>
      <c r="F239" s="232"/>
      <c r="G239" s="232"/>
      <c r="H239" s="232"/>
      <c r="I239" s="232"/>
      <c r="J239" s="232"/>
      <c r="K239" s="232"/>
      <c r="L239" s="12"/>
    </row>
    <row r="240" spans="1:11" ht="1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</sheetData>
  <sheetProtection password="DAFF" sheet="1" objects="1" scenarios="1"/>
  <autoFilter ref="C132:K238"/>
  <mergeCells count="8">
    <mergeCell ref="E123:H123"/>
    <mergeCell ref="E125:H125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BreakPreview" zoomScaleSheetLayoutView="100" workbookViewId="0" topLeftCell="A1">
      <pane ySplit="3" topLeftCell="A22" activePane="bottomLeft" state="frozen"/>
      <selection pane="topLeft" activeCell="F42" sqref="F42"/>
      <selection pane="bottomLeft" activeCell="F9" sqref="F9"/>
    </sheetView>
  </sheetViews>
  <sheetFormatPr defaultColWidth="9.140625" defaultRowHeight="12"/>
  <cols>
    <col min="1" max="1" width="6.7109375" style="169" customWidth="1"/>
    <col min="2" max="2" width="4.28125" style="151" customWidth="1"/>
    <col min="3" max="3" width="103.28125" style="151" customWidth="1"/>
    <col min="4" max="4" width="9.421875" style="151" bestFit="1" customWidth="1"/>
    <col min="5" max="5" width="9.421875" style="158" bestFit="1" customWidth="1"/>
    <col min="6" max="6" width="11.421875" style="151" bestFit="1" customWidth="1"/>
    <col min="7" max="7" width="14.8515625" style="151" customWidth="1"/>
    <col min="8" max="8" width="13.7109375" style="151" customWidth="1"/>
    <col min="9" max="9" width="14.7109375" style="151" bestFit="1" customWidth="1"/>
    <col min="10" max="10" width="16.7109375" style="151" customWidth="1"/>
    <col min="11" max="11" width="26.7109375" style="151" customWidth="1"/>
    <col min="12" max="12" width="12.421875" style="151" hidden="1" customWidth="1"/>
    <col min="13" max="14" width="15.00390625" style="152" hidden="1" customWidth="1"/>
    <col min="15" max="16" width="15.00390625" style="157" hidden="1" customWidth="1"/>
    <col min="17" max="17" width="11.8515625" style="157" hidden="1" customWidth="1"/>
    <col min="18" max="18" width="12.140625" style="151" hidden="1" customWidth="1"/>
    <col min="19" max="19" width="17.421875" style="151" hidden="1" customWidth="1"/>
    <col min="20" max="25" width="9.140625" style="151" hidden="1" customWidth="1"/>
    <col min="26" max="256" width="9.28125" style="151" customWidth="1"/>
    <col min="257" max="257" width="6.7109375" style="151" customWidth="1"/>
    <col min="258" max="258" width="4.28125" style="151" customWidth="1"/>
    <col min="259" max="259" width="103.28125" style="151" customWidth="1"/>
    <col min="260" max="261" width="9.421875" style="151" bestFit="1" customWidth="1"/>
    <col min="262" max="262" width="11.421875" style="151" bestFit="1" customWidth="1"/>
    <col min="263" max="263" width="14.8515625" style="151" customWidth="1"/>
    <col min="264" max="264" width="13.7109375" style="151" customWidth="1"/>
    <col min="265" max="265" width="14.7109375" style="151" bestFit="1" customWidth="1"/>
    <col min="266" max="266" width="16.7109375" style="151" customWidth="1"/>
    <col min="267" max="267" width="26.7109375" style="151" customWidth="1"/>
    <col min="268" max="268" width="12.421875" style="151" customWidth="1"/>
    <col min="269" max="274" width="9.140625" style="151" hidden="1" customWidth="1"/>
    <col min="275" max="275" width="17.421875" style="151" customWidth="1"/>
    <col min="276" max="512" width="9.28125" style="151" customWidth="1"/>
    <col min="513" max="513" width="6.7109375" style="151" customWidth="1"/>
    <col min="514" max="514" width="4.28125" style="151" customWidth="1"/>
    <col min="515" max="515" width="103.28125" style="151" customWidth="1"/>
    <col min="516" max="517" width="9.421875" style="151" bestFit="1" customWidth="1"/>
    <col min="518" max="518" width="11.421875" style="151" bestFit="1" customWidth="1"/>
    <col min="519" max="519" width="14.8515625" style="151" customWidth="1"/>
    <col min="520" max="520" width="13.7109375" style="151" customWidth="1"/>
    <col min="521" max="521" width="14.7109375" style="151" bestFit="1" customWidth="1"/>
    <col min="522" max="522" width="16.7109375" style="151" customWidth="1"/>
    <col min="523" max="523" width="26.7109375" style="151" customWidth="1"/>
    <col min="524" max="524" width="12.421875" style="151" customWidth="1"/>
    <col min="525" max="530" width="9.140625" style="151" hidden="1" customWidth="1"/>
    <col min="531" max="531" width="17.421875" style="151" customWidth="1"/>
    <col min="532" max="768" width="9.28125" style="151" customWidth="1"/>
    <col min="769" max="769" width="6.7109375" style="151" customWidth="1"/>
    <col min="770" max="770" width="4.28125" style="151" customWidth="1"/>
    <col min="771" max="771" width="103.28125" style="151" customWidth="1"/>
    <col min="772" max="773" width="9.421875" style="151" bestFit="1" customWidth="1"/>
    <col min="774" max="774" width="11.421875" style="151" bestFit="1" customWidth="1"/>
    <col min="775" max="775" width="14.8515625" style="151" customWidth="1"/>
    <col min="776" max="776" width="13.7109375" style="151" customWidth="1"/>
    <col min="777" max="777" width="14.7109375" style="151" bestFit="1" customWidth="1"/>
    <col min="778" max="778" width="16.7109375" style="151" customWidth="1"/>
    <col min="779" max="779" width="26.7109375" style="151" customWidth="1"/>
    <col min="780" max="780" width="12.421875" style="151" customWidth="1"/>
    <col min="781" max="786" width="9.140625" style="151" hidden="1" customWidth="1"/>
    <col min="787" max="787" width="17.421875" style="151" customWidth="1"/>
    <col min="788" max="1024" width="9.28125" style="151" customWidth="1"/>
    <col min="1025" max="1025" width="6.7109375" style="151" customWidth="1"/>
    <col min="1026" max="1026" width="4.28125" style="151" customWidth="1"/>
    <col min="1027" max="1027" width="103.28125" style="151" customWidth="1"/>
    <col min="1028" max="1029" width="9.421875" style="151" bestFit="1" customWidth="1"/>
    <col min="1030" max="1030" width="11.421875" style="151" bestFit="1" customWidth="1"/>
    <col min="1031" max="1031" width="14.8515625" style="151" customWidth="1"/>
    <col min="1032" max="1032" width="13.7109375" style="151" customWidth="1"/>
    <col min="1033" max="1033" width="14.7109375" style="151" bestFit="1" customWidth="1"/>
    <col min="1034" max="1034" width="16.7109375" style="151" customWidth="1"/>
    <col min="1035" max="1035" width="26.7109375" style="151" customWidth="1"/>
    <col min="1036" max="1036" width="12.421875" style="151" customWidth="1"/>
    <col min="1037" max="1042" width="9.140625" style="151" hidden="1" customWidth="1"/>
    <col min="1043" max="1043" width="17.421875" style="151" customWidth="1"/>
    <col min="1044" max="1280" width="9.28125" style="151" customWidth="1"/>
    <col min="1281" max="1281" width="6.7109375" style="151" customWidth="1"/>
    <col min="1282" max="1282" width="4.28125" style="151" customWidth="1"/>
    <col min="1283" max="1283" width="103.28125" style="151" customWidth="1"/>
    <col min="1284" max="1285" width="9.421875" style="151" bestFit="1" customWidth="1"/>
    <col min="1286" max="1286" width="11.421875" style="151" bestFit="1" customWidth="1"/>
    <col min="1287" max="1287" width="14.8515625" style="151" customWidth="1"/>
    <col min="1288" max="1288" width="13.7109375" style="151" customWidth="1"/>
    <col min="1289" max="1289" width="14.7109375" style="151" bestFit="1" customWidth="1"/>
    <col min="1290" max="1290" width="16.7109375" style="151" customWidth="1"/>
    <col min="1291" max="1291" width="26.7109375" style="151" customWidth="1"/>
    <col min="1292" max="1292" width="12.421875" style="151" customWidth="1"/>
    <col min="1293" max="1298" width="9.140625" style="151" hidden="1" customWidth="1"/>
    <col min="1299" max="1299" width="17.421875" style="151" customWidth="1"/>
    <col min="1300" max="1536" width="9.28125" style="151" customWidth="1"/>
    <col min="1537" max="1537" width="6.7109375" style="151" customWidth="1"/>
    <col min="1538" max="1538" width="4.28125" style="151" customWidth="1"/>
    <col min="1539" max="1539" width="103.28125" style="151" customWidth="1"/>
    <col min="1540" max="1541" width="9.421875" style="151" bestFit="1" customWidth="1"/>
    <col min="1542" max="1542" width="11.421875" style="151" bestFit="1" customWidth="1"/>
    <col min="1543" max="1543" width="14.8515625" style="151" customWidth="1"/>
    <col min="1544" max="1544" width="13.7109375" style="151" customWidth="1"/>
    <col min="1545" max="1545" width="14.7109375" style="151" bestFit="1" customWidth="1"/>
    <col min="1546" max="1546" width="16.7109375" style="151" customWidth="1"/>
    <col min="1547" max="1547" width="26.7109375" style="151" customWidth="1"/>
    <col min="1548" max="1548" width="12.421875" style="151" customWidth="1"/>
    <col min="1549" max="1554" width="9.140625" style="151" hidden="1" customWidth="1"/>
    <col min="1555" max="1555" width="17.421875" style="151" customWidth="1"/>
    <col min="1556" max="1792" width="9.28125" style="151" customWidth="1"/>
    <col min="1793" max="1793" width="6.7109375" style="151" customWidth="1"/>
    <col min="1794" max="1794" width="4.28125" style="151" customWidth="1"/>
    <col min="1795" max="1795" width="103.28125" style="151" customWidth="1"/>
    <col min="1796" max="1797" width="9.421875" style="151" bestFit="1" customWidth="1"/>
    <col min="1798" max="1798" width="11.421875" style="151" bestFit="1" customWidth="1"/>
    <col min="1799" max="1799" width="14.8515625" style="151" customWidth="1"/>
    <col min="1800" max="1800" width="13.7109375" style="151" customWidth="1"/>
    <col min="1801" max="1801" width="14.7109375" style="151" bestFit="1" customWidth="1"/>
    <col min="1802" max="1802" width="16.7109375" style="151" customWidth="1"/>
    <col min="1803" max="1803" width="26.7109375" style="151" customWidth="1"/>
    <col min="1804" max="1804" width="12.421875" style="151" customWidth="1"/>
    <col min="1805" max="1810" width="9.140625" style="151" hidden="1" customWidth="1"/>
    <col min="1811" max="1811" width="17.421875" style="151" customWidth="1"/>
    <col min="1812" max="2048" width="9.28125" style="151" customWidth="1"/>
    <col min="2049" max="2049" width="6.7109375" style="151" customWidth="1"/>
    <col min="2050" max="2050" width="4.28125" style="151" customWidth="1"/>
    <col min="2051" max="2051" width="103.28125" style="151" customWidth="1"/>
    <col min="2052" max="2053" width="9.421875" style="151" bestFit="1" customWidth="1"/>
    <col min="2054" max="2054" width="11.421875" style="151" bestFit="1" customWidth="1"/>
    <col min="2055" max="2055" width="14.8515625" style="151" customWidth="1"/>
    <col min="2056" max="2056" width="13.7109375" style="151" customWidth="1"/>
    <col min="2057" max="2057" width="14.7109375" style="151" bestFit="1" customWidth="1"/>
    <col min="2058" max="2058" width="16.7109375" style="151" customWidth="1"/>
    <col min="2059" max="2059" width="26.7109375" style="151" customWidth="1"/>
    <col min="2060" max="2060" width="12.421875" style="151" customWidth="1"/>
    <col min="2061" max="2066" width="9.140625" style="151" hidden="1" customWidth="1"/>
    <col min="2067" max="2067" width="17.421875" style="151" customWidth="1"/>
    <col min="2068" max="2304" width="9.28125" style="151" customWidth="1"/>
    <col min="2305" max="2305" width="6.7109375" style="151" customWidth="1"/>
    <col min="2306" max="2306" width="4.28125" style="151" customWidth="1"/>
    <col min="2307" max="2307" width="103.28125" style="151" customWidth="1"/>
    <col min="2308" max="2309" width="9.421875" style="151" bestFit="1" customWidth="1"/>
    <col min="2310" max="2310" width="11.421875" style="151" bestFit="1" customWidth="1"/>
    <col min="2311" max="2311" width="14.8515625" style="151" customWidth="1"/>
    <col min="2312" max="2312" width="13.7109375" style="151" customWidth="1"/>
    <col min="2313" max="2313" width="14.7109375" style="151" bestFit="1" customWidth="1"/>
    <col min="2314" max="2314" width="16.7109375" style="151" customWidth="1"/>
    <col min="2315" max="2315" width="26.7109375" style="151" customWidth="1"/>
    <col min="2316" max="2316" width="12.421875" style="151" customWidth="1"/>
    <col min="2317" max="2322" width="9.140625" style="151" hidden="1" customWidth="1"/>
    <col min="2323" max="2323" width="17.421875" style="151" customWidth="1"/>
    <col min="2324" max="2560" width="9.28125" style="151" customWidth="1"/>
    <col min="2561" max="2561" width="6.7109375" style="151" customWidth="1"/>
    <col min="2562" max="2562" width="4.28125" style="151" customWidth="1"/>
    <col min="2563" max="2563" width="103.28125" style="151" customWidth="1"/>
    <col min="2564" max="2565" width="9.421875" style="151" bestFit="1" customWidth="1"/>
    <col min="2566" max="2566" width="11.421875" style="151" bestFit="1" customWidth="1"/>
    <col min="2567" max="2567" width="14.8515625" style="151" customWidth="1"/>
    <col min="2568" max="2568" width="13.7109375" style="151" customWidth="1"/>
    <col min="2569" max="2569" width="14.7109375" style="151" bestFit="1" customWidth="1"/>
    <col min="2570" max="2570" width="16.7109375" style="151" customWidth="1"/>
    <col min="2571" max="2571" width="26.7109375" style="151" customWidth="1"/>
    <col min="2572" max="2572" width="12.421875" style="151" customWidth="1"/>
    <col min="2573" max="2578" width="9.140625" style="151" hidden="1" customWidth="1"/>
    <col min="2579" max="2579" width="17.421875" style="151" customWidth="1"/>
    <col min="2580" max="2816" width="9.28125" style="151" customWidth="1"/>
    <col min="2817" max="2817" width="6.7109375" style="151" customWidth="1"/>
    <col min="2818" max="2818" width="4.28125" style="151" customWidth="1"/>
    <col min="2819" max="2819" width="103.28125" style="151" customWidth="1"/>
    <col min="2820" max="2821" width="9.421875" style="151" bestFit="1" customWidth="1"/>
    <col min="2822" max="2822" width="11.421875" style="151" bestFit="1" customWidth="1"/>
    <col min="2823" max="2823" width="14.8515625" style="151" customWidth="1"/>
    <col min="2824" max="2824" width="13.7109375" style="151" customWidth="1"/>
    <col min="2825" max="2825" width="14.7109375" style="151" bestFit="1" customWidth="1"/>
    <col min="2826" max="2826" width="16.7109375" style="151" customWidth="1"/>
    <col min="2827" max="2827" width="26.7109375" style="151" customWidth="1"/>
    <col min="2828" max="2828" width="12.421875" style="151" customWidth="1"/>
    <col min="2829" max="2834" width="9.140625" style="151" hidden="1" customWidth="1"/>
    <col min="2835" max="2835" width="17.421875" style="151" customWidth="1"/>
    <col min="2836" max="3072" width="9.28125" style="151" customWidth="1"/>
    <col min="3073" max="3073" width="6.7109375" style="151" customWidth="1"/>
    <col min="3074" max="3074" width="4.28125" style="151" customWidth="1"/>
    <col min="3075" max="3075" width="103.28125" style="151" customWidth="1"/>
    <col min="3076" max="3077" width="9.421875" style="151" bestFit="1" customWidth="1"/>
    <col min="3078" max="3078" width="11.421875" style="151" bestFit="1" customWidth="1"/>
    <col min="3079" max="3079" width="14.8515625" style="151" customWidth="1"/>
    <col min="3080" max="3080" width="13.7109375" style="151" customWidth="1"/>
    <col min="3081" max="3081" width="14.7109375" style="151" bestFit="1" customWidth="1"/>
    <col min="3082" max="3082" width="16.7109375" style="151" customWidth="1"/>
    <col min="3083" max="3083" width="26.7109375" style="151" customWidth="1"/>
    <col min="3084" max="3084" width="12.421875" style="151" customWidth="1"/>
    <col min="3085" max="3090" width="9.140625" style="151" hidden="1" customWidth="1"/>
    <col min="3091" max="3091" width="17.421875" style="151" customWidth="1"/>
    <col min="3092" max="3328" width="9.28125" style="151" customWidth="1"/>
    <col min="3329" max="3329" width="6.7109375" style="151" customWidth="1"/>
    <col min="3330" max="3330" width="4.28125" style="151" customWidth="1"/>
    <col min="3331" max="3331" width="103.28125" style="151" customWidth="1"/>
    <col min="3332" max="3333" width="9.421875" style="151" bestFit="1" customWidth="1"/>
    <col min="3334" max="3334" width="11.421875" style="151" bestFit="1" customWidth="1"/>
    <col min="3335" max="3335" width="14.8515625" style="151" customWidth="1"/>
    <col min="3336" max="3336" width="13.7109375" style="151" customWidth="1"/>
    <col min="3337" max="3337" width="14.7109375" style="151" bestFit="1" customWidth="1"/>
    <col min="3338" max="3338" width="16.7109375" style="151" customWidth="1"/>
    <col min="3339" max="3339" width="26.7109375" style="151" customWidth="1"/>
    <col min="3340" max="3340" width="12.421875" style="151" customWidth="1"/>
    <col min="3341" max="3346" width="9.140625" style="151" hidden="1" customWidth="1"/>
    <col min="3347" max="3347" width="17.421875" style="151" customWidth="1"/>
    <col min="3348" max="3584" width="9.28125" style="151" customWidth="1"/>
    <col min="3585" max="3585" width="6.7109375" style="151" customWidth="1"/>
    <col min="3586" max="3586" width="4.28125" style="151" customWidth="1"/>
    <col min="3587" max="3587" width="103.28125" style="151" customWidth="1"/>
    <col min="3588" max="3589" width="9.421875" style="151" bestFit="1" customWidth="1"/>
    <col min="3590" max="3590" width="11.421875" style="151" bestFit="1" customWidth="1"/>
    <col min="3591" max="3591" width="14.8515625" style="151" customWidth="1"/>
    <col min="3592" max="3592" width="13.7109375" style="151" customWidth="1"/>
    <col min="3593" max="3593" width="14.7109375" style="151" bestFit="1" customWidth="1"/>
    <col min="3594" max="3594" width="16.7109375" style="151" customWidth="1"/>
    <col min="3595" max="3595" width="26.7109375" style="151" customWidth="1"/>
    <col min="3596" max="3596" width="12.421875" style="151" customWidth="1"/>
    <col min="3597" max="3602" width="9.140625" style="151" hidden="1" customWidth="1"/>
    <col min="3603" max="3603" width="17.421875" style="151" customWidth="1"/>
    <col min="3604" max="3840" width="9.28125" style="151" customWidth="1"/>
    <col min="3841" max="3841" width="6.7109375" style="151" customWidth="1"/>
    <col min="3842" max="3842" width="4.28125" style="151" customWidth="1"/>
    <col min="3843" max="3843" width="103.28125" style="151" customWidth="1"/>
    <col min="3844" max="3845" width="9.421875" style="151" bestFit="1" customWidth="1"/>
    <col min="3846" max="3846" width="11.421875" style="151" bestFit="1" customWidth="1"/>
    <col min="3847" max="3847" width="14.8515625" style="151" customWidth="1"/>
    <col min="3848" max="3848" width="13.7109375" style="151" customWidth="1"/>
    <col min="3849" max="3849" width="14.7109375" style="151" bestFit="1" customWidth="1"/>
    <col min="3850" max="3850" width="16.7109375" style="151" customWidth="1"/>
    <col min="3851" max="3851" width="26.7109375" style="151" customWidth="1"/>
    <col min="3852" max="3852" width="12.421875" style="151" customWidth="1"/>
    <col min="3853" max="3858" width="9.140625" style="151" hidden="1" customWidth="1"/>
    <col min="3859" max="3859" width="17.421875" style="151" customWidth="1"/>
    <col min="3860" max="4096" width="9.28125" style="151" customWidth="1"/>
    <col min="4097" max="4097" width="6.7109375" style="151" customWidth="1"/>
    <col min="4098" max="4098" width="4.28125" style="151" customWidth="1"/>
    <col min="4099" max="4099" width="103.28125" style="151" customWidth="1"/>
    <col min="4100" max="4101" width="9.421875" style="151" bestFit="1" customWidth="1"/>
    <col min="4102" max="4102" width="11.421875" style="151" bestFit="1" customWidth="1"/>
    <col min="4103" max="4103" width="14.8515625" style="151" customWidth="1"/>
    <col min="4104" max="4104" width="13.7109375" style="151" customWidth="1"/>
    <col min="4105" max="4105" width="14.7109375" style="151" bestFit="1" customWidth="1"/>
    <col min="4106" max="4106" width="16.7109375" style="151" customWidth="1"/>
    <col min="4107" max="4107" width="26.7109375" style="151" customWidth="1"/>
    <col min="4108" max="4108" width="12.421875" style="151" customWidth="1"/>
    <col min="4109" max="4114" width="9.140625" style="151" hidden="1" customWidth="1"/>
    <col min="4115" max="4115" width="17.421875" style="151" customWidth="1"/>
    <col min="4116" max="4352" width="9.28125" style="151" customWidth="1"/>
    <col min="4353" max="4353" width="6.7109375" style="151" customWidth="1"/>
    <col min="4354" max="4354" width="4.28125" style="151" customWidth="1"/>
    <col min="4355" max="4355" width="103.28125" style="151" customWidth="1"/>
    <col min="4356" max="4357" width="9.421875" style="151" bestFit="1" customWidth="1"/>
    <col min="4358" max="4358" width="11.421875" style="151" bestFit="1" customWidth="1"/>
    <col min="4359" max="4359" width="14.8515625" style="151" customWidth="1"/>
    <col min="4360" max="4360" width="13.7109375" style="151" customWidth="1"/>
    <col min="4361" max="4361" width="14.7109375" style="151" bestFit="1" customWidth="1"/>
    <col min="4362" max="4362" width="16.7109375" style="151" customWidth="1"/>
    <col min="4363" max="4363" width="26.7109375" style="151" customWidth="1"/>
    <col min="4364" max="4364" width="12.421875" style="151" customWidth="1"/>
    <col min="4365" max="4370" width="9.140625" style="151" hidden="1" customWidth="1"/>
    <col min="4371" max="4371" width="17.421875" style="151" customWidth="1"/>
    <col min="4372" max="4608" width="9.28125" style="151" customWidth="1"/>
    <col min="4609" max="4609" width="6.7109375" style="151" customWidth="1"/>
    <col min="4610" max="4610" width="4.28125" style="151" customWidth="1"/>
    <col min="4611" max="4611" width="103.28125" style="151" customWidth="1"/>
    <col min="4612" max="4613" width="9.421875" style="151" bestFit="1" customWidth="1"/>
    <col min="4614" max="4614" width="11.421875" style="151" bestFit="1" customWidth="1"/>
    <col min="4615" max="4615" width="14.8515625" style="151" customWidth="1"/>
    <col min="4616" max="4616" width="13.7109375" style="151" customWidth="1"/>
    <col min="4617" max="4617" width="14.7109375" style="151" bestFit="1" customWidth="1"/>
    <col min="4618" max="4618" width="16.7109375" style="151" customWidth="1"/>
    <col min="4619" max="4619" width="26.7109375" style="151" customWidth="1"/>
    <col min="4620" max="4620" width="12.421875" style="151" customWidth="1"/>
    <col min="4621" max="4626" width="9.140625" style="151" hidden="1" customWidth="1"/>
    <col min="4627" max="4627" width="17.421875" style="151" customWidth="1"/>
    <col min="4628" max="4864" width="9.28125" style="151" customWidth="1"/>
    <col min="4865" max="4865" width="6.7109375" style="151" customWidth="1"/>
    <col min="4866" max="4866" width="4.28125" style="151" customWidth="1"/>
    <col min="4867" max="4867" width="103.28125" style="151" customWidth="1"/>
    <col min="4868" max="4869" width="9.421875" style="151" bestFit="1" customWidth="1"/>
    <col min="4870" max="4870" width="11.421875" style="151" bestFit="1" customWidth="1"/>
    <col min="4871" max="4871" width="14.8515625" style="151" customWidth="1"/>
    <col min="4872" max="4872" width="13.7109375" style="151" customWidth="1"/>
    <col min="4873" max="4873" width="14.7109375" style="151" bestFit="1" customWidth="1"/>
    <col min="4874" max="4874" width="16.7109375" style="151" customWidth="1"/>
    <col min="4875" max="4875" width="26.7109375" style="151" customWidth="1"/>
    <col min="4876" max="4876" width="12.421875" style="151" customWidth="1"/>
    <col min="4877" max="4882" width="9.140625" style="151" hidden="1" customWidth="1"/>
    <col min="4883" max="4883" width="17.421875" style="151" customWidth="1"/>
    <col min="4884" max="5120" width="9.28125" style="151" customWidth="1"/>
    <col min="5121" max="5121" width="6.7109375" style="151" customWidth="1"/>
    <col min="5122" max="5122" width="4.28125" style="151" customWidth="1"/>
    <col min="5123" max="5123" width="103.28125" style="151" customWidth="1"/>
    <col min="5124" max="5125" width="9.421875" style="151" bestFit="1" customWidth="1"/>
    <col min="5126" max="5126" width="11.421875" style="151" bestFit="1" customWidth="1"/>
    <col min="5127" max="5127" width="14.8515625" style="151" customWidth="1"/>
    <col min="5128" max="5128" width="13.7109375" style="151" customWidth="1"/>
    <col min="5129" max="5129" width="14.7109375" style="151" bestFit="1" customWidth="1"/>
    <col min="5130" max="5130" width="16.7109375" style="151" customWidth="1"/>
    <col min="5131" max="5131" width="26.7109375" style="151" customWidth="1"/>
    <col min="5132" max="5132" width="12.421875" style="151" customWidth="1"/>
    <col min="5133" max="5138" width="9.140625" style="151" hidden="1" customWidth="1"/>
    <col min="5139" max="5139" width="17.421875" style="151" customWidth="1"/>
    <col min="5140" max="5376" width="9.28125" style="151" customWidth="1"/>
    <col min="5377" max="5377" width="6.7109375" style="151" customWidth="1"/>
    <col min="5378" max="5378" width="4.28125" style="151" customWidth="1"/>
    <col min="5379" max="5379" width="103.28125" style="151" customWidth="1"/>
    <col min="5380" max="5381" width="9.421875" style="151" bestFit="1" customWidth="1"/>
    <col min="5382" max="5382" width="11.421875" style="151" bestFit="1" customWidth="1"/>
    <col min="5383" max="5383" width="14.8515625" style="151" customWidth="1"/>
    <col min="5384" max="5384" width="13.7109375" style="151" customWidth="1"/>
    <col min="5385" max="5385" width="14.7109375" style="151" bestFit="1" customWidth="1"/>
    <col min="5386" max="5386" width="16.7109375" style="151" customWidth="1"/>
    <col min="5387" max="5387" width="26.7109375" style="151" customWidth="1"/>
    <col min="5388" max="5388" width="12.421875" style="151" customWidth="1"/>
    <col min="5389" max="5394" width="9.140625" style="151" hidden="1" customWidth="1"/>
    <col min="5395" max="5395" width="17.421875" style="151" customWidth="1"/>
    <col min="5396" max="5632" width="9.28125" style="151" customWidth="1"/>
    <col min="5633" max="5633" width="6.7109375" style="151" customWidth="1"/>
    <col min="5634" max="5634" width="4.28125" style="151" customWidth="1"/>
    <col min="5635" max="5635" width="103.28125" style="151" customWidth="1"/>
    <col min="5636" max="5637" width="9.421875" style="151" bestFit="1" customWidth="1"/>
    <col min="5638" max="5638" width="11.421875" style="151" bestFit="1" customWidth="1"/>
    <col min="5639" max="5639" width="14.8515625" style="151" customWidth="1"/>
    <col min="5640" max="5640" width="13.7109375" style="151" customWidth="1"/>
    <col min="5641" max="5641" width="14.7109375" style="151" bestFit="1" customWidth="1"/>
    <col min="5642" max="5642" width="16.7109375" style="151" customWidth="1"/>
    <col min="5643" max="5643" width="26.7109375" style="151" customWidth="1"/>
    <col min="5644" max="5644" width="12.421875" style="151" customWidth="1"/>
    <col min="5645" max="5650" width="9.140625" style="151" hidden="1" customWidth="1"/>
    <col min="5651" max="5651" width="17.421875" style="151" customWidth="1"/>
    <col min="5652" max="5888" width="9.28125" style="151" customWidth="1"/>
    <col min="5889" max="5889" width="6.7109375" style="151" customWidth="1"/>
    <col min="5890" max="5890" width="4.28125" style="151" customWidth="1"/>
    <col min="5891" max="5891" width="103.28125" style="151" customWidth="1"/>
    <col min="5892" max="5893" width="9.421875" style="151" bestFit="1" customWidth="1"/>
    <col min="5894" max="5894" width="11.421875" style="151" bestFit="1" customWidth="1"/>
    <col min="5895" max="5895" width="14.8515625" style="151" customWidth="1"/>
    <col min="5896" max="5896" width="13.7109375" style="151" customWidth="1"/>
    <col min="5897" max="5897" width="14.7109375" style="151" bestFit="1" customWidth="1"/>
    <col min="5898" max="5898" width="16.7109375" style="151" customWidth="1"/>
    <col min="5899" max="5899" width="26.7109375" style="151" customWidth="1"/>
    <col min="5900" max="5900" width="12.421875" style="151" customWidth="1"/>
    <col min="5901" max="5906" width="9.140625" style="151" hidden="1" customWidth="1"/>
    <col min="5907" max="5907" width="17.421875" style="151" customWidth="1"/>
    <col min="5908" max="6144" width="9.28125" style="151" customWidth="1"/>
    <col min="6145" max="6145" width="6.7109375" style="151" customWidth="1"/>
    <col min="6146" max="6146" width="4.28125" style="151" customWidth="1"/>
    <col min="6147" max="6147" width="103.28125" style="151" customWidth="1"/>
    <col min="6148" max="6149" width="9.421875" style="151" bestFit="1" customWidth="1"/>
    <col min="6150" max="6150" width="11.421875" style="151" bestFit="1" customWidth="1"/>
    <col min="6151" max="6151" width="14.8515625" style="151" customWidth="1"/>
    <col min="6152" max="6152" width="13.7109375" style="151" customWidth="1"/>
    <col min="6153" max="6153" width="14.7109375" style="151" bestFit="1" customWidth="1"/>
    <col min="6154" max="6154" width="16.7109375" style="151" customWidth="1"/>
    <col min="6155" max="6155" width="26.7109375" style="151" customWidth="1"/>
    <col min="6156" max="6156" width="12.421875" style="151" customWidth="1"/>
    <col min="6157" max="6162" width="9.140625" style="151" hidden="1" customWidth="1"/>
    <col min="6163" max="6163" width="17.421875" style="151" customWidth="1"/>
    <col min="6164" max="6400" width="9.28125" style="151" customWidth="1"/>
    <col min="6401" max="6401" width="6.7109375" style="151" customWidth="1"/>
    <col min="6402" max="6402" width="4.28125" style="151" customWidth="1"/>
    <col min="6403" max="6403" width="103.28125" style="151" customWidth="1"/>
    <col min="6404" max="6405" width="9.421875" style="151" bestFit="1" customWidth="1"/>
    <col min="6406" max="6406" width="11.421875" style="151" bestFit="1" customWidth="1"/>
    <col min="6407" max="6407" width="14.8515625" style="151" customWidth="1"/>
    <col min="6408" max="6408" width="13.7109375" style="151" customWidth="1"/>
    <col min="6409" max="6409" width="14.7109375" style="151" bestFit="1" customWidth="1"/>
    <col min="6410" max="6410" width="16.7109375" style="151" customWidth="1"/>
    <col min="6411" max="6411" width="26.7109375" style="151" customWidth="1"/>
    <col min="6412" max="6412" width="12.421875" style="151" customWidth="1"/>
    <col min="6413" max="6418" width="9.140625" style="151" hidden="1" customWidth="1"/>
    <col min="6419" max="6419" width="17.421875" style="151" customWidth="1"/>
    <col min="6420" max="6656" width="9.28125" style="151" customWidth="1"/>
    <col min="6657" max="6657" width="6.7109375" style="151" customWidth="1"/>
    <col min="6658" max="6658" width="4.28125" style="151" customWidth="1"/>
    <col min="6659" max="6659" width="103.28125" style="151" customWidth="1"/>
    <col min="6660" max="6661" width="9.421875" style="151" bestFit="1" customWidth="1"/>
    <col min="6662" max="6662" width="11.421875" style="151" bestFit="1" customWidth="1"/>
    <col min="6663" max="6663" width="14.8515625" style="151" customWidth="1"/>
    <col min="6664" max="6664" width="13.7109375" style="151" customWidth="1"/>
    <col min="6665" max="6665" width="14.7109375" style="151" bestFit="1" customWidth="1"/>
    <col min="6666" max="6666" width="16.7109375" style="151" customWidth="1"/>
    <col min="6667" max="6667" width="26.7109375" style="151" customWidth="1"/>
    <col min="6668" max="6668" width="12.421875" style="151" customWidth="1"/>
    <col min="6669" max="6674" width="9.140625" style="151" hidden="1" customWidth="1"/>
    <col min="6675" max="6675" width="17.421875" style="151" customWidth="1"/>
    <col min="6676" max="6912" width="9.28125" style="151" customWidth="1"/>
    <col min="6913" max="6913" width="6.7109375" style="151" customWidth="1"/>
    <col min="6914" max="6914" width="4.28125" style="151" customWidth="1"/>
    <col min="6915" max="6915" width="103.28125" style="151" customWidth="1"/>
    <col min="6916" max="6917" width="9.421875" style="151" bestFit="1" customWidth="1"/>
    <col min="6918" max="6918" width="11.421875" style="151" bestFit="1" customWidth="1"/>
    <col min="6919" max="6919" width="14.8515625" style="151" customWidth="1"/>
    <col min="6920" max="6920" width="13.7109375" style="151" customWidth="1"/>
    <col min="6921" max="6921" width="14.7109375" style="151" bestFit="1" customWidth="1"/>
    <col min="6922" max="6922" width="16.7109375" style="151" customWidth="1"/>
    <col min="6923" max="6923" width="26.7109375" style="151" customWidth="1"/>
    <col min="6924" max="6924" width="12.421875" style="151" customWidth="1"/>
    <col min="6925" max="6930" width="9.140625" style="151" hidden="1" customWidth="1"/>
    <col min="6931" max="6931" width="17.421875" style="151" customWidth="1"/>
    <col min="6932" max="7168" width="9.28125" style="151" customWidth="1"/>
    <col min="7169" max="7169" width="6.7109375" style="151" customWidth="1"/>
    <col min="7170" max="7170" width="4.28125" style="151" customWidth="1"/>
    <col min="7171" max="7171" width="103.28125" style="151" customWidth="1"/>
    <col min="7172" max="7173" width="9.421875" style="151" bestFit="1" customWidth="1"/>
    <col min="7174" max="7174" width="11.421875" style="151" bestFit="1" customWidth="1"/>
    <col min="7175" max="7175" width="14.8515625" style="151" customWidth="1"/>
    <col min="7176" max="7176" width="13.7109375" style="151" customWidth="1"/>
    <col min="7177" max="7177" width="14.7109375" style="151" bestFit="1" customWidth="1"/>
    <col min="7178" max="7178" width="16.7109375" style="151" customWidth="1"/>
    <col min="7179" max="7179" width="26.7109375" style="151" customWidth="1"/>
    <col min="7180" max="7180" width="12.421875" style="151" customWidth="1"/>
    <col min="7181" max="7186" width="9.140625" style="151" hidden="1" customWidth="1"/>
    <col min="7187" max="7187" width="17.421875" style="151" customWidth="1"/>
    <col min="7188" max="7424" width="9.28125" style="151" customWidth="1"/>
    <col min="7425" max="7425" width="6.7109375" style="151" customWidth="1"/>
    <col min="7426" max="7426" width="4.28125" style="151" customWidth="1"/>
    <col min="7427" max="7427" width="103.28125" style="151" customWidth="1"/>
    <col min="7428" max="7429" width="9.421875" style="151" bestFit="1" customWidth="1"/>
    <col min="7430" max="7430" width="11.421875" style="151" bestFit="1" customWidth="1"/>
    <col min="7431" max="7431" width="14.8515625" style="151" customWidth="1"/>
    <col min="7432" max="7432" width="13.7109375" style="151" customWidth="1"/>
    <col min="7433" max="7433" width="14.7109375" style="151" bestFit="1" customWidth="1"/>
    <col min="7434" max="7434" width="16.7109375" style="151" customWidth="1"/>
    <col min="7435" max="7435" width="26.7109375" style="151" customWidth="1"/>
    <col min="7436" max="7436" width="12.421875" style="151" customWidth="1"/>
    <col min="7437" max="7442" width="9.140625" style="151" hidden="1" customWidth="1"/>
    <col min="7443" max="7443" width="17.421875" style="151" customWidth="1"/>
    <col min="7444" max="7680" width="9.28125" style="151" customWidth="1"/>
    <col min="7681" max="7681" width="6.7109375" style="151" customWidth="1"/>
    <col min="7682" max="7682" width="4.28125" style="151" customWidth="1"/>
    <col min="7683" max="7683" width="103.28125" style="151" customWidth="1"/>
    <col min="7684" max="7685" width="9.421875" style="151" bestFit="1" customWidth="1"/>
    <col min="7686" max="7686" width="11.421875" style="151" bestFit="1" customWidth="1"/>
    <col min="7687" max="7687" width="14.8515625" style="151" customWidth="1"/>
    <col min="7688" max="7688" width="13.7109375" style="151" customWidth="1"/>
    <col min="7689" max="7689" width="14.7109375" style="151" bestFit="1" customWidth="1"/>
    <col min="7690" max="7690" width="16.7109375" style="151" customWidth="1"/>
    <col min="7691" max="7691" width="26.7109375" style="151" customWidth="1"/>
    <col min="7692" max="7692" width="12.421875" style="151" customWidth="1"/>
    <col min="7693" max="7698" width="9.140625" style="151" hidden="1" customWidth="1"/>
    <col min="7699" max="7699" width="17.421875" style="151" customWidth="1"/>
    <col min="7700" max="7936" width="9.28125" style="151" customWidth="1"/>
    <col min="7937" max="7937" width="6.7109375" style="151" customWidth="1"/>
    <col min="7938" max="7938" width="4.28125" style="151" customWidth="1"/>
    <col min="7939" max="7939" width="103.28125" style="151" customWidth="1"/>
    <col min="7940" max="7941" width="9.421875" style="151" bestFit="1" customWidth="1"/>
    <col min="7942" max="7942" width="11.421875" style="151" bestFit="1" customWidth="1"/>
    <col min="7943" max="7943" width="14.8515625" style="151" customWidth="1"/>
    <col min="7944" max="7944" width="13.7109375" style="151" customWidth="1"/>
    <col min="7945" max="7945" width="14.7109375" style="151" bestFit="1" customWidth="1"/>
    <col min="7946" max="7946" width="16.7109375" style="151" customWidth="1"/>
    <col min="7947" max="7947" width="26.7109375" style="151" customWidth="1"/>
    <col min="7948" max="7948" width="12.421875" style="151" customWidth="1"/>
    <col min="7949" max="7954" width="9.140625" style="151" hidden="1" customWidth="1"/>
    <col min="7955" max="7955" width="17.421875" style="151" customWidth="1"/>
    <col min="7956" max="8192" width="9.28125" style="151" customWidth="1"/>
    <col min="8193" max="8193" width="6.7109375" style="151" customWidth="1"/>
    <col min="8194" max="8194" width="4.28125" style="151" customWidth="1"/>
    <col min="8195" max="8195" width="103.28125" style="151" customWidth="1"/>
    <col min="8196" max="8197" width="9.421875" style="151" bestFit="1" customWidth="1"/>
    <col min="8198" max="8198" width="11.421875" style="151" bestFit="1" customWidth="1"/>
    <col min="8199" max="8199" width="14.8515625" style="151" customWidth="1"/>
    <col min="8200" max="8200" width="13.7109375" style="151" customWidth="1"/>
    <col min="8201" max="8201" width="14.7109375" style="151" bestFit="1" customWidth="1"/>
    <col min="8202" max="8202" width="16.7109375" style="151" customWidth="1"/>
    <col min="8203" max="8203" width="26.7109375" style="151" customWidth="1"/>
    <col min="8204" max="8204" width="12.421875" style="151" customWidth="1"/>
    <col min="8205" max="8210" width="9.140625" style="151" hidden="1" customWidth="1"/>
    <col min="8211" max="8211" width="17.421875" style="151" customWidth="1"/>
    <col min="8212" max="8448" width="9.28125" style="151" customWidth="1"/>
    <col min="8449" max="8449" width="6.7109375" style="151" customWidth="1"/>
    <col min="8450" max="8450" width="4.28125" style="151" customWidth="1"/>
    <col min="8451" max="8451" width="103.28125" style="151" customWidth="1"/>
    <col min="8452" max="8453" width="9.421875" style="151" bestFit="1" customWidth="1"/>
    <col min="8454" max="8454" width="11.421875" style="151" bestFit="1" customWidth="1"/>
    <col min="8455" max="8455" width="14.8515625" style="151" customWidth="1"/>
    <col min="8456" max="8456" width="13.7109375" style="151" customWidth="1"/>
    <col min="8457" max="8457" width="14.7109375" style="151" bestFit="1" customWidth="1"/>
    <col min="8458" max="8458" width="16.7109375" style="151" customWidth="1"/>
    <col min="8459" max="8459" width="26.7109375" style="151" customWidth="1"/>
    <col min="8460" max="8460" width="12.421875" style="151" customWidth="1"/>
    <col min="8461" max="8466" width="9.140625" style="151" hidden="1" customWidth="1"/>
    <col min="8467" max="8467" width="17.421875" style="151" customWidth="1"/>
    <col min="8468" max="8704" width="9.28125" style="151" customWidth="1"/>
    <col min="8705" max="8705" width="6.7109375" style="151" customWidth="1"/>
    <col min="8706" max="8706" width="4.28125" style="151" customWidth="1"/>
    <col min="8707" max="8707" width="103.28125" style="151" customWidth="1"/>
    <col min="8708" max="8709" width="9.421875" style="151" bestFit="1" customWidth="1"/>
    <col min="8710" max="8710" width="11.421875" style="151" bestFit="1" customWidth="1"/>
    <col min="8711" max="8711" width="14.8515625" style="151" customWidth="1"/>
    <col min="8712" max="8712" width="13.7109375" style="151" customWidth="1"/>
    <col min="8713" max="8713" width="14.7109375" style="151" bestFit="1" customWidth="1"/>
    <col min="8714" max="8714" width="16.7109375" style="151" customWidth="1"/>
    <col min="8715" max="8715" width="26.7109375" style="151" customWidth="1"/>
    <col min="8716" max="8716" width="12.421875" style="151" customWidth="1"/>
    <col min="8717" max="8722" width="9.140625" style="151" hidden="1" customWidth="1"/>
    <col min="8723" max="8723" width="17.421875" style="151" customWidth="1"/>
    <col min="8724" max="8960" width="9.28125" style="151" customWidth="1"/>
    <col min="8961" max="8961" width="6.7109375" style="151" customWidth="1"/>
    <col min="8962" max="8962" width="4.28125" style="151" customWidth="1"/>
    <col min="8963" max="8963" width="103.28125" style="151" customWidth="1"/>
    <col min="8964" max="8965" width="9.421875" style="151" bestFit="1" customWidth="1"/>
    <col min="8966" max="8966" width="11.421875" style="151" bestFit="1" customWidth="1"/>
    <col min="8967" max="8967" width="14.8515625" style="151" customWidth="1"/>
    <col min="8968" max="8968" width="13.7109375" style="151" customWidth="1"/>
    <col min="8969" max="8969" width="14.7109375" style="151" bestFit="1" customWidth="1"/>
    <col min="8970" max="8970" width="16.7109375" style="151" customWidth="1"/>
    <col min="8971" max="8971" width="26.7109375" style="151" customWidth="1"/>
    <col min="8972" max="8972" width="12.421875" style="151" customWidth="1"/>
    <col min="8973" max="8978" width="9.140625" style="151" hidden="1" customWidth="1"/>
    <col min="8979" max="8979" width="17.421875" style="151" customWidth="1"/>
    <col min="8980" max="9216" width="9.28125" style="151" customWidth="1"/>
    <col min="9217" max="9217" width="6.7109375" style="151" customWidth="1"/>
    <col min="9218" max="9218" width="4.28125" style="151" customWidth="1"/>
    <col min="9219" max="9219" width="103.28125" style="151" customWidth="1"/>
    <col min="9220" max="9221" width="9.421875" style="151" bestFit="1" customWidth="1"/>
    <col min="9222" max="9222" width="11.421875" style="151" bestFit="1" customWidth="1"/>
    <col min="9223" max="9223" width="14.8515625" style="151" customWidth="1"/>
    <col min="9224" max="9224" width="13.7109375" style="151" customWidth="1"/>
    <col min="9225" max="9225" width="14.7109375" style="151" bestFit="1" customWidth="1"/>
    <col min="9226" max="9226" width="16.7109375" style="151" customWidth="1"/>
    <col min="9227" max="9227" width="26.7109375" style="151" customWidth="1"/>
    <col min="9228" max="9228" width="12.421875" style="151" customWidth="1"/>
    <col min="9229" max="9234" width="9.140625" style="151" hidden="1" customWidth="1"/>
    <col min="9235" max="9235" width="17.421875" style="151" customWidth="1"/>
    <col min="9236" max="9472" width="9.28125" style="151" customWidth="1"/>
    <col min="9473" max="9473" width="6.7109375" style="151" customWidth="1"/>
    <col min="9474" max="9474" width="4.28125" style="151" customWidth="1"/>
    <col min="9475" max="9475" width="103.28125" style="151" customWidth="1"/>
    <col min="9476" max="9477" width="9.421875" style="151" bestFit="1" customWidth="1"/>
    <col min="9478" max="9478" width="11.421875" style="151" bestFit="1" customWidth="1"/>
    <col min="9479" max="9479" width="14.8515625" style="151" customWidth="1"/>
    <col min="9480" max="9480" width="13.7109375" style="151" customWidth="1"/>
    <col min="9481" max="9481" width="14.7109375" style="151" bestFit="1" customWidth="1"/>
    <col min="9482" max="9482" width="16.7109375" style="151" customWidth="1"/>
    <col min="9483" max="9483" width="26.7109375" style="151" customWidth="1"/>
    <col min="9484" max="9484" width="12.421875" style="151" customWidth="1"/>
    <col min="9485" max="9490" width="9.140625" style="151" hidden="1" customWidth="1"/>
    <col min="9491" max="9491" width="17.421875" style="151" customWidth="1"/>
    <col min="9492" max="9728" width="9.28125" style="151" customWidth="1"/>
    <col min="9729" max="9729" width="6.7109375" style="151" customWidth="1"/>
    <col min="9730" max="9730" width="4.28125" style="151" customWidth="1"/>
    <col min="9731" max="9731" width="103.28125" style="151" customWidth="1"/>
    <col min="9732" max="9733" width="9.421875" style="151" bestFit="1" customWidth="1"/>
    <col min="9734" max="9734" width="11.421875" style="151" bestFit="1" customWidth="1"/>
    <col min="9735" max="9735" width="14.8515625" style="151" customWidth="1"/>
    <col min="9736" max="9736" width="13.7109375" style="151" customWidth="1"/>
    <col min="9737" max="9737" width="14.7109375" style="151" bestFit="1" customWidth="1"/>
    <col min="9738" max="9738" width="16.7109375" style="151" customWidth="1"/>
    <col min="9739" max="9739" width="26.7109375" style="151" customWidth="1"/>
    <col min="9740" max="9740" width="12.421875" style="151" customWidth="1"/>
    <col min="9741" max="9746" width="9.140625" style="151" hidden="1" customWidth="1"/>
    <col min="9747" max="9747" width="17.421875" style="151" customWidth="1"/>
    <col min="9748" max="9984" width="9.28125" style="151" customWidth="1"/>
    <col min="9985" max="9985" width="6.7109375" style="151" customWidth="1"/>
    <col min="9986" max="9986" width="4.28125" style="151" customWidth="1"/>
    <col min="9987" max="9987" width="103.28125" style="151" customWidth="1"/>
    <col min="9988" max="9989" width="9.421875" style="151" bestFit="1" customWidth="1"/>
    <col min="9990" max="9990" width="11.421875" style="151" bestFit="1" customWidth="1"/>
    <col min="9991" max="9991" width="14.8515625" style="151" customWidth="1"/>
    <col min="9992" max="9992" width="13.7109375" style="151" customWidth="1"/>
    <col min="9993" max="9993" width="14.7109375" style="151" bestFit="1" customWidth="1"/>
    <col min="9994" max="9994" width="16.7109375" style="151" customWidth="1"/>
    <col min="9995" max="9995" width="26.7109375" style="151" customWidth="1"/>
    <col min="9996" max="9996" width="12.421875" style="151" customWidth="1"/>
    <col min="9997" max="10002" width="9.140625" style="151" hidden="1" customWidth="1"/>
    <col min="10003" max="10003" width="17.421875" style="151" customWidth="1"/>
    <col min="10004" max="10240" width="9.28125" style="151" customWidth="1"/>
    <col min="10241" max="10241" width="6.7109375" style="151" customWidth="1"/>
    <col min="10242" max="10242" width="4.28125" style="151" customWidth="1"/>
    <col min="10243" max="10243" width="103.28125" style="151" customWidth="1"/>
    <col min="10244" max="10245" width="9.421875" style="151" bestFit="1" customWidth="1"/>
    <col min="10246" max="10246" width="11.421875" style="151" bestFit="1" customWidth="1"/>
    <col min="10247" max="10247" width="14.8515625" style="151" customWidth="1"/>
    <col min="10248" max="10248" width="13.7109375" style="151" customWidth="1"/>
    <col min="10249" max="10249" width="14.7109375" style="151" bestFit="1" customWidth="1"/>
    <col min="10250" max="10250" width="16.7109375" style="151" customWidth="1"/>
    <col min="10251" max="10251" width="26.7109375" style="151" customWidth="1"/>
    <col min="10252" max="10252" width="12.421875" style="151" customWidth="1"/>
    <col min="10253" max="10258" width="9.140625" style="151" hidden="1" customWidth="1"/>
    <col min="10259" max="10259" width="17.421875" style="151" customWidth="1"/>
    <col min="10260" max="10496" width="9.28125" style="151" customWidth="1"/>
    <col min="10497" max="10497" width="6.7109375" style="151" customWidth="1"/>
    <col min="10498" max="10498" width="4.28125" style="151" customWidth="1"/>
    <col min="10499" max="10499" width="103.28125" style="151" customWidth="1"/>
    <col min="10500" max="10501" width="9.421875" style="151" bestFit="1" customWidth="1"/>
    <col min="10502" max="10502" width="11.421875" style="151" bestFit="1" customWidth="1"/>
    <col min="10503" max="10503" width="14.8515625" style="151" customWidth="1"/>
    <col min="10504" max="10504" width="13.7109375" style="151" customWidth="1"/>
    <col min="10505" max="10505" width="14.7109375" style="151" bestFit="1" customWidth="1"/>
    <col min="10506" max="10506" width="16.7109375" style="151" customWidth="1"/>
    <col min="10507" max="10507" width="26.7109375" style="151" customWidth="1"/>
    <col min="10508" max="10508" width="12.421875" style="151" customWidth="1"/>
    <col min="10509" max="10514" width="9.140625" style="151" hidden="1" customWidth="1"/>
    <col min="10515" max="10515" width="17.421875" style="151" customWidth="1"/>
    <col min="10516" max="10752" width="9.28125" style="151" customWidth="1"/>
    <col min="10753" max="10753" width="6.7109375" style="151" customWidth="1"/>
    <col min="10754" max="10754" width="4.28125" style="151" customWidth="1"/>
    <col min="10755" max="10755" width="103.28125" style="151" customWidth="1"/>
    <col min="10756" max="10757" width="9.421875" style="151" bestFit="1" customWidth="1"/>
    <col min="10758" max="10758" width="11.421875" style="151" bestFit="1" customWidth="1"/>
    <col min="10759" max="10759" width="14.8515625" style="151" customWidth="1"/>
    <col min="10760" max="10760" width="13.7109375" style="151" customWidth="1"/>
    <col min="10761" max="10761" width="14.7109375" style="151" bestFit="1" customWidth="1"/>
    <col min="10762" max="10762" width="16.7109375" style="151" customWidth="1"/>
    <col min="10763" max="10763" width="26.7109375" style="151" customWidth="1"/>
    <col min="10764" max="10764" width="12.421875" style="151" customWidth="1"/>
    <col min="10765" max="10770" width="9.140625" style="151" hidden="1" customWidth="1"/>
    <col min="10771" max="10771" width="17.421875" style="151" customWidth="1"/>
    <col min="10772" max="11008" width="9.28125" style="151" customWidth="1"/>
    <col min="11009" max="11009" width="6.7109375" style="151" customWidth="1"/>
    <col min="11010" max="11010" width="4.28125" style="151" customWidth="1"/>
    <col min="11011" max="11011" width="103.28125" style="151" customWidth="1"/>
    <col min="11012" max="11013" width="9.421875" style="151" bestFit="1" customWidth="1"/>
    <col min="11014" max="11014" width="11.421875" style="151" bestFit="1" customWidth="1"/>
    <col min="11015" max="11015" width="14.8515625" style="151" customWidth="1"/>
    <col min="11016" max="11016" width="13.7109375" style="151" customWidth="1"/>
    <col min="11017" max="11017" width="14.7109375" style="151" bestFit="1" customWidth="1"/>
    <col min="11018" max="11018" width="16.7109375" style="151" customWidth="1"/>
    <col min="11019" max="11019" width="26.7109375" style="151" customWidth="1"/>
    <col min="11020" max="11020" width="12.421875" style="151" customWidth="1"/>
    <col min="11021" max="11026" width="9.140625" style="151" hidden="1" customWidth="1"/>
    <col min="11027" max="11027" width="17.421875" style="151" customWidth="1"/>
    <col min="11028" max="11264" width="9.28125" style="151" customWidth="1"/>
    <col min="11265" max="11265" width="6.7109375" style="151" customWidth="1"/>
    <col min="11266" max="11266" width="4.28125" style="151" customWidth="1"/>
    <col min="11267" max="11267" width="103.28125" style="151" customWidth="1"/>
    <col min="11268" max="11269" width="9.421875" style="151" bestFit="1" customWidth="1"/>
    <col min="11270" max="11270" width="11.421875" style="151" bestFit="1" customWidth="1"/>
    <col min="11271" max="11271" width="14.8515625" style="151" customWidth="1"/>
    <col min="11272" max="11272" width="13.7109375" style="151" customWidth="1"/>
    <col min="11273" max="11273" width="14.7109375" style="151" bestFit="1" customWidth="1"/>
    <col min="11274" max="11274" width="16.7109375" style="151" customWidth="1"/>
    <col min="11275" max="11275" width="26.7109375" style="151" customWidth="1"/>
    <col min="11276" max="11276" width="12.421875" style="151" customWidth="1"/>
    <col min="11277" max="11282" width="9.140625" style="151" hidden="1" customWidth="1"/>
    <col min="11283" max="11283" width="17.421875" style="151" customWidth="1"/>
    <col min="11284" max="11520" width="9.28125" style="151" customWidth="1"/>
    <col min="11521" max="11521" width="6.7109375" style="151" customWidth="1"/>
    <col min="11522" max="11522" width="4.28125" style="151" customWidth="1"/>
    <col min="11523" max="11523" width="103.28125" style="151" customWidth="1"/>
    <col min="11524" max="11525" width="9.421875" style="151" bestFit="1" customWidth="1"/>
    <col min="11526" max="11526" width="11.421875" style="151" bestFit="1" customWidth="1"/>
    <col min="11527" max="11527" width="14.8515625" style="151" customWidth="1"/>
    <col min="11528" max="11528" width="13.7109375" style="151" customWidth="1"/>
    <col min="11529" max="11529" width="14.7109375" style="151" bestFit="1" customWidth="1"/>
    <col min="11530" max="11530" width="16.7109375" style="151" customWidth="1"/>
    <col min="11531" max="11531" width="26.7109375" style="151" customWidth="1"/>
    <col min="11532" max="11532" width="12.421875" style="151" customWidth="1"/>
    <col min="11533" max="11538" width="9.140625" style="151" hidden="1" customWidth="1"/>
    <col min="11539" max="11539" width="17.421875" style="151" customWidth="1"/>
    <col min="11540" max="11776" width="9.28125" style="151" customWidth="1"/>
    <col min="11777" max="11777" width="6.7109375" style="151" customWidth="1"/>
    <col min="11778" max="11778" width="4.28125" style="151" customWidth="1"/>
    <col min="11779" max="11779" width="103.28125" style="151" customWidth="1"/>
    <col min="11780" max="11781" width="9.421875" style="151" bestFit="1" customWidth="1"/>
    <col min="11782" max="11782" width="11.421875" style="151" bestFit="1" customWidth="1"/>
    <col min="11783" max="11783" width="14.8515625" style="151" customWidth="1"/>
    <col min="11784" max="11784" width="13.7109375" style="151" customWidth="1"/>
    <col min="11785" max="11785" width="14.7109375" style="151" bestFit="1" customWidth="1"/>
    <col min="11786" max="11786" width="16.7109375" style="151" customWidth="1"/>
    <col min="11787" max="11787" width="26.7109375" style="151" customWidth="1"/>
    <col min="11788" max="11788" width="12.421875" style="151" customWidth="1"/>
    <col min="11789" max="11794" width="9.140625" style="151" hidden="1" customWidth="1"/>
    <col min="11795" max="11795" width="17.421875" style="151" customWidth="1"/>
    <col min="11796" max="12032" width="9.28125" style="151" customWidth="1"/>
    <col min="12033" max="12033" width="6.7109375" style="151" customWidth="1"/>
    <col min="12034" max="12034" width="4.28125" style="151" customWidth="1"/>
    <col min="12035" max="12035" width="103.28125" style="151" customWidth="1"/>
    <col min="12036" max="12037" width="9.421875" style="151" bestFit="1" customWidth="1"/>
    <col min="12038" max="12038" width="11.421875" style="151" bestFit="1" customWidth="1"/>
    <col min="12039" max="12039" width="14.8515625" style="151" customWidth="1"/>
    <col min="12040" max="12040" width="13.7109375" style="151" customWidth="1"/>
    <col min="12041" max="12041" width="14.7109375" style="151" bestFit="1" customWidth="1"/>
    <col min="12042" max="12042" width="16.7109375" style="151" customWidth="1"/>
    <col min="12043" max="12043" width="26.7109375" style="151" customWidth="1"/>
    <col min="12044" max="12044" width="12.421875" style="151" customWidth="1"/>
    <col min="12045" max="12050" width="9.140625" style="151" hidden="1" customWidth="1"/>
    <col min="12051" max="12051" width="17.421875" style="151" customWidth="1"/>
    <col min="12052" max="12288" width="9.28125" style="151" customWidth="1"/>
    <col min="12289" max="12289" width="6.7109375" style="151" customWidth="1"/>
    <col min="12290" max="12290" width="4.28125" style="151" customWidth="1"/>
    <col min="12291" max="12291" width="103.28125" style="151" customWidth="1"/>
    <col min="12292" max="12293" width="9.421875" style="151" bestFit="1" customWidth="1"/>
    <col min="12294" max="12294" width="11.421875" style="151" bestFit="1" customWidth="1"/>
    <col min="12295" max="12295" width="14.8515625" style="151" customWidth="1"/>
    <col min="12296" max="12296" width="13.7109375" style="151" customWidth="1"/>
    <col min="12297" max="12297" width="14.7109375" style="151" bestFit="1" customWidth="1"/>
    <col min="12298" max="12298" width="16.7109375" style="151" customWidth="1"/>
    <col min="12299" max="12299" width="26.7109375" style="151" customWidth="1"/>
    <col min="12300" max="12300" width="12.421875" style="151" customWidth="1"/>
    <col min="12301" max="12306" width="9.140625" style="151" hidden="1" customWidth="1"/>
    <col min="12307" max="12307" width="17.421875" style="151" customWidth="1"/>
    <col min="12308" max="12544" width="9.28125" style="151" customWidth="1"/>
    <col min="12545" max="12545" width="6.7109375" style="151" customWidth="1"/>
    <col min="12546" max="12546" width="4.28125" style="151" customWidth="1"/>
    <col min="12547" max="12547" width="103.28125" style="151" customWidth="1"/>
    <col min="12548" max="12549" width="9.421875" style="151" bestFit="1" customWidth="1"/>
    <col min="12550" max="12550" width="11.421875" style="151" bestFit="1" customWidth="1"/>
    <col min="12551" max="12551" width="14.8515625" style="151" customWidth="1"/>
    <col min="12552" max="12552" width="13.7109375" style="151" customWidth="1"/>
    <col min="12553" max="12553" width="14.7109375" style="151" bestFit="1" customWidth="1"/>
    <col min="12554" max="12554" width="16.7109375" style="151" customWidth="1"/>
    <col min="12555" max="12555" width="26.7109375" style="151" customWidth="1"/>
    <col min="12556" max="12556" width="12.421875" style="151" customWidth="1"/>
    <col min="12557" max="12562" width="9.140625" style="151" hidden="1" customWidth="1"/>
    <col min="12563" max="12563" width="17.421875" style="151" customWidth="1"/>
    <col min="12564" max="12800" width="9.28125" style="151" customWidth="1"/>
    <col min="12801" max="12801" width="6.7109375" style="151" customWidth="1"/>
    <col min="12802" max="12802" width="4.28125" style="151" customWidth="1"/>
    <col min="12803" max="12803" width="103.28125" style="151" customWidth="1"/>
    <col min="12804" max="12805" width="9.421875" style="151" bestFit="1" customWidth="1"/>
    <col min="12806" max="12806" width="11.421875" style="151" bestFit="1" customWidth="1"/>
    <col min="12807" max="12807" width="14.8515625" style="151" customWidth="1"/>
    <col min="12808" max="12808" width="13.7109375" style="151" customWidth="1"/>
    <col min="12809" max="12809" width="14.7109375" style="151" bestFit="1" customWidth="1"/>
    <col min="12810" max="12810" width="16.7109375" style="151" customWidth="1"/>
    <col min="12811" max="12811" width="26.7109375" style="151" customWidth="1"/>
    <col min="12812" max="12812" width="12.421875" style="151" customWidth="1"/>
    <col min="12813" max="12818" width="9.140625" style="151" hidden="1" customWidth="1"/>
    <col min="12819" max="12819" width="17.421875" style="151" customWidth="1"/>
    <col min="12820" max="13056" width="9.28125" style="151" customWidth="1"/>
    <col min="13057" max="13057" width="6.7109375" style="151" customWidth="1"/>
    <col min="13058" max="13058" width="4.28125" style="151" customWidth="1"/>
    <col min="13059" max="13059" width="103.28125" style="151" customWidth="1"/>
    <col min="13060" max="13061" width="9.421875" style="151" bestFit="1" customWidth="1"/>
    <col min="13062" max="13062" width="11.421875" style="151" bestFit="1" customWidth="1"/>
    <col min="13063" max="13063" width="14.8515625" style="151" customWidth="1"/>
    <col min="13064" max="13064" width="13.7109375" style="151" customWidth="1"/>
    <col min="13065" max="13065" width="14.7109375" style="151" bestFit="1" customWidth="1"/>
    <col min="13066" max="13066" width="16.7109375" style="151" customWidth="1"/>
    <col min="13067" max="13067" width="26.7109375" style="151" customWidth="1"/>
    <col min="13068" max="13068" width="12.421875" style="151" customWidth="1"/>
    <col min="13069" max="13074" width="9.140625" style="151" hidden="1" customWidth="1"/>
    <col min="13075" max="13075" width="17.421875" style="151" customWidth="1"/>
    <col min="13076" max="13312" width="9.28125" style="151" customWidth="1"/>
    <col min="13313" max="13313" width="6.7109375" style="151" customWidth="1"/>
    <col min="13314" max="13314" width="4.28125" style="151" customWidth="1"/>
    <col min="13315" max="13315" width="103.28125" style="151" customWidth="1"/>
    <col min="13316" max="13317" width="9.421875" style="151" bestFit="1" customWidth="1"/>
    <col min="13318" max="13318" width="11.421875" style="151" bestFit="1" customWidth="1"/>
    <col min="13319" max="13319" width="14.8515625" style="151" customWidth="1"/>
    <col min="13320" max="13320" width="13.7109375" style="151" customWidth="1"/>
    <col min="13321" max="13321" width="14.7109375" style="151" bestFit="1" customWidth="1"/>
    <col min="13322" max="13322" width="16.7109375" style="151" customWidth="1"/>
    <col min="13323" max="13323" width="26.7109375" style="151" customWidth="1"/>
    <col min="13324" max="13324" width="12.421875" style="151" customWidth="1"/>
    <col min="13325" max="13330" width="9.140625" style="151" hidden="1" customWidth="1"/>
    <col min="13331" max="13331" width="17.421875" style="151" customWidth="1"/>
    <col min="13332" max="13568" width="9.28125" style="151" customWidth="1"/>
    <col min="13569" max="13569" width="6.7109375" style="151" customWidth="1"/>
    <col min="13570" max="13570" width="4.28125" style="151" customWidth="1"/>
    <col min="13571" max="13571" width="103.28125" style="151" customWidth="1"/>
    <col min="13572" max="13573" width="9.421875" style="151" bestFit="1" customWidth="1"/>
    <col min="13574" max="13574" width="11.421875" style="151" bestFit="1" customWidth="1"/>
    <col min="13575" max="13575" width="14.8515625" style="151" customWidth="1"/>
    <col min="13576" max="13576" width="13.7109375" style="151" customWidth="1"/>
    <col min="13577" max="13577" width="14.7109375" style="151" bestFit="1" customWidth="1"/>
    <col min="13578" max="13578" width="16.7109375" style="151" customWidth="1"/>
    <col min="13579" max="13579" width="26.7109375" style="151" customWidth="1"/>
    <col min="13580" max="13580" width="12.421875" style="151" customWidth="1"/>
    <col min="13581" max="13586" width="9.140625" style="151" hidden="1" customWidth="1"/>
    <col min="13587" max="13587" width="17.421875" style="151" customWidth="1"/>
    <col min="13588" max="13824" width="9.28125" style="151" customWidth="1"/>
    <col min="13825" max="13825" width="6.7109375" style="151" customWidth="1"/>
    <col min="13826" max="13826" width="4.28125" style="151" customWidth="1"/>
    <col min="13827" max="13827" width="103.28125" style="151" customWidth="1"/>
    <col min="13828" max="13829" width="9.421875" style="151" bestFit="1" customWidth="1"/>
    <col min="13830" max="13830" width="11.421875" style="151" bestFit="1" customWidth="1"/>
    <col min="13831" max="13831" width="14.8515625" style="151" customWidth="1"/>
    <col min="13832" max="13832" width="13.7109375" style="151" customWidth="1"/>
    <col min="13833" max="13833" width="14.7109375" style="151" bestFit="1" customWidth="1"/>
    <col min="13834" max="13834" width="16.7109375" style="151" customWidth="1"/>
    <col min="13835" max="13835" width="26.7109375" style="151" customWidth="1"/>
    <col min="13836" max="13836" width="12.421875" style="151" customWidth="1"/>
    <col min="13837" max="13842" width="9.140625" style="151" hidden="1" customWidth="1"/>
    <col min="13843" max="13843" width="17.421875" style="151" customWidth="1"/>
    <col min="13844" max="14080" width="9.28125" style="151" customWidth="1"/>
    <col min="14081" max="14081" width="6.7109375" style="151" customWidth="1"/>
    <col min="14082" max="14082" width="4.28125" style="151" customWidth="1"/>
    <col min="14083" max="14083" width="103.28125" style="151" customWidth="1"/>
    <col min="14084" max="14085" width="9.421875" style="151" bestFit="1" customWidth="1"/>
    <col min="14086" max="14086" width="11.421875" style="151" bestFit="1" customWidth="1"/>
    <col min="14087" max="14087" width="14.8515625" style="151" customWidth="1"/>
    <col min="14088" max="14088" width="13.7109375" style="151" customWidth="1"/>
    <col min="14089" max="14089" width="14.7109375" style="151" bestFit="1" customWidth="1"/>
    <col min="14090" max="14090" width="16.7109375" style="151" customWidth="1"/>
    <col min="14091" max="14091" width="26.7109375" style="151" customWidth="1"/>
    <col min="14092" max="14092" width="12.421875" style="151" customWidth="1"/>
    <col min="14093" max="14098" width="9.140625" style="151" hidden="1" customWidth="1"/>
    <col min="14099" max="14099" width="17.421875" style="151" customWidth="1"/>
    <col min="14100" max="14336" width="9.28125" style="151" customWidth="1"/>
    <col min="14337" max="14337" width="6.7109375" style="151" customWidth="1"/>
    <col min="14338" max="14338" width="4.28125" style="151" customWidth="1"/>
    <col min="14339" max="14339" width="103.28125" style="151" customWidth="1"/>
    <col min="14340" max="14341" width="9.421875" style="151" bestFit="1" customWidth="1"/>
    <col min="14342" max="14342" width="11.421875" style="151" bestFit="1" customWidth="1"/>
    <col min="14343" max="14343" width="14.8515625" style="151" customWidth="1"/>
    <col min="14344" max="14344" width="13.7109375" style="151" customWidth="1"/>
    <col min="14345" max="14345" width="14.7109375" style="151" bestFit="1" customWidth="1"/>
    <col min="14346" max="14346" width="16.7109375" style="151" customWidth="1"/>
    <col min="14347" max="14347" width="26.7109375" style="151" customWidth="1"/>
    <col min="14348" max="14348" width="12.421875" style="151" customWidth="1"/>
    <col min="14349" max="14354" width="9.140625" style="151" hidden="1" customWidth="1"/>
    <col min="14355" max="14355" width="17.421875" style="151" customWidth="1"/>
    <col min="14356" max="14592" width="9.28125" style="151" customWidth="1"/>
    <col min="14593" max="14593" width="6.7109375" style="151" customWidth="1"/>
    <col min="14594" max="14594" width="4.28125" style="151" customWidth="1"/>
    <col min="14595" max="14595" width="103.28125" style="151" customWidth="1"/>
    <col min="14596" max="14597" width="9.421875" style="151" bestFit="1" customWidth="1"/>
    <col min="14598" max="14598" width="11.421875" style="151" bestFit="1" customWidth="1"/>
    <col min="14599" max="14599" width="14.8515625" style="151" customWidth="1"/>
    <col min="14600" max="14600" width="13.7109375" style="151" customWidth="1"/>
    <col min="14601" max="14601" width="14.7109375" style="151" bestFit="1" customWidth="1"/>
    <col min="14602" max="14602" width="16.7109375" style="151" customWidth="1"/>
    <col min="14603" max="14603" width="26.7109375" style="151" customWidth="1"/>
    <col min="14604" max="14604" width="12.421875" style="151" customWidth="1"/>
    <col min="14605" max="14610" width="9.140625" style="151" hidden="1" customWidth="1"/>
    <col min="14611" max="14611" width="17.421875" style="151" customWidth="1"/>
    <col min="14612" max="14848" width="9.28125" style="151" customWidth="1"/>
    <col min="14849" max="14849" width="6.7109375" style="151" customWidth="1"/>
    <col min="14850" max="14850" width="4.28125" style="151" customWidth="1"/>
    <col min="14851" max="14851" width="103.28125" style="151" customWidth="1"/>
    <col min="14852" max="14853" width="9.421875" style="151" bestFit="1" customWidth="1"/>
    <col min="14854" max="14854" width="11.421875" style="151" bestFit="1" customWidth="1"/>
    <col min="14855" max="14855" width="14.8515625" style="151" customWidth="1"/>
    <col min="14856" max="14856" width="13.7109375" style="151" customWidth="1"/>
    <col min="14857" max="14857" width="14.7109375" style="151" bestFit="1" customWidth="1"/>
    <col min="14858" max="14858" width="16.7109375" style="151" customWidth="1"/>
    <col min="14859" max="14859" width="26.7109375" style="151" customWidth="1"/>
    <col min="14860" max="14860" width="12.421875" style="151" customWidth="1"/>
    <col min="14861" max="14866" width="9.140625" style="151" hidden="1" customWidth="1"/>
    <col min="14867" max="14867" width="17.421875" style="151" customWidth="1"/>
    <col min="14868" max="15104" width="9.28125" style="151" customWidth="1"/>
    <col min="15105" max="15105" width="6.7109375" style="151" customWidth="1"/>
    <col min="15106" max="15106" width="4.28125" style="151" customWidth="1"/>
    <col min="15107" max="15107" width="103.28125" style="151" customWidth="1"/>
    <col min="15108" max="15109" width="9.421875" style="151" bestFit="1" customWidth="1"/>
    <col min="15110" max="15110" width="11.421875" style="151" bestFit="1" customWidth="1"/>
    <col min="15111" max="15111" width="14.8515625" style="151" customWidth="1"/>
    <col min="15112" max="15112" width="13.7109375" style="151" customWidth="1"/>
    <col min="15113" max="15113" width="14.7109375" style="151" bestFit="1" customWidth="1"/>
    <col min="15114" max="15114" width="16.7109375" style="151" customWidth="1"/>
    <col min="15115" max="15115" width="26.7109375" style="151" customWidth="1"/>
    <col min="15116" max="15116" width="12.421875" style="151" customWidth="1"/>
    <col min="15117" max="15122" width="9.140625" style="151" hidden="1" customWidth="1"/>
    <col min="15123" max="15123" width="17.421875" style="151" customWidth="1"/>
    <col min="15124" max="15360" width="9.28125" style="151" customWidth="1"/>
    <col min="15361" max="15361" width="6.7109375" style="151" customWidth="1"/>
    <col min="15362" max="15362" width="4.28125" style="151" customWidth="1"/>
    <col min="15363" max="15363" width="103.28125" style="151" customWidth="1"/>
    <col min="15364" max="15365" width="9.421875" style="151" bestFit="1" customWidth="1"/>
    <col min="15366" max="15366" width="11.421875" style="151" bestFit="1" customWidth="1"/>
    <col min="15367" max="15367" width="14.8515625" style="151" customWidth="1"/>
    <col min="15368" max="15368" width="13.7109375" style="151" customWidth="1"/>
    <col min="15369" max="15369" width="14.7109375" style="151" bestFit="1" customWidth="1"/>
    <col min="15370" max="15370" width="16.7109375" style="151" customWidth="1"/>
    <col min="15371" max="15371" width="26.7109375" style="151" customWidth="1"/>
    <col min="15372" max="15372" width="12.421875" style="151" customWidth="1"/>
    <col min="15373" max="15378" width="9.140625" style="151" hidden="1" customWidth="1"/>
    <col min="15379" max="15379" width="17.421875" style="151" customWidth="1"/>
    <col min="15380" max="15616" width="9.28125" style="151" customWidth="1"/>
    <col min="15617" max="15617" width="6.7109375" style="151" customWidth="1"/>
    <col min="15618" max="15618" width="4.28125" style="151" customWidth="1"/>
    <col min="15619" max="15619" width="103.28125" style="151" customWidth="1"/>
    <col min="15620" max="15621" width="9.421875" style="151" bestFit="1" customWidth="1"/>
    <col min="15622" max="15622" width="11.421875" style="151" bestFit="1" customWidth="1"/>
    <col min="15623" max="15623" width="14.8515625" style="151" customWidth="1"/>
    <col min="15624" max="15624" width="13.7109375" style="151" customWidth="1"/>
    <col min="15625" max="15625" width="14.7109375" style="151" bestFit="1" customWidth="1"/>
    <col min="15626" max="15626" width="16.7109375" style="151" customWidth="1"/>
    <col min="15627" max="15627" width="26.7109375" style="151" customWidth="1"/>
    <col min="15628" max="15628" width="12.421875" style="151" customWidth="1"/>
    <col min="15629" max="15634" width="9.140625" style="151" hidden="1" customWidth="1"/>
    <col min="15635" max="15635" width="17.421875" style="151" customWidth="1"/>
    <col min="15636" max="15872" width="9.28125" style="151" customWidth="1"/>
    <col min="15873" max="15873" width="6.7109375" style="151" customWidth="1"/>
    <col min="15874" max="15874" width="4.28125" style="151" customWidth="1"/>
    <col min="15875" max="15875" width="103.28125" style="151" customWidth="1"/>
    <col min="15876" max="15877" width="9.421875" style="151" bestFit="1" customWidth="1"/>
    <col min="15878" max="15878" width="11.421875" style="151" bestFit="1" customWidth="1"/>
    <col min="15879" max="15879" width="14.8515625" style="151" customWidth="1"/>
    <col min="15880" max="15880" width="13.7109375" style="151" customWidth="1"/>
    <col min="15881" max="15881" width="14.7109375" style="151" bestFit="1" customWidth="1"/>
    <col min="15882" max="15882" width="16.7109375" style="151" customWidth="1"/>
    <col min="15883" max="15883" width="26.7109375" style="151" customWidth="1"/>
    <col min="15884" max="15884" width="12.421875" style="151" customWidth="1"/>
    <col min="15885" max="15890" width="9.140625" style="151" hidden="1" customWidth="1"/>
    <col min="15891" max="15891" width="17.421875" style="151" customWidth="1"/>
    <col min="15892" max="16128" width="9.28125" style="151" customWidth="1"/>
    <col min="16129" max="16129" width="6.7109375" style="151" customWidth="1"/>
    <col min="16130" max="16130" width="4.28125" style="151" customWidth="1"/>
    <col min="16131" max="16131" width="103.28125" style="151" customWidth="1"/>
    <col min="16132" max="16133" width="9.421875" style="151" bestFit="1" customWidth="1"/>
    <col min="16134" max="16134" width="11.421875" style="151" bestFit="1" customWidth="1"/>
    <col min="16135" max="16135" width="14.8515625" style="151" customWidth="1"/>
    <col min="16136" max="16136" width="13.7109375" style="151" customWidth="1"/>
    <col min="16137" max="16137" width="14.7109375" style="151" bestFit="1" customWidth="1"/>
    <col min="16138" max="16138" width="16.7109375" style="151" customWidth="1"/>
    <col min="16139" max="16139" width="26.7109375" style="151" customWidth="1"/>
    <col min="16140" max="16140" width="12.421875" style="151" customWidth="1"/>
    <col min="16141" max="16146" width="9.140625" style="151" hidden="1" customWidth="1"/>
    <col min="16147" max="16147" width="17.421875" style="151" customWidth="1"/>
    <col min="16148" max="16384" width="9.28125" style="151" customWidth="1"/>
  </cols>
  <sheetData>
    <row r="1" spans="1:17" ht="33.75" customHeight="1">
      <c r="A1" s="315" t="s">
        <v>1063</v>
      </c>
      <c r="B1" s="316"/>
      <c r="C1" s="317" t="s">
        <v>1064</v>
      </c>
      <c r="D1" s="522"/>
      <c r="E1" s="522"/>
      <c r="F1" s="522"/>
      <c r="G1" s="522"/>
      <c r="H1" s="522"/>
      <c r="I1" s="522"/>
      <c r="J1" s="522"/>
      <c r="K1" s="318"/>
      <c r="N1" s="153" t="s">
        <v>1065</v>
      </c>
      <c r="O1" s="154">
        <v>1</v>
      </c>
      <c r="P1" s="155"/>
      <c r="Q1" s="155">
        <v>1</v>
      </c>
    </row>
    <row r="2" spans="1:15" ht="30" customHeight="1">
      <c r="A2" s="315"/>
      <c r="B2" s="316"/>
      <c r="C2" s="319" t="s">
        <v>1130</v>
      </c>
      <c r="D2" s="523"/>
      <c r="E2" s="523"/>
      <c r="F2" s="523"/>
      <c r="G2" s="523"/>
      <c r="H2" s="523"/>
      <c r="I2" s="523"/>
      <c r="J2" s="523"/>
      <c r="K2" s="316"/>
      <c r="N2" s="153" t="s">
        <v>1062</v>
      </c>
      <c r="O2" s="156">
        <v>0</v>
      </c>
    </row>
    <row r="3" spans="1:17" s="158" customFormat="1" ht="25.5">
      <c r="A3" s="320"/>
      <c r="B3" s="321"/>
      <c r="C3" s="322"/>
      <c r="D3" s="323" t="s">
        <v>1066</v>
      </c>
      <c r="E3" s="323" t="s">
        <v>1067</v>
      </c>
      <c r="F3" s="323" t="s">
        <v>1068</v>
      </c>
      <c r="G3" s="323" t="s">
        <v>1069</v>
      </c>
      <c r="H3" s="323" t="s">
        <v>1070</v>
      </c>
      <c r="I3" s="323" t="s">
        <v>1071</v>
      </c>
      <c r="J3" s="323" t="s">
        <v>1072</v>
      </c>
      <c r="K3" s="324" t="s">
        <v>1073</v>
      </c>
      <c r="M3" s="159" t="s">
        <v>1074</v>
      </c>
      <c r="N3" s="160" t="s">
        <v>1075</v>
      </c>
      <c r="O3" s="159" t="s">
        <v>1076</v>
      </c>
      <c r="P3" s="159" t="s">
        <v>1077</v>
      </c>
      <c r="Q3" s="161" t="s">
        <v>1078</v>
      </c>
    </row>
    <row r="4" spans="1:17" s="162" customFormat="1" ht="14.25" customHeight="1">
      <c r="A4" s="325">
        <v>1</v>
      </c>
      <c r="B4" s="326"/>
      <c r="C4" s="326"/>
      <c r="D4" s="326"/>
      <c r="E4" s="327"/>
      <c r="F4" s="328"/>
      <c r="G4" s="328"/>
      <c r="H4" s="328"/>
      <c r="I4" s="328"/>
      <c r="J4" s="328"/>
      <c r="K4" s="328"/>
      <c r="M4" s="163"/>
      <c r="N4" s="163"/>
      <c r="O4" s="164"/>
      <c r="P4" s="165"/>
      <c r="Q4" s="165"/>
    </row>
    <row r="5" spans="1:17" ht="15">
      <c r="A5" s="325">
        <f aca="true" t="shared" si="0" ref="A5:A46">A4+1</f>
        <v>2</v>
      </c>
      <c r="B5" s="329" t="s">
        <v>1091</v>
      </c>
      <c r="C5" s="330" t="s">
        <v>1131</v>
      </c>
      <c r="D5" s="318"/>
      <c r="E5" s="331"/>
      <c r="F5" s="332"/>
      <c r="G5" s="332"/>
      <c r="H5" s="332"/>
      <c r="I5" s="332"/>
      <c r="J5" s="332"/>
      <c r="K5" s="332"/>
      <c r="M5" s="167"/>
      <c r="N5" s="167"/>
      <c r="O5" s="168"/>
      <c r="P5" s="167"/>
      <c r="Q5" s="167"/>
    </row>
    <row r="6" spans="1:17" ht="6.75" customHeight="1">
      <c r="A6" s="325">
        <f t="shared" si="0"/>
        <v>3</v>
      </c>
      <c r="B6" s="318"/>
      <c r="C6" s="318"/>
      <c r="D6" s="318"/>
      <c r="E6" s="331"/>
      <c r="F6" s="332"/>
      <c r="G6" s="332"/>
      <c r="H6" s="332"/>
      <c r="I6" s="332"/>
      <c r="J6" s="332"/>
      <c r="K6" s="332"/>
      <c r="M6" s="167"/>
      <c r="N6" s="167"/>
      <c r="O6" s="168"/>
      <c r="P6" s="167"/>
      <c r="Q6" s="167"/>
    </row>
    <row r="7" spans="1:17" ht="15">
      <c r="A7" s="325">
        <f t="shared" si="0"/>
        <v>4</v>
      </c>
      <c r="B7" s="333"/>
      <c r="C7" s="334" t="s">
        <v>1079</v>
      </c>
      <c r="D7" s="331"/>
      <c r="E7" s="335"/>
      <c r="F7" s="332"/>
      <c r="G7" s="332"/>
      <c r="H7" s="332"/>
      <c r="I7" s="332"/>
      <c r="J7" s="332"/>
      <c r="K7" s="332"/>
      <c r="M7" s="170"/>
      <c r="N7" s="171"/>
      <c r="O7" s="172"/>
      <c r="P7" s="173"/>
      <c r="Q7" s="173"/>
    </row>
    <row r="8" spans="1:17" ht="24.75">
      <c r="A8" s="325">
        <f t="shared" si="0"/>
        <v>5</v>
      </c>
      <c r="B8" s="333"/>
      <c r="C8" s="336" t="s">
        <v>1132</v>
      </c>
      <c r="D8" s="331" t="s">
        <v>407</v>
      </c>
      <c r="E8" s="331">
        <v>6</v>
      </c>
      <c r="F8" s="189"/>
      <c r="G8" s="332">
        <f aca="true" t="shared" si="1" ref="G8:G13">E8*F8</f>
        <v>0</v>
      </c>
      <c r="H8" s="384"/>
      <c r="I8" s="384">
        <f aca="true" t="shared" si="2" ref="I8:I13">E8*H8</f>
        <v>0</v>
      </c>
      <c r="J8" s="384">
        <f aca="true" t="shared" si="3" ref="J8:J13">G8+I8</f>
        <v>0</v>
      </c>
      <c r="K8" s="332"/>
      <c r="M8" s="170">
        <v>7500</v>
      </c>
      <c r="N8" s="171"/>
      <c r="O8" s="172"/>
      <c r="P8" s="173"/>
      <c r="Q8" s="173"/>
    </row>
    <row r="9" spans="1:17" ht="41.25" customHeight="1">
      <c r="A9" s="325">
        <f t="shared" si="0"/>
        <v>6</v>
      </c>
      <c r="B9" s="333"/>
      <c r="C9" s="385" t="s">
        <v>1133</v>
      </c>
      <c r="D9" s="331" t="s">
        <v>407</v>
      </c>
      <c r="E9" s="331">
        <v>6</v>
      </c>
      <c r="F9" s="189"/>
      <c r="G9" s="332">
        <f t="shared" si="1"/>
        <v>0</v>
      </c>
      <c r="H9" s="384"/>
      <c r="I9" s="384">
        <f t="shared" si="2"/>
        <v>0</v>
      </c>
      <c r="J9" s="384">
        <f t="shared" si="3"/>
        <v>0</v>
      </c>
      <c r="K9" s="332"/>
      <c r="M9" s="170">
        <v>5312</v>
      </c>
      <c r="N9" s="171"/>
      <c r="O9" s="172"/>
      <c r="P9" s="173"/>
      <c r="Q9" s="173"/>
    </row>
    <row r="10" spans="1:17" ht="60.75" customHeight="1">
      <c r="A10" s="325">
        <f t="shared" si="0"/>
        <v>7</v>
      </c>
      <c r="B10" s="333"/>
      <c r="C10" s="386" t="s">
        <v>1134</v>
      </c>
      <c r="D10" s="331" t="s">
        <v>407</v>
      </c>
      <c r="E10" s="331">
        <v>6</v>
      </c>
      <c r="F10" s="189"/>
      <c r="G10" s="332">
        <f t="shared" si="1"/>
        <v>0</v>
      </c>
      <c r="H10" s="384"/>
      <c r="I10" s="384">
        <f t="shared" si="2"/>
        <v>0</v>
      </c>
      <c r="J10" s="384">
        <f t="shared" si="3"/>
        <v>0</v>
      </c>
      <c r="K10" s="332"/>
      <c r="M10" s="170">
        <v>5433</v>
      </c>
      <c r="N10" s="171"/>
      <c r="O10" s="172"/>
      <c r="P10" s="173"/>
      <c r="Q10" s="173"/>
    </row>
    <row r="11" spans="1:17" ht="24.75">
      <c r="A11" s="325">
        <f t="shared" si="0"/>
        <v>8</v>
      </c>
      <c r="B11" s="333"/>
      <c r="C11" s="336" t="s">
        <v>1135</v>
      </c>
      <c r="D11" s="331" t="s">
        <v>407</v>
      </c>
      <c r="E11" s="331">
        <v>6</v>
      </c>
      <c r="F11" s="189"/>
      <c r="G11" s="332">
        <f t="shared" si="1"/>
        <v>0</v>
      </c>
      <c r="H11" s="384"/>
      <c r="I11" s="384">
        <f t="shared" si="2"/>
        <v>0</v>
      </c>
      <c r="J11" s="384">
        <f t="shared" si="3"/>
        <v>0</v>
      </c>
      <c r="K11" s="332"/>
      <c r="M11" s="170">
        <v>835</v>
      </c>
      <c r="N11" s="171"/>
      <c r="O11" s="172"/>
      <c r="P11" s="173"/>
      <c r="Q11" s="173"/>
    </row>
    <row r="12" spans="1:17" ht="24.75">
      <c r="A12" s="325">
        <f t="shared" si="0"/>
        <v>9</v>
      </c>
      <c r="B12" s="333"/>
      <c r="C12" s="336" t="s">
        <v>1136</v>
      </c>
      <c r="D12" s="331" t="s">
        <v>407</v>
      </c>
      <c r="E12" s="331">
        <v>12</v>
      </c>
      <c r="F12" s="189"/>
      <c r="G12" s="332">
        <f t="shared" si="1"/>
        <v>0</v>
      </c>
      <c r="H12" s="384"/>
      <c r="I12" s="384">
        <f t="shared" si="2"/>
        <v>0</v>
      </c>
      <c r="J12" s="384">
        <f t="shared" si="3"/>
        <v>0</v>
      </c>
      <c r="K12" s="332"/>
      <c r="M12" s="170">
        <v>7563</v>
      </c>
      <c r="N12" s="171"/>
      <c r="O12" s="172"/>
      <c r="P12" s="173"/>
      <c r="Q12" s="173"/>
    </row>
    <row r="13" spans="1:17" ht="36.75">
      <c r="A13" s="325">
        <f t="shared" si="0"/>
        <v>10</v>
      </c>
      <c r="B13" s="333"/>
      <c r="C13" s="387" t="s">
        <v>1137</v>
      </c>
      <c r="D13" s="388" t="s">
        <v>407</v>
      </c>
      <c r="E13" s="388">
        <v>6</v>
      </c>
      <c r="F13" s="190"/>
      <c r="G13" s="389">
        <f t="shared" si="1"/>
        <v>0</v>
      </c>
      <c r="H13" s="390"/>
      <c r="I13" s="390">
        <f t="shared" si="2"/>
        <v>0</v>
      </c>
      <c r="J13" s="390">
        <f t="shared" si="3"/>
        <v>0</v>
      </c>
      <c r="K13" s="332"/>
      <c r="M13" s="170">
        <v>7563</v>
      </c>
      <c r="N13" s="171"/>
      <c r="O13" s="172"/>
      <c r="P13" s="173"/>
      <c r="Q13" s="173"/>
    </row>
    <row r="14" spans="1:17" ht="15.75" customHeight="1">
      <c r="A14" s="325">
        <f t="shared" si="0"/>
        <v>11</v>
      </c>
      <c r="B14" s="333"/>
      <c r="C14" s="337" t="s">
        <v>1080</v>
      </c>
      <c r="D14" s="338"/>
      <c r="E14" s="338"/>
      <c r="F14" s="339"/>
      <c r="G14" s="340">
        <f>SUM(G8:G13)</f>
        <v>0</v>
      </c>
      <c r="H14" s="339"/>
      <c r="I14" s="340"/>
      <c r="J14" s="339">
        <f>SUM(G14)+I14</f>
        <v>0</v>
      </c>
      <c r="K14" s="332"/>
      <c r="M14" s="170"/>
      <c r="N14" s="171"/>
      <c r="O14" s="172"/>
      <c r="P14" s="173"/>
      <c r="Q14" s="173"/>
    </row>
    <row r="15" spans="1:17" ht="15">
      <c r="A15" s="325">
        <f t="shared" si="0"/>
        <v>12</v>
      </c>
      <c r="B15" s="333"/>
      <c r="C15" s="341"/>
      <c r="D15" s="342"/>
      <c r="E15" s="342"/>
      <c r="F15" s="343"/>
      <c r="G15" s="344"/>
      <c r="H15" s="343"/>
      <c r="I15" s="343"/>
      <c r="J15" s="343"/>
      <c r="K15" s="332"/>
      <c r="M15" s="170"/>
      <c r="N15" s="171"/>
      <c r="O15" s="172"/>
      <c r="P15" s="173"/>
      <c r="Q15" s="173"/>
    </row>
    <row r="16" spans="1:17" ht="15">
      <c r="A16" s="325">
        <f t="shared" si="0"/>
        <v>13</v>
      </c>
      <c r="B16" s="333"/>
      <c r="C16" s="345"/>
      <c r="D16" s="331"/>
      <c r="E16" s="335"/>
      <c r="F16" s="332"/>
      <c r="G16" s="346"/>
      <c r="H16" s="332"/>
      <c r="I16" s="332"/>
      <c r="J16" s="332"/>
      <c r="K16" s="332"/>
      <c r="M16" s="170"/>
      <c r="N16" s="171"/>
      <c r="O16" s="172"/>
      <c r="P16" s="173"/>
      <c r="Q16" s="173"/>
    </row>
    <row r="17" spans="1:17" ht="15">
      <c r="A17" s="325">
        <f t="shared" si="0"/>
        <v>14</v>
      </c>
      <c r="B17" s="329"/>
      <c r="C17" s="330" t="s">
        <v>1138</v>
      </c>
      <c r="D17" s="331"/>
      <c r="E17" s="335"/>
      <c r="F17" s="332"/>
      <c r="G17" s="332"/>
      <c r="H17" s="332"/>
      <c r="I17" s="332"/>
      <c r="J17" s="332"/>
      <c r="K17" s="332"/>
      <c r="M17" s="170"/>
      <c r="N17" s="171"/>
      <c r="O17" s="172"/>
      <c r="P17" s="173"/>
      <c r="Q17" s="173"/>
    </row>
    <row r="18" spans="1:17" ht="15">
      <c r="A18" s="325">
        <f t="shared" si="0"/>
        <v>15</v>
      </c>
      <c r="B18" s="333"/>
      <c r="C18" s="345" t="s">
        <v>1081</v>
      </c>
      <c r="D18" s="331"/>
      <c r="E18" s="335"/>
      <c r="F18" s="332"/>
      <c r="G18" s="332"/>
      <c r="H18" s="332"/>
      <c r="I18" s="332"/>
      <c r="J18" s="332"/>
      <c r="K18" s="332"/>
      <c r="M18" s="170"/>
      <c r="N18" s="171"/>
      <c r="O18" s="172"/>
      <c r="P18" s="173"/>
      <c r="Q18" s="173"/>
    </row>
    <row r="19" spans="1:17" ht="15">
      <c r="A19" s="325">
        <f t="shared" si="0"/>
        <v>16</v>
      </c>
      <c r="B19" s="333"/>
      <c r="C19" s="318" t="s">
        <v>1095</v>
      </c>
      <c r="D19" s="331" t="s">
        <v>413</v>
      </c>
      <c r="E19" s="331">
        <v>180</v>
      </c>
      <c r="F19" s="189"/>
      <c r="G19" s="332">
        <f aca="true" t="shared" si="4" ref="G19:G24">E19*F19</f>
        <v>0</v>
      </c>
      <c r="H19" s="189"/>
      <c r="I19" s="332">
        <f aca="true" t="shared" si="5" ref="I19:I24">E19*H19</f>
        <v>0</v>
      </c>
      <c r="J19" s="332">
        <f aca="true" t="shared" si="6" ref="J19:J24">G19+I19</f>
        <v>0</v>
      </c>
      <c r="K19" s="332"/>
      <c r="M19" s="170">
        <v>25.92</v>
      </c>
      <c r="N19" s="171"/>
      <c r="O19" s="172">
        <v>0</v>
      </c>
      <c r="P19" s="173"/>
      <c r="Q19" s="173"/>
    </row>
    <row r="20" spans="1:17" ht="15">
      <c r="A20" s="325">
        <f t="shared" si="0"/>
        <v>17</v>
      </c>
      <c r="B20" s="333"/>
      <c r="C20" s="318" t="s">
        <v>1139</v>
      </c>
      <c r="D20" s="331" t="s">
        <v>413</v>
      </c>
      <c r="E20" s="331">
        <v>90</v>
      </c>
      <c r="F20" s="189"/>
      <c r="G20" s="332">
        <f t="shared" si="4"/>
        <v>0</v>
      </c>
      <c r="H20" s="189"/>
      <c r="I20" s="332">
        <f t="shared" si="5"/>
        <v>0</v>
      </c>
      <c r="J20" s="332">
        <f t="shared" si="6"/>
        <v>0</v>
      </c>
      <c r="K20" s="332"/>
      <c r="M20" s="170">
        <v>23.05</v>
      </c>
      <c r="N20" s="171"/>
      <c r="O20" s="172">
        <v>0</v>
      </c>
      <c r="P20" s="173"/>
      <c r="Q20" s="173"/>
    </row>
    <row r="21" spans="1:17" ht="15">
      <c r="A21" s="325">
        <f t="shared" si="0"/>
        <v>18</v>
      </c>
      <c r="B21" s="333"/>
      <c r="C21" s="318" t="s">
        <v>1140</v>
      </c>
      <c r="D21" s="331" t="s">
        <v>407</v>
      </c>
      <c r="E21" s="331">
        <v>6</v>
      </c>
      <c r="F21" s="189"/>
      <c r="G21" s="332">
        <f t="shared" si="4"/>
        <v>0</v>
      </c>
      <c r="H21" s="189"/>
      <c r="I21" s="332">
        <f t="shared" si="5"/>
        <v>0</v>
      </c>
      <c r="J21" s="332">
        <f t="shared" si="6"/>
        <v>0</v>
      </c>
      <c r="K21" s="332"/>
      <c r="M21" s="170">
        <v>210.41</v>
      </c>
      <c r="N21" s="171"/>
      <c r="O21" s="172">
        <v>0</v>
      </c>
      <c r="P21" s="173"/>
      <c r="Q21" s="173"/>
    </row>
    <row r="22" spans="1:17" ht="15">
      <c r="A22" s="325">
        <f t="shared" si="0"/>
        <v>19</v>
      </c>
      <c r="B22" s="333"/>
      <c r="C22" s="318" t="s">
        <v>1141</v>
      </c>
      <c r="D22" s="331" t="s">
        <v>407</v>
      </c>
      <c r="E22" s="331">
        <v>12</v>
      </c>
      <c r="F22" s="189"/>
      <c r="G22" s="332">
        <f t="shared" si="4"/>
        <v>0</v>
      </c>
      <c r="H22" s="189"/>
      <c r="I22" s="332">
        <f t="shared" si="5"/>
        <v>0</v>
      </c>
      <c r="J22" s="332">
        <f t="shared" si="6"/>
        <v>0</v>
      </c>
      <c r="K22" s="332"/>
      <c r="M22" s="170">
        <v>95</v>
      </c>
      <c r="N22" s="171"/>
      <c r="O22" s="172">
        <v>0</v>
      </c>
      <c r="P22" s="173"/>
      <c r="Q22" s="173"/>
    </row>
    <row r="23" spans="1:17" ht="15">
      <c r="A23" s="325">
        <f t="shared" si="0"/>
        <v>20</v>
      </c>
      <c r="B23" s="333"/>
      <c r="C23" s="318" t="s">
        <v>1142</v>
      </c>
      <c r="D23" s="331" t="s">
        <v>413</v>
      </c>
      <c r="E23" s="331">
        <v>48</v>
      </c>
      <c r="F23" s="189"/>
      <c r="G23" s="332">
        <f t="shared" si="4"/>
        <v>0</v>
      </c>
      <c r="H23" s="189"/>
      <c r="I23" s="332">
        <f t="shared" si="5"/>
        <v>0</v>
      </c>
      <c r="J23" s="332">
        <f t="shared" si="6"/>
        <v>0</v>
      </c>
      <c r="K23" s="332"/>
      <c r="M23" s="170">
        <v>57</v>
      </c>
      <c r="N23" s="171"/>
      <c r="O23" s="172">
        <v>0</v>
      </c>
      <c r="P23" s="173"/>
      <c r="Q23" s="173"/>
    </row>
    <row r="24" spans="1:17" ht="15">
      <c r="A24" s="325">
        <f t="shared" si="0"/>
        <v>21</v>
      </c>
      <c r="B24" s="333"/>
      <c r="C24" s="318" t="s">
        <v>1143</v>
      </c>
      <c r="D24" s="331" t="s">
        <v>407</v>
      </c>
      <c r="E24" s="331">
        <v>180</v>
      </c>
      <c r="F24" s="189"/>
      <c r="G24" s="332">
        <f t="shared" si="4"/>
        <v>0</v>
      </c>
      <c r="H24" s="189"/>
      <c r="I24" s="332">
        <f t="shared" si="5"/>
        <v>0</v>
      </c>
      <c r="J24" s="332">
        <f t="shared" si="6"/>
        <v>0</v>
      </c>
      <c r="K24" s="332"/>
      <c r="M24" s="170">
        <v>1.8</v>
      </c>
      <c r="N24" s="171"/>
      <c r="O24" s="172">
        <v>0</v>
      </c>
      <c r="P24" s="173"/>
      <c r="Q24" s="173"/>
    </row>
    <row r="25" spans="1:17" ht="6.75" customHeight="1">
      <c r="A25" s="325">
        <f t="shared" si="0"/>
        <v>22</v>
      </c>
      <c r="B25" s="318"/>
      <c r="C25" s="318"/>
      <c r="D25" s="318"/>
      <c r="E25" s="331"/>
      <c r="F25" s="189"/>
      <c r="G25" s="332"/>
      <c r="H25" s="189"/>
      <c r="I25" s="332"/>
      <c r="J25" s="332"/>
      <c r="K25" s="332"/>
      <c r="M25" s="167"/>
      <c r="N25" s="167"/>
      <c r="O25" s="168"/>
      <c r="P25" s="167"/>
      <c r="Q25" s="167"/>
    </row>
    <row r="26" spans="1:17" ht="15">
      <c r="A26" s="325">
        <f t="shared" si="0"/>
        <v>23</v>
      </c>
      <c r="B26" s="333"/>
      <c r="C26" s="318" t="s">
        <v>1144</v>
      </c>
      <c r="D26" s="331" t="s">
        <v>1082</v>
      </c>
      <c r="E26" s="331">
        <v>15</v>
      </c>
      <c r="F26" s="189"/>
      <c r="G26" s="332">
        <f aca="true" t="shared" si="7" ref="G26:G38">E26*F26</f>
        <v>0</v>
      </c>
      <c r="H26" s="189"/>
      <c r="I26" s="332">
        <f aca="true" t="shared" si="8" ref="I26:I38">E26*H26</f>
        <v>0</v>
      </c>
      <c r="J26" s="332">
        <f aca="true" t="shared" si="9" ref="J26:J38">G26+I26</f>
        <v>0</v>
      </c>
      <c r="K26" s="332"/>
      <c r="M26" s="170">
        <v>0</v>
      </c>
      <c r="N26" s="171"/>
      <c r="O26" s="172">
        <v>380</v>
      </c>
      <c r="P26" s="173"/>
      <c r="Q26" s="173"/>
    </row>
    <row r="27" spans="1:17" ht="15">
      <c r="A27" s="325">
        <f t="shared" si="0"/>
        <v>24</v>
      </c>
      <c r="B27" s="333"/>
      <c r="C27" s="318" t="s">
        <v>1145</v>
      </c>
      <c r="D27" s="331" t="s">
        <v>1082</v>
      </c>
      <c r="E27" s="331">
        <v>18</v>
      </c>
      <c r="F27" s="189"/>
      <c r="G27" s="332">
        <f t="shared" si="7"/>
        <v>0</v>
      </c>
      <c r="H27" s="189"/>
      <c r="I27" s="332">
        <f t="shared" si="8"/>
        <v>0</v>
      </c>
      <c r="J27" s="332">
        <f t="shared" si="9"/>
        <v>0</v>
      </c>
      <c r="K27" s="332"/>
      <c r="M27" s="170">
        <v>0</v>
      </c>
      <c r="N27" s="171"/>
      <c r="O27" s="172">
        <v>380</v>
      </c>
      <c r="P27" s="173"/>
      <c r="Q27" s="173"/>
    </row>
    <row r="28" spans="1:17" ht="15">
      <c r="A28" s="325">
        <f t="shared" si="0"/>
        <v>25</v>
      </c>
      <c r="B28" s="333"/>
      <c r="C28" s="318" t="s">
        <v>1146</v>
      </c>
      <c r="D28" s="331" t="s">
        <v>1082</v>
      </c>
      <c r="E28" s="331">
        <v>9</v>
      </c>
      <c r="F28" s="189"/>
      <c r="G28" s="332">
        <f t="shared" si="7"/>
        <v>0</v>
      </c>
      <c r="H28" s="189"/>
      <c r="I28" s="332">
        <f t="shared" si="8"/>
        <v>0</v>
      </c>
      <c r="J28" s="332">
        <f t="shared" si="9"/>
        <v>0</v>
      </c>
      <c r="K28" s="332"/>
      <c r="M28" s="170">
        <v>0</v>
      </c>
      <c r="N28" s="171"/>
      <c r="O28" s="172">
        <v>380</v>
      </c>
      <c r="P28" s="173"/>
      <c r="Q28" s="173"/>
    </row>
    <row r="29" spans="1:17" ht="15">
      <c r="A29" s="325">
        <f t="shared" si="0"/>
        <v>26</v>
      </c>
      <c r="B29" s="333"/>
      <c r="C29" s="318" t="s">
        <v>1147</v>
      </c>
      <c r="D29" s="331" t="s">
        <v>1082</v>
      </c>
      <c r="E29" s="331">
        <v>9</v>
      </c>
      <c r="F29" s="189"/>
      <c r="G29" s="332">
        <f t="shared" si="7"/>
        <v>0</v>
      </c>
      <c r="H29" s="189"/>
      <c r="I29" s="332">
        <f t="shared" si="8"/>
        <v>0</v>
      </c>
      <c r="J29" s="332">
        <f t="shared" si="9"/>
        <v>0</v>
      </c>
      <c r="K29" s="332"/>
      <c r="M29" s="170">
        <v>0</v>
      </c>
      <c r="N29" s="171"/>
      <c r="O29" s="172">
        <v>380</v>
      </c>
      <c r="P29" s="173"/>
      <c r="Q29" s="173"/>
    </row>
    <row r="30" spans="1:17" ht="15">
      <c r="A30" s="325">
        <f t="shared" si="0"/>
        <v>27</v>
      </c>
      <c r="B30" s="333"/>
      <c r="C30" s="318" t="s">
        <v>1083</v>
      </c>
      <c r="D30" s="331" t="s">
        <v>407</v>
      </c>
      <c r="E30" s="331">
        <v>90</v>
      </c>
      <c r="F30" s="189"/>
      <c r="G30" s="332">
        <f t="shared" si="7"/>
        <v>0</v>
      </c>
      <c r="H30" s="189"/>
      <c r="I30" s="332">
        <f t="shared" si="8"/>
        <v>0</v>
      </c>
      <c r="J30" s="332">
        <f t="shared" si="9"/>
        <v>0</v>
      </c>
      <c r="K30" s="332"/>
      <c r="M30" s="170">
        <v>0</v>
      </c>
      <c r="N30" s="171"/>
      <c r="O30" s="172">
        <v>2.5</v>
      </c>
      <c r="P30" s="173"/>
      <c r="Q30" s="173"/>
    </row>
    <row r="31" spans="1:17" ht="15">
      <c r="A31" s="325">
        <f t="shared" si="0"/>
        <v>28</v>
      </c>
      <c r="B31" s="333"/>
      <c r="C31" s="318" t="s">
        <v>1117</v>
      </c>
      <c r="D31" s="331" t="s">
        <v>407</v>
      </c>
      <c r="E31" s="331">
        <v>54</v>
      </c>
      <c r="F31" s="189"/>
      <c r="G31" s="332">
        <f t="shared" si="7"/>
        <v>0</v>
      </c>
      <c r="H31" s="189"/>
      <c r="I31" s="332">
        <f t="shared" si="8"/>
        <v>0</v>
      </c>
      <c r="J31" s="332">
        <f t="shared" si="9"/>
        <v>0</v>
      </c>
      <c r="K31" s="332"/>
      <c r="M31" s="170">
        <v>0</v>
      </c>
      <c r="N31" s="171"/>
      <c r="O31" s="172">
        <v>3.2</v>
      </c>
      <c r="P31" s="173"/>
      <c r="Q31" s="173"/>
    </row>
    <row r="32" spans="1:17" ht="15">
      <c r="A32" s="325">
        <f t="shared" si="0"/>
        <v>29</v>
      </c>
      <c r="B32" s="333"/>
      <c r="C32" s="318" t="s">
        <v>1148</v>
      </c>
      <c r="D32" s="331" t="s">
        <v>407</v>
      </c>
      <c r="E32" s="331">
        <v>6</v>
      </c>
      <c r="F32" s="189"/>
      <c r="G32" s="332">
        <f t="shared" si="7"/>
        <v>0</v>
      </c>
      <c r="H32" s="189"/>
      <c r="I32" s="332">
        <f t="shared" si="8"/>
        <v>0</v>
      </c>
      <c r="J32" s="332">
        <f t="shared" si="9"/>
        <v>0</v>
      </c>
      <c r="K32" s="332"/>
      <c r="M32" s="170">
        <v>0</v>
      </c>
      <c r="N32" s="171"/>
      <c r="O32" s="172">
        <v>450</v>
      </c>
      <c r="P32" s="173"/>
      <c r="Q32" s="173"/>
    </row>
    <row r="33" spans="1:17" ht="15">
      <c r="A33" s="325">
        <f t="shared" si="0"/>
        <v>30</v>
      </c>
      <c r="B33" s="333"/>
      <c r="C33" s="318" t="s">
        <v>1084</v>
      </c>
      <c r="D33" s="331" t="s">
        <v>407</v>
      </c>
      <c r="E33" s="331">
        <v>6</v>
      </c>
      <c r="F33" s="189"/>
      <c r="G33" s="332">
        <f t="shared" si="7"/>
        <v>0</v>
      </c>
      <c r="H33" s="189"/>
      <c r="I33" s="332">
        <f t="shared" si="8"/>
        <v>0</v>
      </c>
      <c r="J33" s="332">
        <f t="shared" si="9"/>
        <v>0</v>
      </c>
      <c r="K33" s="332"/>
      <c r="M33" s="170">
        <v>0</v>
      </c>
      <c r="N33" s="171"/>
      <c r="O33" s="172">
        <v>140</v>
      </c>
      <c r="P33" s="173"/>
      <c r="Q33" s="173"/>
    </row>
    <row r="34" spans="1:17" ht="15">
      <c r="A34" s="325">
        <f t="shared" si="0"/>
        <v>31</v>
      </c>
      <c r="B34" s="333"/>
      <c r="C34" s="318" t="s">
        <v>1149</v>
      </c>
      <c r="D34" s="331" t="s">
        <v>1082</v>
      </c>
      <c r="E34" s="331">
        <v>24</v>
      </c>
      <c r="F34" s="189"/>
      <c r="G34" s="332">
        <f t="shared" si="7"/>
        <v>0</v>
      </c>
      <c r="H34" s="189"/>
      <c r="I34" s="332">
        <f t="shared" si="8"/>
        <v>0</v>
      </c>
      <c r="J34" s="332">
        <f t="shared" si="9"/>
        <v>0</v>
      </c>
      <c r="K34" s="332"/>
      <c r="M34" s="170">
        <v>0</v>
      </c>
      <c r="N34" s="171"/>
      <c r="O34" s="172">
        <v>380</v>
      </c>
      <c r="P34" s="173"/>
      <c r="Q34" s="173"/>
    </row>
    <row r="35" spans="1:17" ht="15">
      <c r="A35" s="325">
        <f t="shared" si="0"/>
        <v>32</v>
      </c>
      <c r="B35" s="333"/>
      <c r="C35" s="318" t="s">
        <v>1150</v>
      </c>
      <c r="D35" s="331" t="s">
        <v>1082</v>
      </c>
      <c r="E35" s="331">
        <v>36</v>
      </c>
      <c r="F35" s="189"/>
      <c r="G35" s="332">
        <f t="shared" si="7"/>
        <v>0</v>
      </c>
      <c r="H35" s="189"/>
      <c r="I35" s="332">
        <f t="shared" si="8"/>
        <v>0</v>
      </c>
      <c r="J35" s="332">
        <f t="shared" si="9"/>
        <v>0</v>
      </c>
      <c r="K35" s="332"/>
      <c r="M35" s="170">
        <v>0</v>
      </c>
      <c r="N35" s="171"/>
      <c r="O35" s="172">
        <v>380</v>
      </c>
      <c r="P35" s="173"/>
      <c r="Q35" s="173"/>
    </row>
    <row r="36" spans="1:17" ht="15">
      <c r="A36" s="325">
        <f t="shared" si="0"/>
        <v>33</v>
      </c>
      <c r="B36" s="333"/>
      <c r="C36" s="318" t="s">
        <v>1151</v>
      </c>
      <c r="D36" s="331" t="s">
        <v>1082</v>
      </c>
      <c r="E36" s="331">
        <v>24</v>
      </c>
      <c r="F36" s="189"/>
      <c r="G36" s="332">
        <f t="shared" si="7"/>
        <v>0</v>
      </c>
      <c r="H36" s="189"/>
      <c r="I36" s="332">
        <f t="shared" si="8"/>
        <v>0</v>
      </c>
      <c r="J36" s="332">
        <f t="shared" si="9"/>
        <v>0</v>
      </c>
      <c r="K36" s="332"/>
      <c r="M36" s="170">
        <v>0</v>
      </c>
      <c r="N36" s="171"/>
      <c r="O36" s="172">
        <v>380</v>
      </c>
      <c r="P36" s="173"/>
      <c r="Q36" s="173"/>
    </row>
    <row r="37" spans="1:17" ht="15">
      <c r="A37" s="325">
        <f t="shared" si="0"/>
        <v>34</v>
      </c>
      <c r="B37" s="333"/>
      <c r="C37" s="318" t="s">
        <v>1152</v>
      </c>
      <c r="D37" s="331" t="s">
        <v>1082</v>
      </c>
      <c r="E37" s="331">
        <v>48</v>
      </c>
      <c r="F37" s="189"/>
      <c r="G37" s="332">
        <f t="shared" si="7"/>
        <v>0</v>
      </c>
      <c r="H37" s="189"/>
      <c r="I37" s="332">
        <f t="shared" si="8"/>
        <v>0</v>
      </c>
      <c r="J37" s="332">
        <f t="shared" si="9"/>
        <v>0</v>
      </c>
      <c r="K37" s="332"/>
      <c r="M37" s="170">
        <v>0</v>
      </c>
      <c r="N37" s="171"/>
      <c r="O37" s="172">
        <v>380</v>
      </c>
      <c r="P37" s="173"/>
      <c r="Q37" s="173"/>
    </row>
    <row r="38" spans="1:17" ht="15">
      <c r="A38" s="325">
        <f t="shared" si="0"/>
        <v>35</v>
      </c>
      <c r="B38" s="333"/>
      <c r="C38" s="318" t="s">
        <v>1153</v>
      </c>
      <c r="D38" s="331" t="s">
        <v>1082</v>
      </c>
      <c r="E38" s="331">
        <v>36</v>
      </c>
      <c r="F38" s="189"/>
      <c r="G38" s="332">
        <f t="shared" si="7"/>
        <v>0</v>
      </c>
      <c r="H38" s="189"/>
      <c r="I38" s="332">
        <f t="shared" si="8"/>
        <v>0</v>
      </c>
      <c r="J38" s="332">
        <f t="shared" si="9"/>
        <v>0</v>
      </c>
      <c r="K38" s="332"/>
      <c r="M38" s="170">
        <v>0</v>
      </c>
      <c r="N38" s="171"/>
      <c r="O38" s="172">
        <v>380</v>
      </c>
      <c r="P38" s="173"/>
      <c r="Q38" s="173"/>
    </row>
    <row r="39" spans="1:17" ht="6.75" customHeight="1">
      <c r="A39" s="325">
        <f t="shared" si="0"/>
        <v>36</v>
      </c>
      <c r="B39" s="318"/>
      <c r="C39" s="318"/>
      <c r="D39" s="318"/>
      <c r="E39" s="331"/>
      <c r="F39" s="189"/>
      <c r="G39" s="332"/>
      <c r="H39" s="189"/>
      <c r="I39" s="332"/>
      <c r="J39" s="332"/>
      <c r="K39" s="332"/>
      <c r="M39" s="167"/>
      <c r="N39" s="167"/>
      <c r="O39" s="168"/>
      <c r="P39" s="167"/>
      <c r="Q39" s="167"/>
    </row>
    <row r="40" spans="1:17" ht="15">
      <c r="A40" s="325">
        <f t="shared" si="0"/>
        <v>37</v>
      </c>
      <c r="B40" s="333"/>
      <c r="C40" s="316" t="s">
        <v>1154</v>
      </c>
      <c r="D40" s="318" t="s">
        <v>1085</v>
      </c>
      <c r="E40" s="335">
        <v>24</v>
      </c>
      <c r="F40" s="189"/>
      <c r="G40" s="332">
        <f aca="true" t="shared" si="10" ref="G40:G43">E40*F40</f>
        <v>0</v>
      </c>
      <c r="H40" s="189"/>
      <c r="I40" s="332">
        <f aca="true" t="shared" si="11" ref="I40:I44">E40*H40</f>
        <v>0</v>
      </c>
      <c r="J40" s="332">
        <f aca="true" t="shared" si="12" ref="J40:J44">G40+I40</f>
        <v>0</v>
      </c>
      <c r="K40" s="332"/>
      <c r="M40" s="170">
        <v>0</v>
      </c>
      <c r="N40" s="171"/>
      <c r="O40" s="172">
        <v>456</v>
      </c>
      <c r="P40" s="173"/>
      <c r="Q40" s="173"/>
    </row>
    <row r="41" spans="1:17" ht="15">
      <c r="A41" s="325">
        <f t="shared" si="0"/>
        <v>38</v>
      </c>
      <c r="B41" s="333"/>
      <c r="C41" s="316" t="s">
        <v>1155</v>
      </c>
      <c r="D41" s="318" t="s">
        <v>1086</v>
      </c>
      <c r="E41" s="335">
        <v>15</v>
      </c>
      <c r="F41" s="189"/>
      <c r="G41" s="332">
        <f t="shared" si="10"/>
        <v>0</v>
      </c>
      <c r="H41" s="189"/>
      <c r="I41" s="332">
        <f t="shared" si="11"/>
        <v>0</v>
      </c>
      <c r="J41" s="332">
        <f t="shared" si="12"/>
        <v>0</v>
      </c>
      <c r="K41" s="332"/>
      <c r="M41" s="170">
        <v>0</v>
      </c>
      <c r="N41" s="171"/>
      <c r="O41" s="172">
        <v>475</v>
      </c>
      <c r="P41" s="173"/>
      <c r="Q41" s="173"/>
    </row>
    <row r="42" spans="1:17" ht="15">
      <c r="A42" s="325">
        <f t="shared" si="0"/>
        <v>39</v>
      </c>
      <c r="B42" s="333"/>
      <c r="C42" s="316" t="s">
        <v>1156</v>
      </c>
      <c r="D42" s="318" t="s">
        <v>1082</v>
      </c>
      <c r="E42" s="335">
        <v>9</v>
      </c>
      <c r="F42" s="189"/>
      <c r="G42" s="332">
        <f t="shared" si="10"/>
        <v>0</v>
      </c>
      <c r="H42" s="189"/>
      <c r="I42" s="332">
        <f t="shared" si="11"/>
        <v>0</v>
      </c>
      <c r="J42" s="332">
        <f t="shared" si="12"/>
        <v>0</v>
      </c>
      <c r="K42" s="332"/>
      <c r="M42" s="170">
        <v>0</v>
      </c>
      <c r="N42" s="171"/>
      <c r="O42" s="172">
        <v>380</v>
      </c>
      <c r="P42" s="173"/>
      <c r="Q42" s="173"/>
    </row>
    <row r="43" spans="1:17" ht="15">
      <c r="A43" s="325">
        <f t="shared" si="0"/>
        <v>40</v>
      </c>
      <c r="B43" s="333"/>
      <c r="C43" s="316" t="s">
        <v>1157</v>
      </c>
      <c r="D43" s="318" t="s">
        <v>1087</v>
      </c>
      <c r="E43" s="335">
        <v>6</v>
      </c>
      <c r="F43" s="189"/>
      <c r="G43" s="332">
        <f t="shared" si="10"/>
        <v>0</v>
      </c>
      <c r="H43" s="189"/>
      <c r="I43" s="332">
        <f t="shared" si="11"/>
        <v>0</v>
      </c>
      <c r="J43" s="332">
        <f t="shared" si="12"/>
        <v>0</v>
      </c>
      <c r="K43" s="332"/>
      <c r="M43" s="170">
        <v>150</v>
      </c>
      <c r="N43" s="171"/>
      <c r="O43" s="172">
        <v>200</v>
      </c>
      <c r="P43" s="173"/>
      <c r="Q43" s="173"/>
    </row>
    <row r="44" spans="1:17" ht="15">
      <c r="A44" s="325">
        <f t="shared" si="0"/>
        <v>41</v>
      </c>
      <c r="B44" s="333"/>
      <c r="C44" s="316" t="s">
        <v>1088</v>
      </c>
      <c r="D44" s="318" t="s">
        <v>1089</v>
      </c>
      <c r="E44" s="335">
        <v>8</v>
      </c>
      <c r="F44" s="189"/>
      <c r="G44" s="332">
        <f>E44%*F44</f>
        <v>0</v>
      </c>
      <c r="H44" s="189"/>
      <c r="I44" s="332">
        <f t="shared" si="11"/>
        <v>0</v>
      </c>
      <c r="J44" s="332">
        <f t="shared" si="12"/>
        <v>0</v>
      </c>
      <c r="K44" s="332"/>
      <c r="M44" s="170"/>
      <c r="N44" s="171"/>
      <c r="O44" s="172"/>
      <c r="P44" s="173"/>
      <c r="Q44" s="173"/>
    </row>
    <row r="45" spans="1:17" ht="6.75" customHeight="1" thickBot="1">
      <c r="A45" s="325">
        <f t="shared" si="0"/>
        <v>42</v>
      </c>
      <c r="B45" s="318"/>
      <c r="C45" s="318"/>
      <c r="D45" s="318"/>
      <c r="E45" s="331"/>
      <c r="F45" s="332"/>
      <c r="G45" s="332"/>
      <c r="H45" s="332"/>
      <c r="I45" s="332"/>
      <c r="J45" s="332"/>
      <c r="K45" s="332"/>
      <c r="M45" s="167"/>
      <c r="N45" s="167"/>
      <c r="O45" s="168"/>
      <c r="P45" s="167"/>
      <c r="Q45" s="167"/>
    </row>
    <row r="46" spans="1:17" ht="15.75" thickBot="1">
      <c r="A46" s="325">
        <f t="shared" si="0"/>
        <v>43</v>
      </c>
      <c r="B46" s="329" t="s">
        <v>1128</v>
      </c>
      <c r="C46" s="348" t="s">
        <v>1158</v>
      </c>
      <c r="D46" s="349"/>
      <c r="E46" s="350"/>
      <c r="F46" s="351"/>
      <c r="G46" s="352">
        <f>SUM(G19:G44)</f>
        <v>0</v>
      </c>
      <c r="H46" s="352"/>
      <c r="I46" s="352">
        <f>SUM(I19:I44)</f>
        <v>0</v>
      </c>
      <c r="J46" s="353">
        <f>SUM(J19:J44)</f>
        <v>0</v>
      </c>
      <c r="K46" s="354"/>
      <c r="M46" s="167"/>
      <c r="N46" s="167"/>
      <c r="O46" s="168"/>
      <c r="P46" s="167"/>
      <c r="Q46" s="167"/>
    </row>
    <row r="47" spans="1:11" ht="9.75" customHeight="1">
      <c r="A47" s="325"/>
      <c r="B47" s="318"/>
      <c r="C47" s="355"/>
      <c r="D47" s="316"/>
      <c r="E47" s="356"/>
      <c r="F47" s="316"/>
      <c r="G47" s="357"/>
      <c r="H47" s="316"/>
      <c r="I47" s="357"/>
      <c r="J47" s="357"/>
      <c r="K47" s="357"/>
    </row>
    <row r="48" spans="1:11" ht="26.25" customHeight="1">
      <c r="A48" s="325">
        <v>44</v>
      </c>
      <c r="B48" s="315"/>
      <c r="C48" s="318" t="s">
        <v>1247</v>
      </c>
      <c r="D48" s="331" t="s">
        <v>235</v>
      </c>
      <c r="E48" s="189"/>
      <c r="F48" s="332"/>
      <c r="G48" s="357"/>
      <c r="H48" s="357"/>
      <c r="I48" s="357"/>
      <c r="J48" s="357">
        <f>J46*E48*0.01</f>
        <v>0</v>
      </c>
      <c r="K48" s="316"/>
    </row>
    <row r="49" spans="1:11" ht="22.5" customHeight="1">
      <c r="A49" s="325">
        <v>45</v>
      </c>
      <c r="B49" s="318"/>
      <c r="C49" s="318" t="s">
        <v>1248</v>
      </c>
      <c r="D49" s="331" t="s">
        <v>235</v>
      </c>
      <c r="E49" s="189"/>
      <c r="F49" s="318"/>
      <c r="G49" s="318"/>
      <c r="H49" s="318"/>
      <c r="I49" s="318"/>
      <c r="J49" s="357">
        <f>J46*E49*0.01</f>
        <v>0</v>
      </c>
      <c r="K49" s="318"/>
    </row>
    <row r="50" spans="1:11" ht="23.25" customHeight="1">
      <c r="A50" s="325"/>
      <c r="B50" s="391"/>
      <c r="C50" s="392"/>
      <c r="D50" s="318"/>
      <c r="E50" s="331"/>
      <c r="F50" s="318"/>
      <c r="G50" s="332"/>
      <c r="H50" s="318"/>
      <c r="I50" s="332"/>
      <c r="J50" s="332"/>
      <c r="K50" s="332"/>
    </row>
    <row r="51" spans="1:11" ht="6.75" customHeight="1">
      <c r="A51" s="325"/>
      <c r="B51" s="318"/>
      <c r="C51" s="318"/>
      <c r="D51" s="318"/>
      <c r="E51" s="331"/>
      <c r="F51" s="332"/>
      <c r="G51" s="357"/>
      <c r="H51" s="357"/>
      <c r="I51" s="357"/>
      <c r="J51" s="357"/>
      <c r="K51" s="332"/>
    </row>
    <row r="52" spans="1:11" ht="26.25" customHeight="1">
      <c r="A52" s="325"/>
      <c r="B52" s="391"/>
      <c r="C52" s="393"/>
      <c r="D52" s="318"/>
      <c r="E52" s="331"/>
      <c r="F52" s="332"/>
      <c r="G52" s="344"/>
      <c r="H52" s="357"/>
      <c r="I52" s="344"/>
      <c r="J52" s="316"/>
      <c r="K52" s="316"/>
    </row>
    <row r="53" spans="1:11" ht="9.75" customHeight="1">
      <c r="A53" s="325"/>
      <c r="B53" s="318"/>
      <c r="C53" s="394"/>
      <c r="D53" s="395"/>
      <c r="E53" s="388"/>
      <c r="F53" s="395"/>
      <c r="G53" s="389"/>
      <c r="H53" s="395"/>
      <c r="I53" s="389"/>
      <c r="J53" s="389"/>
      <c r="K53" s="357"/>
    </row>
    <row r="54" spans="1:11" ht="25.5" customHeight="1">
      <c r="A54" s="325">
        <v>46</v>
      </c>
      <c r="B54" s="318"/>
      <c r="C54" s="358" t="s">
        <v>1190</v>
      </c>
      <c r="D54" s="359"/>
      <c r="E54" s="360"/>
      <c r="F54" s="359"/>
      <c r="G54" s="361">
        <f>G46+G14</f>
        <v>0</v>
      </c>
      <c r="H54" s="362"/>
      <c r="I54" s="361">
        <f>I46</f>
        <v>0</v>
      </c>
      <c r="J54" s="363">
        <f>G54+I54+J48+J49</f>
        <v>0</v>
      </c>
      <c r="K54" s="354"/>
    </row>
    <row r="55" spans="1:11" ht="12">
      <c r="A55" s="333"/>
      <c r="B55" s="318"/>
      <c r="C55" s="318"/>
      <c r="D55" s="318"/>
      <c r="E55" s="331"/>
      <c r="F55" s="318"/>
      <c r="G55" s="318"/>
      <c r="H55" s="318"/>
      <c r="I55" s="318"/>
      <c r="J55" s="318"/>
      <c r="K55" s="318"/>
    </row>
  </sheetData>
  <sheetProtection password="DAFF" sheet="1" objects="1" scenarios="1" formatCells="0" selectLockedCells="1"/>
  <mergeCells count="7">
    <mergeCell ref="J1:J2"/>
    <mergeCell ref="D1:D2"/>
    <mergeCell ref="E1:E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1"/>
  <sheetViews>
    <sheetView showGridLines="0" workbookViewId="0" topLeftCell="A1">
      <selection activeCell="I194" sqref="I19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11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46" ht="36.9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9" t="s">
        <v>86</v>
      </c>
    </row>
    <row r="3" spans="1:46" ht="6.95" customHeight="1">
      <c r="A3" s="18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10"/>
      <c r="AT3" s="9" t="s">
        <v>79</v>
      </c>
    </row>
    <row r="4" spans="1:46" ht="24.95" customHeight="1">
      <c r="A4" s="18"/>
      <c r="B4" s="209"/>
      <c r="C4" s="18"/>
      <c r="D4" s="210" t="s">
        <v>99</v>
      </c>
      <c r="E4" s="18"/>
      <c r="F4" s="18"/>
      <c r="G4" s="18"/>
      <c r="H4" s="18"/>
      <c r="I4" s="18"/>
      <c r="J4" s="18"/>
      <c r="K4" s="18"/>
      <c r="L4" s="10"/>
      <c r="M4" s="19" t="s">
        <v>9</v>
      </c>
      <c r="AT4" s="9" t="s">
        <v>3</v>
      </c>
    </row>
    <row r="5" spans="1:12" ht="6.95" customHeight="1">
      <c r="A5" s="18"/>
      <c r="B5" s="209"/>
      <c r="C5" s="18"/>
      <c r="D5" s="18"/>
      <c r="E5" s="18"/>
      <c r="F5" s="18"/>
      <c r="G5" s="18"/>
      <c r="H5" s="18"/>
      <c r="I5" s="18"/>
      <c r="J5" s="18"/>
      <c r="K5" s="18"/>
      <c r="L5" s="10"/>
    </row>
    <row r="6" spans="1:12" ht="12" customHeight="1">
      <c r="A6" s="18"/>
      <c r="B6" s="209"/>
      <c r="C6" s="18"/>
      <c r="D6" s="290" t="s">
        <v>13</v>
      </c>
      <c r="E6" s="18"/>
      <c r="F6" s="18"/>
      <c r="G6" s="18"/>
      <c r="H6" s="18"/>
      <c r="I6" s="18"/>
      <c r="J6" s="18"/>
      <c r="K6" s="18"/>
      <c r="L6" s="10"/>
    </row>
    <row r="7" spans="1:12" ht="16.5" customHeight="1">
      <c r="A7" s="18"/>
      <c r="B7" s="209"/>
      <c r="C7" s="18"/>
      <c r="D7" s="18"/>
      <c r="E7" s="513" t="str">
        <f>'Rekapitulace stavby'!K6</f>
        <v>UHK-Palachovy koleje 1129-1135,1289-rekonstrukce a modernizace -I.etapa</v>
      </c>
      <c r="F7" s="514"/>
      <c r="G7" s="514"/>
      <c r="H7" s="514"/>
      <c r="I7" s="18"/>
      <c r="J7" s="18"/>
      <c r="K7" s="18"/>
      <c r="L7" s="10"/>
    </row>
    <row r="8" spans="1:12" s="1" customFormat="1" ht="12" customHeight="1">
      <c r="A8" s="213"/>
      <c r="B8" s="214"/>
      <c r="C8" s="213"/>
      <c r="D8" s="290" t="s">
        <v>100</v>
      </c>
      <c r="E8" s="213"/>
      <c r="F8" s="213"/>
      <c r="G8" s="213"/>
      <c r="H8" s="213"/>
      <c r="I8" s="213"/>
      <c r="J8" s="213"/>
      <c r="K8" s="213"/>
      <c r="L8" s="12"/>
    </row>
    <row r="9" spans="1:12" s="1" customFormat="1" ht="36.95" customHeight="1">
      <c r="A9" s="213"/>
      <c r="B9" s="214"/>
      <c r="C9" s="213"/>
      <c r="D9" s="213"/>
      <c r="E9" s="499" t="s">
        <v>686</v>
      </c>
      <c r="F9" s="515"/>
      <c r="G9" s="515"/>
      <c r="H9" s="515"/>
      <c r="I9" s="213"/>
      <c r="J9" s="213"/>
      <c r="K9" s="213"/>
      <c r="L9" s="12"/>
    </row>
    <row r="10" spans="1:12" s="1" customFormat="1" ht="12">
      <c r="A10" s="213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12"/>
    </row>
    <row r="11" spans="1:12" s="1" customFormat="1" ht="12" customHeight="1">
      <c r="A11" s="213"/>
      <c r="B11" s="214"/>
      <c r="C11" s="213"/>
      <c r="D11" s="290" t="s">
        <v>14</v>
      </c>
      <c r="E11" s="213"/>
      <c r="F11" s="291" t="s">
        <v>1</v>
      </c>
      <c r="G11" s="213"/>
      <c r="H11" s="213"/>
      <c r="I11" s="290" t="s">
        <v>15</v>
      </c>
      <c r="J11" s="291" t="s">
        <v>1</v>
      </c>
      <c r="K11" s="213"/>
      <c r="L11" s="12"/>
    </row>
    <row r="12" spans="1:12" s="1" customFormat="1" ht="12" customHeight="1">
      <c r="A12" s="213"/>
      <c r="B12" s="214"/>
      <c r="C12" s="213"/>
      <c r="D12" s="290" t="s">
        <v>16</v>
      </c>
      <c r="E12" s="213"/>
      <c r="F12" s="291" t="s">
        <v>495</v>
      </c>
      <c r="G12" s="213"/>
      <c r="H12" s="213"/>
      <c r="I12" s="290" t="s">
        <v>18</v>
      </c>
      <c r="J12" s="314"/>
      <c r="K12" s="213"/>
      <c r="L12" s="12"/>
    </row>
    <row r="13" spans="1:12" s="1" customFormat="1" ht="10.9" customHeight="1">
      <c r="A13" s="213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12"/>
    </row>
    <row r="14" spans="1:12" s="1" customFormat="1" ht="12" customHeight="1">
      <c r="A14" s="213"/>
      <c r="B14" s="214"/>
      <c r="C14" s="213"/>
      <c r="D14" s="290" t="s">
        <v>19</v>
      </c>
      <c r="E14" s="213"/>
      <c r="F14" s="213"/>
      <c r="G14" s="213"/>
      <c r="H14" s="213"/>
      <c r="I14" s="290" t="s">
        <v>20</v>
      </c>
      <c r="J14" s="291" t="s">
        <v>1</v>
      </c>
      <c r="K14" s="213"/>
      <c r="L14" s="12"/>
    </row>
    <row r="15" spans="1:12" s="1" customFormat="1" ht="18" customHeight="1">
      <c r="A15" s="213"/>
      <c r="B15" s="214"/>
      <c r="C15" s="213"/>
      <c r="D15" s="213"/>
      <c r="E15" s="291" t="s">
        <v>21</v>
      </c>
      <c r="F15" s="213"/>
      <c r="G15" s="213"/>
      <c r="H15" s="213"/>
      <c r="I15" s="290" t="s">
        <v>22</v>
      </c>
      <c r="J15" s="291" t="s">
        <v>1</v>
      </c>
      <c r="K15" s="213"/>
      <c r="L15" s="12"/>
    </row>
    <row r="16" spans="1:12" s="1" customFormat="1" ht="6.95" customHeight="1">
      <c r="A16" s="213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12"/>
    </row>
    <row r="17" spans="1:12" s="1" customFormat="1" ht="12" customHeight="1">
      <c r="A17" s="213"/>
      <c r="B17" s="214"/>
      <c r="C17" s="213"/>
      <c r="D17" s="290" t="s">
        <v>23</v>
      </c>
      <c r="E17" s="213"/>
      <c r="F17" s="213"/>
      <c r="G17" s="213"/>
      <c r="H17" s="213"/>
      <c r="I17" s="290" t="s">
        <v>20</v>
      </c>
      <c r="J17" s="291" t="s">
        <v>1</v>
      </c>
      <c r="K17" s="213"/>
      <c r="L17" s="12"/>
    </row>
    <row r="18" spans="1:12" s="1" customFormat="1" ht="18" customHeight="1">
      <c r="A18" s="213"/>
      <c r="B18" s="214"/>
      <c r="C18" s="213"/>
      <c r="D18" s="213"/>
      <c r="E18" s="313"/>
      <c r="F18" s="213"/>
      <c r="G18" s="213"/>
      <c r="H18" s="213"/>
      <c r="I18" s="290" t="s">
        <v>22</v>
      </c>
      <c r="J18" s="291" t="s">
        <v>1</v>
      </c>
      <c r="K18" s="213"/>
      <c r="L18" s="12"/>
    </row>
    <row r="19" spans="1:12" s="1" customFormat="1" ht="6.95" customHeight="1">
      <c r="A19" s="213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12"/>
    </row>
    <row r="20" spans="1:12" s="1" customFormat="1" ht="12" customHeight="1">
      <c r="A20" s="213"/>
      <c r="B20" s="214"/>
      <c r="C20" s="213"/>
      <c r="D20" s="290" t="s">
        <v>25</v>
      </c>
      <c r="E20" s="213"/>
      <c r="F20" s="213"/>
      <c r="G20" s="213"/>
      <c r="H20" s="213"/>
      <c r="I20" s="290" t="s">
        <v>20</v>
      </c>
      <c r="J20" s="291" t="s">
        <v>1</v>
      </c>
      <c r="K20" s="213"/>
      <c r="L20" s="12"/>
    </row>
    <row r="21" spans="1:12" s="1" customFormat="1" ht="18" customHeight="1">
      <c r="A21" s="213"/>
      <c r="B21" s="214"/>
      <c r="C21" s="213"/>
      <c r="D21" s="213"/>
      <c r="E21" s="291" t="s">
        <v>26</v>
      </c>
      <c r="F21" s="213"/>
      <c r="G21" s="213"/>
      <c r="H21" s="213"/>
      <c r="I21" s="290" t="s">
        <v>22</v>
      </c>
      <c r="J21" s="291" t="s">
        <v>1</v>
      </c>
      <c r="K21" s="213"/>
      <c r="L21" s="12"/>
    </row>
    <row r="22" spans="1:12" s="1" customFormat="1" ht="6.95" customHeight="1">
      <c r="A22" s="213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12"/>
    </row>
    <row r="23" spans="1:12" s="1" customFormat="1" ht="12" customHeight="1">
      <c r="A23" s="213"/>
      <c r="B23" s="214"/>
      <c r="C23" s="213"/>
      <c r="D23" s="290" t="s">
        <v>28</v>
      </c>
      <c r="E23" s="213"/>
      <c r="F23" s="213"/>
      <c r="G23" s="213"/>
      <c r="H23" s="213"/>
      <c r="I23" s="290" t="s">
        <v>20</v>
      </c>
      <c r="J23" s="291" t="s">
        <v>1</v>
      </c>
      <c r="K23" s="213"/>
      <c r="L23" s="12"/>
    </row>
    <row r="24" spans="1:12" s="1" customFormat="1" ht="18" customHeight="1">
      <c r="A24" s="213"/>
      <c r="B24" s="214"/>
      <c r="C24" s="213"/>
      <c r="D24" s="213"/>
      <c r="E24" s="291" t="s">
        <v>29</v>
      </c>
      <c r="F24" s="213"/>
      <c r="G24" s="213"/>
      <c r="H24" s="213"/>
      <c r="I24" s="290" t="s">
        <v>22</v>
      </c>
      <c r="J24" s="291" t="s">
        <v>1</v>
      </c>
      <c r="K24" s="213"/>
      <c r="L24" s="12"/>
    </row>
    <row r="25" spans="1:12" s="1" customFormat="1" ht="6.95" customHeight="1">
      <c r="A25" s="213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12"/>
    </row>
    <row r="26" spans="1:12" s="1" customFormat="1" ht="12" customHeight="1">
      <c r="A26" s="213"/>
      <c r="B26" s="214"/>
      <c r="C26" s="213"/>
      <c r="D26" s="290" t="s">
        <v>30</v>
      </c>
      <c r="E26" s="213"/>
      <c r="F26" s="213"/>
      <c r="G26" s="213"/>
      <c r="H26" s="213"/>
      <c r="I26" s="213"/>
      <c r="J26" s="213"/>
      <c r="K26" s="213"/>
      <c r="L26" s="12"/>
    </row>
    <row r="27" spans="1:12" s="2" customFormat="1" ht="16.5" customHeight="1">
      <c r="A27" s="216"/>
      <c r="B27" s="217"/>
      <c r="C27" s="216"/>
      <c r="D27" s="216"/>
      <c r="E27" s="516" t="s">
        <v>1</v>
      </c>
      <c r="F27" s="516"/>
      <c r="G27" s="516"/>
      <c r="H27" s="516"/>
      <c r="I27" s="216"/>
      <c r="J27" s="216"/>
      <c r="K27" s="216"/>
      <c r="L27" s="20"/>
    </row>
    <row r="28" spans="1:12" s="1" customFormat="1" ht="6.95" customHeight="1">
      <c r="A28" s="213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12"/>
    </row>
    <row r="29" spans="1:12" s="1" customFormat="1" ht="6.95" customHeight="1">
      <c r="A29" s="213"/>
      <c r="B29" s="214"/>
      <c r="C29" s="213"/>
      <c r="D29" s="218"/>
      <c r="E29" s="218"/>
      <c r="F29" s="218"/>
      <c r="G29" s="218"/>
      <c r="H29" s="218"/>
      <c r="I29" s="218"/>
      <c r="J29" s="218"/>
      <c r="K29" s="218"/>
      <c r="L29" s="12"/>
    </row>
    <row r="30" spans="1:12" s="1" customFormat="1" ht="25.35" customHeight="1">
      <c r="A30" s="213"/>
      <c r="B30" s="214"/>
      <c r="C30" s="213"/>
      <c r="D30" s="219" t="s">
        <v>31</v>
      </c>
      <c r="E30" s="213"/>
      <c r="F30" s="213"/>
      <c r="G30" s="213"/>
      <c r="H30" s="213"/>
      <c r="I30" s="213"/>
      <c r="J30" s="220">
        <f>J96</f>
        <v>0</v>
      </c>
      <c r="K30" s="213"/>
      <c r="L30" s="12"/>
    </row>
    <row r="31" spans="1:12" s="1" customFormat="1" ht="6.95" customHeight="1">
      <c r="A31" s="213"/>
      <c r="B31" s="214"/>
      <c r="C31" s="213"/>
      <c r="D31" s="218"/>
      <c r="E31" s="218"/>
      <c r="F31" s="218"/>
      <c r="G31" s="218"/>
      <c r="H31" s="218"/>
      <c r="I31" s="218"/>
      <c r="J31" s="218"/>
      <c r="K31" s="218"/>
      <c r="L31" s="12"/>
    </row>
    <row r="32" spans="1:12" s="1" customFormat="1" ht="14.45" customHeight="1">
      <c r="A32" s="213"/>
      <c r="B32" s="214"/>
      <c r="C32" s="213"/>
      <c r="D32" s="213"/>
      <c r="E32" s="213"/>
      <c r="F32" s="293" t="s">
        <v>33</v>
      </c>
      <c r="G32" s="213"/>
      <c r="H32" s="213"/>
      <c r="I32" s="293" t="s">
        <v>32</v>
      </c>
      <c r="J32" s="293" t="s">
        <v>34</v>
      </c>
      <c r="K32" s="213"/>
      <c r="L32" s="12"/>
    </row>
    <row r="33" spans="1:12" s="1" customFormat="1" ht="14.45" customHeight="1">
      <c r="A33" s="213"/>
      <c r="B33" s="214"/>
      <c r="C33" s="213"/>
      <c r="D33" s="212" t="s">
        <v>35</v>
      </c>
      <c r="E33" s="290" t="s">
        <v>36</v>
      </c>
      <c r="F33" s="294">
        <f>J30</f>
        <v>0</v>
      </c>
      <c r="G33" s="213"/>
      <c r="H33" s="213"/>
      <c r="I33" s="295">
        <v>0.21</v>
      </c>
      <c r="J33" s="294">
        <f>F33*1.21-J30</f>
        <v>0</v>
      </c>
      <c r="K33" s="213"/>
      <c r="L33" s="12"/>
    </row>
    <row r="34" spans="1:12" s="1" customFormat="1" ht="14.45" customHeight="1">
      <c r="A34" s="213"/>
      <c r="B34" s="214"/>
      <c r="C34" s="213"/>
      <c r="D34" s="213"/>
      <c r="E34" s="290" t="s">
        <v>37</v>
      </c>
      <c r="F34" s="294">
        <v>0</v>
      </c>
      <c r="G34" s="213"/>
      <c r="H34" s="213"/>
      <c r="I34" s="295">
        <v>0.15</v>
      </c>
      <c r="J34" s="294">
        <v>0</v>
      </c>
      <c r="K34" s="213"/>
      <c r="L34" s="12"/>
    </row>
    <row r="35" spans="1:12" s="1" customFormat="1" ht="14.45" customHeight="1" hidden="1">
      <c r="A35" s="213"/>
      <c r="B35" s="214"/>
      <c r="C35" s="213"/>
      <c r="D35" s="213"/>
      <c r="E35" s="290" t="s">
        <v>38</v>
      </c>
      <c r="F35" s="294">
        <f>ROUND((SUM(BG129:BG199)),2)</f>
        <v>0</v>
      </c>
      <c r="G35" s="213"/>
      <c r="H35" s="213"/>
      <c r="I35" s="295">
        <v>0.21</v>
      </c>
      <c r="J35" s="294">
        <f>0</f>
        <v>0</v>
      </c>
      <c r="K35" s="213"/>
      <c r="L35" s="12"/>
    </row>
    <row r="36" spans="1:12" s="1" customFormat="1" ht="14.45" customHeight="1" hidden="1">
      <c r="A36" s="213"/>
      <c r="B36" s="214"/>
      <c r="C36" s="213"/>
      <c r="D36" s="213"/>
      <c r="E36" s="290" t="s">
        <v>39</v>
      </c>
      <c r="F36" s="294">
        <f>ROUND((SUM(BH129:BH199)),2)</f>
        <v>0</v>
      </c>
      <c r="G36" s="213"/>
      <c r="H36" s="213"/>
      <c r="I36" s="295">
        <v>0.15</v>
      </c>
      <c r="J36" s="294">
        <f>0</f>
        <v>0</v>
      </c>
      <c r="K36" s="213"/>
      <c r="L36" s="12"/>
    </row>
    <row r="37" spans="1:12" s="1" customFormat="1" ht="14.45" customHeight="1" hidden="1">
      <c r="A37" s="213"/>
      <c r="B37" s="214"/>
      <c r="C37" s="213"/>
      <c r="D37" s="213"/>
      <c r="E37" s="290" t="s">
        <v>40</v>
      </c>
      <c r="F37" s="294">
        <f>ROUND((SUM(BI129:BI199)),2)</f>
        <v>0</v>
      </c>
      <c r="G37" s="213"/>
      <c r="H37" s="213"/>
      <c r="I37" s="295">
        <v>0</v>
      </c>
      <c r="J37" s="294">
        <f>0</f>
        <v>0</v>
      </c>
      <c r="K37" s="213"/>
      <c r="L37" s="12"/>
    </row>
    <row r="38" spans="1:12" s="1" customFormat="1" ht="6.95" customHeight="1">
      <c r="A38" s="213"/>
      <c r="B38" s="214"/>
      <c r="C38" s="213"/>
      <c r="D38" s="213"/>
      <c r="E38" s="213"/>
      <c r="F38" s="213"/>
      <c r="G38" s="213"/>
      <c r="H38" s="213"/>
      <c r="I38" s="213"/>
      <c r="J38" s="213"/>
      <c r="K38" s="213"/>
      <c r="L38" s="12"/>
    </row>
    <row r="39" spans="1:12" s="1" customFormat="1" ht="25.35" customHeight="1">
      <c r="A39" s="213"/>
      <c r="B39" s="214"/>
      <c r="C39" s="224"/>
      <c r="D39" s="225" t="s">
        <v>41</v>
      </c>
      <c r="E39" s="226"/>
      <c r="F39" s="226"/>
      <c r="G39" s="227" t="s">
        <v>42</v>
      </c>
      <c r="H39" s="228" t="s">
        <v>43</v>
      </c>
      <c r="I39" s="226"/>
      <c r="J39" s="229">
        <f>SUM(J30:J37)</f>
        <v>0</v>
      </c>
      <c r="K39" s="230"/>
      <c r="L39" s="12"/>
    </row>
    <row r="40" spans="1:12" s="1" customFormat="1" ht="14.45" customHeight="1">
      <c r="A40" s="213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12"/>
    </row>
    <row r="41" spans="1:12" ht="14.45" customHeight="1">
      <c r="A41" s="18"/>
      <c r="B41" s="209"/>
      <c r="C41" s="18"/>
      <c r="D41" s="18"/>
      <c r="E41" s="18"/>
      <c r="F41" s="18"/>
      <c r="G41" s="18"/>
      <c r="H41" s="18"/>
      <c r="I41" s="18"/>
      <c r="J41" s="18"/>
      <c r="K41" s="18"/>
      <c r="L41" s="10"/>
    </row>
    <row r="42" spans="1:12" ht="14.45" customHeight="1">
      <c r="A42" s="18"/>
      <c r="B42" s="209"/>
      <c r="C42" s="18"/>
      <c r="D42" s="18"/>
      <c r="E42" s="18"/>
      <c r="F42" s="18"/>
      <c r="G42" s="18"/>
      <c r="H42" s="18"/>
      <c r="I42" s="18"/>
      <c r="J42" s="18"/>
      <c r="K42" s="18"/>
      <c r="L42" s="10"/>
    </row>
    <row r="43" spans="1:12" ht="14.45" customHeight="1">
      <c r="A43" s="18"/>
      <c r="B43" s="209"/>
      <c r="C43" s="18"/>
      <c r="D43" s="18"/>
      <c r="E43" s="18"/>
      <c r="F43" s="18"/>
      <c r="G43" s="18"/>
      <c r="H43" s="18"/>
      <c r="I43" s="18"/>
      <c r="J43" s="18"/>
      <c r="K43" s="18"/>
      <c r="L43" s="10"/>
    </row>
    <row r="44" spans="1:12" ht="14.45" customHeight="1">
      <c r="A44" s="18"/>
      <c r="B44" s="209"/>
      <c r="C44" s="18"/>
      <c r="D44" s="18"/>
      <c r="E44" s="18"/>
      <c r="F44" s="18"/>
      <c r="G44" s="18"/>
      <c r="H44" s="18"/>
      <c r="I44" s="18"/>
      <c r="J44" s="18"/>
      <c r="K44" s="18"/>
      <c r="L44" s="10"/>
    </row>
    <row r="45" spans="1:12" ht="14.45" customHeight="1">
      <c r="A45" s="18"/>
      <c r="B45" s="209"/>
      <c r="C45" s="18"/>
      <c r="D45" s="18"/>
      <c r="E45" s="18"/>
      <c r="F45" s="18"/>
      <c r="G45" s="18"/>
      <c r="H45" s="18"/>
      <c r="I45" s="18"/>
      <c r="J45" s="18"/>
      <c r="K45" s="18"/>
      <c r="L45" s="10"/>
    </row>
    <row r="46" spans="1:12" ht="14.45" customHeight="1">
      <c r="A46" s="18"/>
      <c r="B46" s="209"/>
      <c r="C46" s="18"/>
      <c r="D46" s="18"/>
      <c r="E46" s="18"/>
      <c r="F46" s="18"/>
      <c r="G46" s="18"/>
      <c r="H46" s="18"/>
      <c r="I46" s="18"/>
      <c r="J46" s="18"/>
      <c r="K46" s="18"/>
      <c r="L46" s="10"/>
    </row>
    <row r="47" spans="1:12" ht="14.45" customHeight="1">
      <c r="A47" s="18"/>
      <c r="B47" s="209"/>
      <c r="C47" s="18"/>
      <c r="D47" s="18"/>
      <c r="E47" s="18"/>
      <c r="F47" s="18"/>
      <c r="G47" s="18"/>
      <c r="H47" s="18"/>
      <c r="I47" s="18"/>
      <c r="J47" s="18"/>
      <c r="K47" s="18"/>
      <c r="L47" s="10"/>
    </row>
    <row r="48" spans="1:12" ht="14.45" customHeight="1">
      <c r="A48" s="18"/>
      <c r="B48" s="209"/>
      <c r="C48" s="18"/>
      <c r="D48" s="18"/>
      <c r="E48" s="18"/>
      <c r="F48" s="18"/>
      <c r="G48" s="18"/>
      <c r="H48" s="18"/>
      <c r="I48" s="18"/>
      <c r="J48" s="18"/>
      <c r="K48" s="18"/>
      <c r="L48" s="10"/>
    </row>
    <row r="49" spans="1:12" ht="14.45" customHeight="1">
      <c r="A49" s="18"/>
      <c r="B49" s="209"/>
      <c r="C49" s="18"/>
      <c r="D49" s="18"/>
      <c r="E49" s="18"/>
      <c r="F49" s="18"/>
      <c r="G49" s="18"/>
      <c r="H49" s="18"/>
      <c r="I49" s="18"/>
      <c r="J49" s="18"/>
      <c r="K49" s="18"/>
      <c r="L49" s="10"/>
    </row>
    <row r="50" spans="1:12" s="1" customFormat="1" ht="14.45" customHeight="1">
      <c r="A50" s="213"/>
      <c r="B50" s="214"/>
      <c r="C50" s="213"/>
      <c r="D50" s="296" t="s">
        <v>44</v>
      </c>
      <c r="E50" s="297"/>
      <c r="F50" s="297"/>
      <c r="G50" s="296" t="s">
        <v>45</v>
      </c>
      <c r="H50" s="297"/>
      <c r="I50" s="297"/>
      <c r="J50" s="297"/>
      <c r="K50" s="297"/>
      <c r="L50" s="12"/>
    </row>
    <row r="51" spans="1:12" ht="12">
      <c r="A51" s="18"/>
      <c r="B51" s="209"/>
      <c r="C51" s="18"/>
      <c r="D51" s="18"/>
      <c r="E51" s="18"/>
      <c r="F51" s="18"/>
      <c r="G51" s="18"/>
      <c r="H51" s="18"/>
      <c r="I51" s="18"/>
      <c r="J51" s="18"/>
      <c r="K51" s="18"/>
      <c r="L51" s="10"/>
    </row>
    <row r="52" spans="1:12" ht="12">
      <c r="A52" s="18"/>
      <c r="B52" s="209"/>
      <c r="C52" s="18"/>
      <c r="D52" s="18"/>
      <c r="E52" s="18"/>
      <c r="F52" s="18"/>
      <c r="G52" s="18"/>
      <c r="H52" s="18"/>
      <c r="I52" s="18"/>
      <c r="J52" s="18"/>
      <c r="K52" s="18"/>
      <c r="L52" s="10"/>
    </row>
    <row r="53" spans="1:12" ht="12">
      <c r="A53" s="18"/>
      <c r="B53" s="209"/>
      <c r="C53" s="18"/>
      <c r="D53" s="18"/>
      <c r="E53" s="18"/>
      <c r="F53" s="18"/>
      <c r="G53" s="18"/>
      <c r="H53" s="18"/>
      <c r="I53" s="18"/>
      <c r="J53" s="18"/>
      <c r="K53" s="18"/>
      <c r="L53" s="10"/>
    </row>
    <row r="54" spans="1:12" ht="12">
      <c r="A54" s="18"/>
      <c r="B54" s="209"/>
      <c r="C54" s="18"/>
      <c r="D54" s="18"/>
      <c r="E54" s="18"/>
      <c r="F54" s="18"/>
      <c r="G54" s="18"/>
      <c r="H54" s="18"/>
      <c r="I54" s="18"/>
      <c r="J54" s="18"/>
      <c r="K54" s="18"/>
      <c r="L54" s="10"/>
    </row>
    <row r="55" spans="1:12" ht="12">
      <c r="A55" s="18"/>
      <c r="B55" s="209"/>
      <c r="C55" s="18"/>
      <c r="D55" s="18"/>
      <c r="E55" s="18"/>
      <c r="F55" s="18"/>
      <c r="G55" s="18"/>
      <c r="H55" s="18"/>
      <c r="I55" s="18"/>
      <c r="J55" s="18"/>
      <c r="K55" s="18"/>
      <c r="L55" s="10"/>
    </row>
    <row r="56" spans="1:12" ht="12">
      <c r="A56" s="18"/>
      <c r="B56" s="209"/>
      <c r="C56" s="18"/>
      <c r="D56" s="18"/>
      <c r="E56" s="18"/>
      <c r="F56" s="18"/>
      <c r="G56" s="18"/>
      <c r="H56" s="18"/>
      <c r="I56" s="18"/>
      <c r="J56" s="18"/>
      <c r="K56" s="18"/>
      <c r="L56" s="10"/>
    </row>
    <row r="57" spans="1:12" ht="12">
      <c r="A57" s="18"/>
      <c r="B57" s="209"/>
      <c r="C57" s="18"/>
      <c r="D57" s="18"/>
      <c r="E57" s="18"/>
      <c r="F57" s="18"/>
      <c r="G57" s="18"/>
      <c r="H57" s="18"/>
      <c r="I57" s="18"/>
      <c r="J57" s="18"/>
      <c r="K57" s="18"/>
      <c r="L57" s="10"/>
    </row>
    <row r="58" spans="1:12" ht="12">
      <c r="A58" s="18"/>
      <c r="B58" s="209"/>
      <c r="C58" s="18"/>
      <c r="D58" s="18"/>
      <c r="E58" s="18"/>
      <c r="F58" s="18"/>
      <c r="G58" s="18"/>
      <c r="H58" s="18"/>
      <c r="I58" s="18"/>
      <c r="J58" s="18"/>
      <c r="K58" s="18"/>
      <c r="L58" s="10"/>
    </row>
    <row r="59" spans="1:12" ht="12">
      <c r="A59" s="18"/>
      <c r="B59" s="209"/>
      <c r="C59" s="18"/>
      <c r="D59" s="18"/>
      <c r="E59" s="18"/>
      <c r="F59" s="18"/>
      <c r="G59" s="18"/>
      <c r="H59" s="18"/>
      <c r="I59" s="18"/>
      <c r="J59" s="18"/>
      <c r="K59" s="18"/>
      <c r="L59" s="10"/>
    </row>
    <row r="60" spans="1:12" ht="12">
      <c r="A60" s="18"/>
      <c r="B60" s="209"/>
      <c r="C60" s="18"/>
      <c r="D60" s="18"/>
      <c r="E60" s="18"/>
      <c r="F60" s="18"/>
      <c r="G60" s="18"/>
      <c r="H60" s="18"/>
      <c r="I60" s="18"/>
      <c r="J60" s="18"/>
      <c r="K60" s="18"/>
      <c r="L60" s="10"/>
    </row>
    <row r="61" spans="1:12" s="1" customFormat="1" ht="12.75">
      <c r="A61" s="213"/>
      <c r="B61" s="214"/>
      <c r="C61" s="213"/>
      <c r="D61" s="298" t="s">
        <v>46</v>
      </c>
      <c r="E61" s="299"/>
      <c r="F61" s="300" t="s">
        <v>47</v>
      </c>
      <c r="G61" s="298" t="s">
        <v>46</v>
      </c>
      <c r="H61" s="299"/>
      <c r="I61" s="299"/>
      <c r="J61" s="301" t="s">
        <v>47</v>
      </c>
      <c r="K61" s="299"/>
      <c r="L61" s="12"/>
    </row>
    <row r="62" spans="1:12" ht="12">
      <c r="A62" s="18"/>
      <c r="B62" s="209"/>
      <c r="C62" s="18"/>
      <c r="D62" s="18"/>
      <c r="E62" s="18"/>
      <c r="F62" s="18"/>
      <c r="G62" s="18"/>
      <c r="H62" s="18"/>
      <c r="I62" s="18"/>
      <c r="J62" s="18"/>
      <c r="K62" s="18"/>
      <c r="L62" s="10"/>
    </row>
    <row r="63" spans="1:12" ht="12">
      <c r="A63" s="18"/>
      <c r="B63" s="209"/>
      <c r="C63" s="18"/>
      <c r="D63" s="18"/>
      <c r="E63" s="18"/>
      <c r="F63" s="18"/>
      <c r="G63" s="18"/>
      <c r="H63" s="18"/>
      <c r="I63" s="18"/>
      <c r="J63" s="18"/>
      <c r="K63" s="18"/>
      <c r="L63" s="10"/>
    </row>
    <row r="64" spans="1:12" ht="12">
      <c r="A64" s="18"/>
      <c r="B64" s="209"/>
      <c r="C64" s="18"/>
      <c r="D64" s="18"/>
      <c r="E64" s="18"/>
      <c r="F64" s="18"/>
      <c r="G64" s="18"/>
      <c r="H64" s="18"/>
      <c r="I64" s="18"/>
      <c r="J64" s="18"/>
      <c r="K64" s="18"/>
      <c r="L64" s="10"/>
    </row>
    <row r="65" spans="1:12" s="1" customFormat="1" ht="12.75">
      <c r="A65" s="213"/>
      <c r="B65" s="214"/>
      <c r="C65" s="213"/>
      <c r="D65" s="296" t="s">
        <v>48</v>
      </c>
      <c r="E65" s="297"/>
      <c r="F65" s="297"/>
      <c r="G65" s="296" t="s">
        <v>49</v>
      </c>
      <c r="H65" s="297"/>
      <c r="I65" s="297"/>
      <c r="J65" s="297"/>
      <c r="K65" s="297"/>
      <c r="L65" s="12"/>
    </row>
    <row r="66" spans="1:12" ht="12">
      <c r="A66" s="18"/>
      <c r="B66" s="209"/>
      <c r="C66" s="18"/>
      <c r="D66" s="18"/>
      <c r="E66" s="18"/>
      <c r="F66" s="18"/>
      <c r="G66" s="18"/>
      <c r="H66" s="18"/>
      <c r="I66" s="18"/>
      <c r="J66" s="18"/>
      <c r="K66" s="18"/>
      <c r="L66" s="10"/>
    </row>
    <row r="67" spans="1:12" ht="12">
      <c r="A67" s="18"/>
      <c r="B67" s="209"/>
      <c r="C67" s="18"/>
      <c r="D67" s="18"/>
      <c r="E67" s="18"/>
      <c r="F67" s="18"/>
      <c r="G67" s="18"/>
      <c r="H67" s="18"/>
      <c r="I67" s="18"/>
      <c r="J67" s="18"/>
      <c r="K67" s="18"/>
      <c r="L67" s="10"/>
    </row>
    <row r="68" spans="1:12" ht="12">
      <c r="A68" s="18"/>
      <c r="B68" s="209"/>
      <c r="C68" s="18"/>
      <c r="D68" s="18"/>
      <c r="E68" s="18"/>
      <c r="F68" s="18"/>
      <c r="G68" s="18"/>
      <c r="H68" s="18"/>
      <c r="I68" s="18"/>
      <c r="J68" s="18"/>
      <c r="K68" s="18"/>
      <c r="L68" s="10"/>
    </row>
    <row r="69" spans="1:12" ht="12">
      <c r="A69" s="18"/>
      <c r="B69" s="209"/>
      <c r="C69" s="18"/>
      <c r="D69" s="18"/>
      <c r="E69" s="18"/>
      <c r="F69" s="18"/>
      <c r="G69" s="18"/>
      <c r="H69" s="18"/>
      <c r="I69" s="18"/>
      <c r="J69" s="18"/>
      <c r="K69" s="18"/>
      <c r="L69" s="10"/>
    </row>
    <row r="70" spans="1:12" ht="12">
      <c r="A70" s="18"/>
      <c r="B70" s="209"/>
      <c r="C70" s="18"/>
      <c r="D70" s="18"/>
      <c r="E70" s="18"/>
      <c r="F70" s="18"/>
      <c r="G70" s="18"/>
      <c r="H70" s="18"/>
      <c r="I70" s="18"/>
      <c r="J70" s="18"/>
      <c r="K70" s="18"/>
      <c r="L70" s="10"/>
    </row>
    <row r="71" spans="1:12" ht="12">
      <c r="A71" s="18"/>
      <c r="B71" s="209"/>
      <c r="C71" s="18"/>
      <c r="D71" s="18"/>
      <c r="E71" s="18"/>
      <c r="F71" s="18"/>
      <c r="G71" s="18"/>
      <c r="H71" s="18"/>
      <c r="I71" s="18"/>
      <c r="J71" s="18"/>
      <c r="K71" s="18"/>
      <c r="L71" s="10"/>
    </row>
    <row r="72" spans="1:12" ht="12">
      <c r="A72" s="18"/>
      <c r="B72" s="209"/>
      <c r="C72" s="18"/>
      <c r="D72" s="18"/>
      <c r="E72" s="18"/>
      <c r="F72" s="18"/>
      <c r="G72" s="18"/>
      <c r="H72" s="18"/>
      <c r="I72" s="18"/>
      <c r="J72" s="18"/>
      <c r="K72" s="18"/>
      <c r="L72" s="10"/>
    </row>
    <row r="73" spans="1:12" ht="12">
      <c r="A73" s="18"/>
      <c r="B73" s="209"/>
      <c r="C73" s="18"/>
      <c r="D73" s="18"/>
      <c r="E73" s="18"/>
      <c r="F73" s="18"/>
      <c r="G73" s="18"/>
      <c r="H73" s="18"/>
      <c r="I73" s="18"/>
      <c r="J73" s="18"/>
      <c r="K73" s="18"/>
      <c r="L73" s="10"/>
    </row>
    <row r="74" spans="1:12" ht="12">
      <c r="A74" s="18"/>
      <c r="B74" s="209"/>
      <c r="C74" s="18"/>
      <c r="D74" s="18"/>
      <c r="E74" s="18"/>
      <c r="F74" s="18"/>
      <c r="G74" s="18"/>
      <c r="H74" s="18"/>
      <c r="I74" s="18"/>
      <c r="J74" s="18"/>
      <c r="K74" s="18"/>
      <c r="L74" s="10"/>
    </row>
    <row r="75" spans="1:12" ht="12">
      <c r="A75" s="18"/>
      <c r="B75" s="209"/>
      <c r="C75" s="18"/>
      <c r="D75" s="18"/>
      <c r="E75" s="18"/>
      <c r="F75" s="18"/>
      <c r="G75" s="18"/>
      <c r="H75" s="18"/>
      <c r="I75" s="18"/>
      <c r="J75" s="18"/>
      <c r="K75" s="18"/>
      <c r="L75" s="10"/>
    </row>
    <row r="76" spans="1:12" s="1" customFormat="1" ht="12.75">
      <c r="A76" s="213"/>
      <c r="B76" s="214"/>
      <c r="C76" s="213"/>
      <c r="D76" s="298" t="s">
        <v>46</v>
      </c>
      <c r="E76" s="299"/>
      <c r="F76" s="300" t="s">
        <v>47</v>
      </c>
      <c r="G76" s="298" t="s">
        <v>46</v>
      </c>
      <c r="H76" s="299"/>
      <c r="I76" s="299"/>
      <c r="J76" s="301" t="s">
        <v>47</v>
      </c>
      <c r="K76" s="299"/>
      <c r="L76" s="12"/>
    </row>
    <row r="77" spans="1:12" s="1" customFormat="1" ht="14.45" customHeight="1">
      <c r="A77" s="213"/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12"/>
    </row>
    <row r="78" spans="1:11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2" s="1" customFormat="1" ht="6.95" customHeight="1">
      <c r="A81" s="213"/>
      <c r="B81" s="233"/>
      <c r="C81" s="234"/>
      <c r="D81" s="234"/>
      <c r="E81" s="234"/>
      <c r="F81" s="234"/>
      <c r="G81" s="234"/>
      <c r="H81" s="234"/>
      <c r="I81" s="234"/>
      <c r="J81" s="234"/>
      <c r="K81" s="234"/>
      <c r="L81" s="12"/>
    </row>
    <row r="82" spans="1:12" s="1" customFormat="1" ht="24.95" customHeight="1">
      <c r="A82" s="213"/>
      <c r="B82" s="214"/>
      <c r="C82" s="210" t="s">
        <v>102</v>
      </c>
      <c r="D82" s="213"/>
      <c r="E82" s="213"/>
      <c r="F82" s="213"/>
      <c r="G82" s="213"/>
      <c r="H82" s="213"/>
      <c r="I82" s="213"/>
      <c r="J82" s="213"/>
      <c r="K82" s="213"/>
      <c r="L82" s="12"/>
    </row>
    <row r="83" spans="1:12" s="1" customFormat="1" ht="6.95" customHeight="1">
      <c r="A83" s="213"/>
      <c r="B83" s="214"/>
      <c r="C83" s="213"/>
      <c r="D83" s="213"/>
      <c r="E83" s="213"/>
      <c r="F83" s="213"/>
      <c r="G83" s="213"/>
      <c r="H83" s="213"/>
      <c r="I83" s="213"/>
      <c r="J83" s="213"/>
      <c r="K83" s="213"/>
      <c r="L83" s="12"/>
    </row>
    <row r="84" spans="1:12" s="1" customFormat="1" ht="12" customHeight="1">
      <c r="A84" s="213"/>
      <c r="B84" s="214"/>
      <c r="C84" s="290" t="s">
        <v>13</v>
      </c>
      <c r="D84" s="213"/>
      <c r="E84" s="213"/>
      <c r="F84" s="213"/>
      <c r="G84" s="213"/>
      <c r="H84" s="213"/>
      <c r="I84" s="213"/>
      <c r="J84" s="213"/>
      <c r="K84" s="213"/>
      <c r="L84" s="12"/>
    </row>
    <row r="85" spans="1:12" s="1" customFormat="1" ht="16.5" customHeight="1">
      <c r="A85" s="213"/>
      <c r="B85" s="214"/>
      <c r="C85" s="213"/>
      <c r="D85" s="213"/>
      <c r="E85" s="513" t="str">
        <f>E7</f>
        <v>UHK-Palachovy koleje 1129-1135,1289-rekonstrukce a modernizace -I.etapa</v>
      </c>
      <c r="F85" s="514"/>
      <c r="G85" s="514"/>
      <c r="H85" s="514"/>
      <c r="I85" s="213"/>
      <c r="J85" s="213"/>
      <c r="K85" s="213"/>
      <c r="L85" s="12"/>
    </row>
    <row r="86" spans="1:12" s="1" customFormat="1" ht="12" customHeight="1">
      <c r="A86" s="213"/>
      <c r="B86" s="214"/>
      <c r="C86" s="290" t="s">
        <v>100</v>
      </c>
      <c r="D86" s="213"/>
      <c r="E86" s="213"/>
      <c r="F86" s="213"/>
      <c r="G86" s="213"/>
      <c r="H86" s="213"/>
      <c r="I86" s="213"/>
      <c r="J86" s="213"/>
      <c r="K86" s="213"/>
      <c r="L86" s="12"/>
    </row>
    <row r="87" spans="1:12" s="1" customFormat="1" ht="16.5" customHeight="1">
      <c r="A87" s="213"/>
      <c r="B87" s="214"/>
      <c r="C87" s="213"/>
      <c r="D87" s="213"/>
      <c r="E87" s="499" t="str">
        <f>E9</f>
        <v xml:space="preserve">UHK 3 - C-Rekonstrukce balkonů </v>
      </c>
      <c r="F87" s="515"/>
      <c r="G87" s="515"/>
      <c r="H87" s="515"/>
      <c r="I87" s="213"/>
      <c r="J87" s="213"/>
      <c r="K87" s="213"/>
      <c r="L87" s="12"/>
    </row>
    <row r="88" spans="1:12" s="1" customFormat="1" ht="6.95" customHeight="1">
      <c r="A88" s="213"/>
      <c r="B88" s="214"/>
      <c r="C88" s="213"/>
      <c r="D88" s="213"/>
      <c r="E88" s="213"/>
      <c r="F88" s="213"/>
      <c r="G88" s="213"/>
      <c r="H88" s="213"/>
      <c r="I88" s="213"/>
      <c r="J88" s="213"/>
      <c r="K88" s="213"/>
      <c r="L88" s="12"/>
    </row>
    <row r="89" spans="1:12" s="1" customFormat="1" ht="12" customHeight="1">
      <c r="A89" s="213"/>
      <c r="B89" s="214"/>
      <c r="C89" s="290" t="s">
        <v>16</v>
      </c>
      <c r="D89" s="213"/>
      <c r="E89" s="213"/>
      <c r="F89" s="291" t="str">
        <f>F12</f>
        <v xml:space="preserve">HK,Palachovy koleje </v>
      </c>
      <c r="G89" s="213"/>
      <c r="H89" s="213"/>
      <c r="I89" s="290" t="s">
        <v>18</v>
      </c>
      <c r="J89" s="314"/>
      <c r="K89" s="213"/>
      <c r="L89" s="12"/>
    </row>
    <row r="90" spans="1:12" s="1" customFormat="1" ht="6.95" customHeight="1">
      <c r="A90" s="213"/>
      <c r="B90" s="214"/>
      <c r="C90" s="213"/>
      <c r="D90" s="213"/>
      <c r="E90" s="213"/>
      <c r="F90" s="213"/>
      <c r="G90" s="213"/>
      <c r="H90" s="213"/>
      <c r="I90" s="213"/>
      <c r="J90" s="213"/>
      <c r="K90" s="213"/>
      <c r="L90" s="12"/>
    </row>
    <row r="91" spans="1:12" s="1" customFormat="1" ht="15.2" customHeight="1">
      <c r="A91" s="213"/>
      <c r="B91" s="214"/>
      <c r="C91" s="290" t="s">
        <v>19</v>
      </c>
      <c r="D91" s="213"/>
      <c r="E91" s="213"/>
      <c r="F91" s="291" t="str">
        <f>E15</f>
        <v>UHK,Víta Nejedlého 573 Hradec Králové</v>
      </c>
      <c r="G91" s="213"/>
      <c r="H91" s="213"/>
      <c r="I91" s="290" t="s">
        <v>25</v>
      </c>
      <c r="J91" s="302" t="str">
        <f>E21</f>
        <v>PRIDOS HK</v>
      </c>
      <c r="K91" s="213"/>
      <c r="L91" s="12"/>
    </row>
    <row r="92" spans="1:12" s="1" customFormat="1" ht="15.2" customHeight="1">
      <c r="A92" s="213"/>
      <c r="B92" s="214"/>
      <c r="C92" s="290" t="s">
        <v>23</v>
      </c>
      <c r="D92" s="213"/>
      <c r="E92" s="213"/>
      <c r="F92" s="313"/>
      <c r="G92" s="213"/>
      <c r="H92" s="213"/>
      <c r="I92" s="290" t="s">
        <v>28</v>
      </c>
      <c r="J92" s="302" t="str">
        <f>E24</f>
        <v>Ing.PavelMichálek</v>
      </c>
      <c r="K92" s="213"/>
      <c r="L92" s="12"/>
    </row>
    <row r="93" spans="1:12" s="1" customFormat="1" ht="10.35" customHeight="1">
      <c r="A93" s="213"/>
      <c r="B93" s="214"/>
      <c r="C93" s="213"/>
      <c r="D93" s="213"/>
      <c r="E93" s="213"/>
      <c r="F93" s="213"/>
      <c r="G93" s="213"/>
      <c r="H93" s="213"/>
      <c r="I93" s="213"/>
      <c r="J93" s="213"/>
      <c r="K93" s="213"/>
      <c r="L93" s="12"/>
    </row>
    <row r="94" spans="1:12" s="1" customFormat="1" ht="29.25" customHeight="1">
      <c r="A94" s="213"/>
      <c r="B94" s="214"/>
      <c r="C94" s="236" t="s">
        <v>103</v>
      </c>
      <c r="D94" s="224"/>
      <c r="E94" s="224"/>
      <c r="F94" s="224"/>
      <c r="G94" s="224"/>
      <c r="H94" s="224"/>
      <c r="I94" s="224"/>
      <c r="J94" s="237" t="s">
        <v>104</v>
      </c>
      <c r="K94" s="224"/>
      <c r="L94" s="12"/>
    </row>
    <row r="95" spans="1:12" s="1" customFormat="1" ht="10.35" customHeight="1">
      <c r="A95" s="213"/>
      <c r="B95" s="214"/>
      <c r="C95" s="213"/>
      <c r="D95" s="213"/>
      <c r="E95" s="213"/>
      <c r="F95" s="213"/>
      <c r="G95" s="213"/>
      <c r="H95" s="213"/>
      <c r="I95" s="213"/>
      <c r="J95" s="213"/>
      <c r="K95" s="213"/>
      <c r="L95" s="12"/>
    </row>
    <row r="96" spans="1:47" s="1" customFormat="1" ht="22.9" customHeight="1">
      <c r="A96" s="213"/>
      <c r="B96" s="214"/>
      <c r="C96" s="238" t="s">
        <v>105</v>
      </c>
      <c r="D96" s="213"/>
      <c r="E96" s="213"/>
      <c r="F96" s="213"/>
      <c r="G96" s="213"/>
      <c r="H96" s="213"/>
      <c r="I96" s="213"/>
      <c r="J96" s="220">
        <f>J97+J100+J106</f>
        <v>0</v>
      </c>
      <c r="K96" s="213"/>
      <c r="L96" s="12"/>
      <c r="AU96" s="9" t="s">
        <v>106</v>
      </c>
    </row>
    <row r="97" spans="1:12" s="3" customFormat="1" ht="24.95" customHeight="1">
      <c r="A97" s="239"/>
      <c r="B97" s="240"/>
      <c r="C97" s="239"/>
      <c r="D97" s="241" t="s">
        <v>107</v>
      </c>
      <c r="E97" s="242"/>
      <c r="F97" s="242"/>
      <c r="G97" s="242"/>
      <c r="H97" s="242"/>
      <c r="I97" s="242"/>
      <c r="J97" s="243">
        <f>J130</f>
        <v>0</v>
      </c>
      <c r="K97" s="239"/>
      <c r="L97" s="21"/>
    </row>
    <row r="98" spans="1:12" s="4" customFormat="1" ht="19.9" customHeight="1">
      <c r="A98" s="244"/>
      <c r="B98" s="245"/>
      <c r="C98" s="244"/>
      <c r="D98" s="246" t="s">
        <v>110</v>
      </c>
      <c r="E98" s="247"/>
      <c r="F98" s="247"/>
      <c r="G98" s="247"/>
      <c r="H98" s="247"/>
      <c r="I98" s="247"/>
      <c r="J98" s="248">
        <f>J131</f>
        <v>0</v>
      </c>
      <c r="K98" s="244"/>
      <c r="L98" s="22"/>
    </row>
    <row r="99" spans="1:12" s="4" customFormat="1" ht="19.9" customHeight="1">
      <c r="A99" s="244"/>
      <c r="B99" s="245"/>
      <c r="C99" s="244"/>
      <c r="D99" s="246" t="s">
        <v>112</v>
      </c>
      <c r="E99" s="247"/>
      <c r="F99" s="247"/>
      <c r="G99" s="247"/>
      <c r="H99" s="247"/>
      <c r="I99" s="247"/>
      <c r="J99" s="248">
        <f>J148</f>
        <v>0</v>
      </c>
      <c r="K99" s="244"/>
      <c r="L99" s="22"/>
    </row>
    <row r="100" spans="1:12" s="3" customFormat="1" ht="24.95" customHeight="1">
      <c r="A100" s="239"/>
      <c r="B100" s="240"/>
      <c r="C100" s="239"/>
      <c r="D100" s="241" t="s">
        <v>113</v>
      </c>
      <c r="E100" s="242"/>
      <c r="F100" s="242"/>
      <c r="G100" s="242"/>
      <c r="H100" s="242"/>
      <c r="I100" s="242"/>
      <c r="J100" s="243">
        <f>J150</f>
        <v>0</v>
      </c>
      <c r="K100" s="239"/>
      <c r="L100" s="21"/>
    </row>
    <row r="101" spans="1:12" s="4" customFormat="1" ht="19.9" customHeight="1">
      <c r="A101" s="244"/>
      <c r="B101" s="245"/>
      <c r="C101" s="244"/>
      <c r="D101" s="246" t="s">
        <v>114</v>
      </c>
      <c r="E101" s="247"/>
      <c r="F101" s="247"/>
      <c r="G101" s="247"/>
      <c r="H101" s="247"/>
      <c r="I101" s="247"/>
      <c r="J101" s="248">
        <f>J151</f>
        <v>0</v>
      </c>
      <c r="K101" s="244"/>
      <c r="L101" s="22"/>
    </row>
    <row r="102" spans="1:12" s="4" customFormat="1" ht="19.9" customHeight="1">
      <c r="A102" s="244"/>
      <c r="B102" s="245"/>
      <c r="C102" s="244"/>
      <c r="D102" s="246" t="s">
        <v>118</v>
      </c>
      <c r="E102" s="247"/>
      <c r="F102" s="247"/>
      <c r="G102" s="247"/>
      <c r="H102" s="247"/>
      <c r="I102" s="247"/>
      <c r="J102" s="248">
        <f>J155</f>
        <v>0</v>
      </c>
      <c r="K102" s="244"/>
      <c r="L102" s="22"/>
    </row>
    <row r="103" spans="1:12" s="4" customFormat="1" ht="19.9" customHeight="1">
      <c r="A103" s="244"/>
      <c r="B103" s="245"/>
      <c r="C103" s="244"/>
      <c r="D103" s="246" t="s">
        <v>119</v>
      </c>
      <c r="E103" s="247"/>
      <c r="F103" s="247"/>
      <c r="G103" s="247"/>
      <c r="H103" s="247"/>
      <c r="I103" s="247"/>
      <c r="J103" s="248">
        <f>J159</f>
        <v>0</v>
      </c>
      <c r="K103" s="244"/>
      <c r="L103" s="22"/>
    </row>
    <row r="104" spans="1:12" s="4" customFormat="1" ht="19.9" customHeight="1">
      <c r="A104" s="244"/>
      <c r="B104" s="245"/>
      <c r="C104" s="244"/>
      <c r="D104" s="246" t="s">
        <v>500</v>
      </c>
      <c r="E104" s="247"/>
      <c r="F104" s="247"/>
      <c r="G104" s="247"/>
      <c r="H104" s="247"/>
      <c r="I104" s="247"/>
      <c r="J104" s="248">
        <f>J169</f>
        <v>0</v>
      </c>
      <c r="K104" s="244"/>
      <c r="L104" s="22"/>
    </row>
    <row r="105" spans="1:12" s="4" customFormat="1" ht="19.9" customHeight="1">
      <c r="A105" s="244"/>
      <c r="B105" s="245"/>
      <c r="C105" s="244"/>
      <c r="D105" s="246" t="s">
        <v>120</v>
      </c>
      <c r="E105" s="247"/>
      <c r="F105" s="247"/>
      <c r="G105" s="247"/>
      <c r="H105" s="247"/>
      <c r="I105" s="247"/>
      <c r="J105" s="248">
        <f>J181</f>
        <v>0</v>
      </c>
      <c r="K105" s="244"/>
      <c r="L105" s="22"/>
    </row>
    <row r="106" spans="1:12" s="3" customFormat="1" ht="24.95" customHeight="1">
      <c r="A106" s="239"/>
      <c r="B106" s="240"/>
      <c r="C106" s="239"/>
      <c r="D106" s="241" t="s">
        <v>121</v>
      </c>
      <c r="E106" s="242"/>
      <c r="F106" s="242"/>
      <c r="G106" s="242"/>
      <c r="H106" s="242"/>
      <c r="I106" s="242"/>
      <c r="J106" s="243">
        <f>J186</f>
        <v>0</v>
      </c>
      <c r="K106" s="239"/>
      <c r="L106" s="21"/>
    </row>
    <row r="107" spans="1:12" s="4" customFormat="1" ht="19.9" customHeight="1">
      <c r="A107" s="244"/>
      <c r="B107" s="245"/>
      <c r="C107" s="244"/>
      <c r="D107" s="246" t="s">
        <v>122</v>
      </c>
      <c r="E107" s="247"/>
      <c r="F107" s="247"/>
      <c r="G107" s="247"/>
      <c r="H107" s="247"/>
      <c r="I107" s="247"/>
      <c r="J107" s="248">
        <f>J187</f>
        <v>0</v>
      </c>
      <c r="K107" s="244"/>
      <c r="L107" s="22"/>
    </row>
    <row r="108" spans="1:12" s="4" customFormat="1" ht="19.9" customHeight="1">
      <c r="A108" s="244"/>
      <c r="B108" s="245"/>
      <c r="C108" s="244"/>
      <c r="D108" s="246" t="s">
        <v>123</v>
      </c>
      <c r="E108" s="247"/>
      <c r="F108" s="247"/>
      <c r="G108" s="247"/>
      <c r="H108" s="247"/>
      <c r="I108" s="247"/>
      <c r="J108" s="248">
        <f>J191</f>
        <v>0</v>
      </c>
      <c r="K108" s="244"/>
      <c r="L108" s="22"/>
    </row>
    <row r="109" spans="1:12" s="4" customFormat="1" ht="19.9" customHeight="1">
      <c r="A109" s="244"/>
      <c r="B109" s="245"/>
      <c r="C109" s="244"/>
      <c r="D109" s="246" t="s">
        <v>124</v>
      </c>
      <c r="E109" s="247"/>
      <c r="F109" s="247"/>
      <c r="G109" s="247"/>
      <c r="H109" s="247"/>
      <c r="I109" s="247"/>
      <c r="J109" s="248">
        <f>J197</f>
        <v>0</v>
      </c>
      <c r="K109" s="244"/>
      <c r="L109" s="22"/>
    </row>
    <row r="110" spans="1:12" s="1" customFormat="1" ht="21.75" customHeight="1">
      <c r="A110" s="213"/>
      <c r="B110" s="214"/>
      <c r="C110" s="213"/>
      <c r="D110" s="213"/>
      <c r="E110" s="213"/>
      <c r="F110" s="213"/>
      <c r="G110" s="213"/>
      <c r="H110" s="213"/>
      <c r="I110" s="213"/>
      <c r="J110" s="213"/>
      <c r="K110" s="213"/>
      <c r="L110" s="12"/>
    </row>
    <row r="111" spans="1:12" s="1" customFormat="1" ht="6.95" customHeight="1">
      <c r="A111" s="213"/>
      <c r="B111" s="231"/>
      <c r="C111" s="232"/>
      <c r="D111" s="232"/>
      <c r="E111" s="232"/>
      <c r="F111" s="232"/>
      <c r="G111" s="232"/>
      <c r="H111" s="232"/>
      <c r="I111" s="232"/>
      <c r="J111" s="232"/>
      <c r="K111" s="232"/>
      <c r="L111" s="12"/>
    </row>
    <row r="112" spans="1:11" ht="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1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1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2" s="1" customFormat="1" ht="6.95" customHeight="1">
      <c r="A115" s="213"/>
      <c r="B115" s="233"/>
      <c r="C115" s="234"/>
      <c r="D115" s="234"/>
      <c r="E115" s="234"/>
      <c r="F115" s="234"/>
      <c r="G115" s="234"/>
      <c r="H115" s="234"/>
      <c r="I115" s="234"/>
      <c r="J115" s="234"/>
      <c r="K115" s="234"/>
      <c r="L115" s="12"/>
    </row>
    <row r="116" spans="1:12" s="1" customFormat="1" ht="24.95" customHeight="1">
      <c r="A116" s="213"/>
      <c r="B116" s="214"/>
      <c r="C116" s="210" t="s">
        <v>125</v>
      </c>
      <c r="D116" s="213"/>
      <c r="E116" s="213"/>
      <c r="F116" s="213"/>
      <c r="G116" s="213"/>
      <c r="H116" s="213"/>
      <c r="I116" s="213"/>
      <c r="J116" s="213"/>
      <c r="K116" s="213"/>
      <c r="L116" s="12"/>
    </row>
    <row r="117" spans="1:12" s="1" customFormat="1" ht="6.95" customHeight="1">
      <c r="A117" s="213"/>
      <c r="B117" s="214"/>
      <c r="C117" s="213"/>
      <c r="D117" s="213"/>
      <c r="E117" s="213"/>
      <c r="F117" s="213"/>
      <c r="G117" s="213"/>
      <c r="H117" s="213"/>
      <c r="I117" s="213"/>
      <c r="J117" s="213"/>
      <c r="K117" s="213"/>
      <c r="L117" s="12"/>
    </row>
    <row r="118" spans="1:12" s="1" customFormat="1" ht="12" customHeight="1">
      <c r="A118" s="213"/>
      <c r="B118" s="214"/>
      <c r="C118" s="290" t="s">
        <v>13</v>
      </c>
      <c r="D118" s="213"/>
      <c r="E118" s="213"/>
      <c r="F118" s="213"/>
      <c r="G118" s="213"/>
      <c r="H118" s="213"/>
      <c r="I118" s="213"/>
      <c r="J118" s="213"/>
      <c r="K118" s="213"/>
      <c r="L118" s="12"/>
    </row>
    <row r="119" spans="1:12" s="1" customFormat="1" ht="16.5" customHeight="1">
      <c r="A119" s="213"/>
      <c r="B119" s="214"/>
      <c r="C119" s="213"/>
      <c r="D119" s="213"/>
      <c r="E119" s="513" t="str">
        <f>E7</f>
        <v>UHK-Palachovy koleje 1129-1135,1289-rekonstrukce a modernizace -I.etapa</v>
      </c>
      <c r="F119" s="514"/>
      <c r="G119" s="514"/>
      <c r="H119" s="514"/>
      <c r="I119" s="213"/>
      <c r="J119" s="213"/>
      <c r="K119" s="213"/>
      <c r="L119" s="12"/>
    </row>
    <row r="120" spans="1:12" s="1" customFormat="1" ht="12" customHeight="1">
      <c r="A120" s="213"/>
      <c r="B120" s="214"/>
      <c r="C120" s="290" t="s">
        <v>100</v>
      </c>
      <c r="D120" s="213"/>
      <c r="E120" s="213"/>
      <c r="F120" s="213"/>
      <c r="G120" s="213"/>
      <c r="H120" s="213"/>
      <c r="I120" s="213"/>
      <c r="J120" s="213"/>
      <c r="K120" s="213"/>
      <c r="L120" s="12"/>
    </row>
    <row r="121" spans="1:12" s="1" customFormat="1" ht="16.5" customHeight="1">
      <c r="A121" s="213"/>
      <c r="B121" s="214"/>
      <c r="C121" s="213"/>
      <c r="D121" s="213"/>
      <c r="E121" s="499" t="str">
        <f>E9</f>
        <v xml:space="preserve">UHK 3 - C-Rekonstrukce balkonů </v>
      </c>
      <c r="F121" s="515"/>
      <c r="G121" s="515"/>
      <c r="H121" s="515"/>
      <c r="I121" s="213"/>
      <c r="J121" s="213"/>
      <c r="K121" s="213"/>
      <c r="L121" s="12"/>
    </row>
    <row r="122" spans="1:12" s="1" customFormat="1" ht="6.95" customHeight="1">
      <c r="A122" s="213"/>
      <c r="B122" s="214"/>
      <c r="C122" s="213"/>
      <c r="D122" s="213"/>
      <c r="E122" s="213"/>
      <c r="F122" s="213"/>
      <c r="G122" s="213"/>
      <c r="H122" s="213"/>
      <c r="I122" s="213"/>
      <c r="J122" s="213"/>
      <c r="K122" s="213"/>
      <c r="L122" s="12"/>
    </row>
    <row r="123" spans="1:12" s="1" customFormat="1" ht="12" customHeight="1">
      <c r="A123" s="213"/>
      <c r="B123" s="214"/>
      <c r="C123" s="290" t="s">
        <v>16</v>
      </c>
      <c r="D123" s="213"/>
      <c r="E123" s="213"/>
      <c r="F123" s="291" t="str">
        <f>F12</f>
        <v xml:space="preserve">HK,Palachovy koleje </v>
      </c>
      <c r="G123" s="213"/>
      <c r="H123" s="213"/>
      <c r="I123" s="290" t="s">
        <v>18</v>
      </c>
      <c r="J123" s="314"/>
      <c r="K123" s="213"/>
      <c r="L123" s="12"/>
    </row>
    <row r="124" spans="1:12" s="1" customFormat="1" ht="6.95" customHeight="1">
      <c r="A124" s="213"/>
      <c r="B124" s="214"/>
      <c r="C124" s="213"/>
      <c r="D124" s="213"/>
      <c r="E124" s="213"/>
      <c r="F124" s="213"/>
      <c r="G124" s="213"/>
      <c r="H124" s="213"/>
      <c r="I124" s="213"/>
      <c r="J124" s="213"/>
      <c r="K124" s="213"/>
      <c r="L124" s="12"/>
    </row>
    <row r="125" spans="1:12" s="1" customFormat="1" ht="15.2" customHeight="1">
      <c r="A125" s="213"/>
      <c r="B125" s="214"/>
      <c r="C125" s="290" t="s">
        <v>19</v>
      </c>
      <c r="D125" s="213"/>
      <c r="E125" s="213"/>
      <c r="F125" s="291" t="str">
        <f>E15</f>
        <v>UHK,Víta Nejedlého 573 Hradec Králové</v>
      </c>
      <c r="G125" s="213"/>
      <c r="H125" s="213"/>
      <c r="I125" s="290" t="s">
        <v>25</v>
      </c>
      <c r="J125" s="302" t="str">
        <f>E21</f>
        <v>PRIDOS HK</v>
      </c>
      <c r="K125" s="213"/>
      <c r="L125" s="12"/>
    </row>
    <row r="126" spans="1:12" s="1" customFormat="1" ht="15.2" customHeight="1">
      <c r="A126" s="213"/>
      <c r="B126" s="214"/>
      <c r="C126" s="290" t="s">
        <v>23</v>
      </c>
      <c r="D126" s="213"/>
      <c r="E126" s="213"/>
      <c r="F126" s="313"/>
      <c r="G126" s="213"/>
      <c r="H126" s="213"/>
      <c r="I126" s="290" t="s">
        <v>28</v>
      </c>
      <c r="J126" s="302" t="str">
        <f>E24</f>
        <v>Ing.PavelMichálek</v>
      </c>
      <c r="K126" s="213"/>
      <c r="L126" s="12"/>
    </row>
    <row r="127" spans="1:12" s="1" customFormat="1" ht="10.35" customHeight="1">
      <c r="A127" s="213"/>
      <c r="B127" s="214"/>
      <c r="C127" s="213"/>
      <c r="D127" s="213"/>
      <c r="E127" s="213"/>
      <c r="F127" s="213"/>
      <c r="G127" s="213"/>
      <c r="H127" s="213"/>
      <c r="I127" s="213"/>
      <c r="J127" s="213"/>
      <c r="K127" s="213"/>
      <c r="L127" s="12"/>
    </row>
    <row r="128" spans="1:20" s="5" customFormat="1" ht="29.25" customHeight="1">
      <c r="A128" s="249"/>
      <c r="B128" s="250"/>
      <c r="C128" s="251" t="s">
        <v>126</v>
      </c>
      <c r="D128" s="252" t="s">
        <v>56</v>
      </c>
      <c r="E128" s="252" t="s">
        <v>52</v>
      </c>
      <c r="F128" s="252" t="s">
        <v>53</v>
      </c>
      <c r="G128" s="252" t="s">
        <v>127</v>
      </c>
      <c r="H128" s="252" t="s">
        <v>128</v>
      </c>
      <c r="I128" s="252" t="s">
        <v>129</v>
      </c>
      <c r="J128" s="252" t="s">
        <v>104</v>
      </c>
      <c r="K128" s="253" t="s">
        <v>130</v>
      </c>
      <c r="L128" s="23"/>
      <c r="M128" s="14" t="s">
        <v>1</v>
      </c>
      <c r="N128" s="15" t="s">
        <v>35</v>
      </c>
      <c r="O128" s="15" t="s">
        <v>131</v>
      </c>
      <c r="P128" s="15" t="s">
        <v>132</v>
      </c>
      <c r="Q128" s="15" t="s">
        <v>133</v>
      </c>
      <c r="R128" s="15" t="s">
        <v>134</v>
      </c>
      <c r="S128" s="15" t="s">
        <v>135</v>
      </c>
      <c r="T128" s="16" t="s">
        <v>136</v>
      </c>
    </row>
    <row r="129" spans="1:63" s="1" customFormat="1" ht="22.9" customHeight="1">
      <c r="A129" s="213"/>
      <c r="B129" s="214"/>
      <c r="C129" s="257" t="s">
        <v>137</v>
      </c>
      <c r="D129" s="213"/>
      <c r="E129" s="213"/>
      <c r="F129" s="213"/>
      <c r="G129" s="213"/>
      <c r="H129" s="213"/>
      <c r="I129" s="213"/>
      <c r="J129" s="258">
        <f>J130+J150+J186</f>
        <v>0</v>
      </c>
      <c r="K129" s="213"/>
      <c r="L129" s="12"/>
      <c r="M129" s="17"/>
      <c r="N129" s="13"/>
      <c r="O129" s="13"/>
      <c r="P129" s="24">
        <f>P130+P150+P186</f>
        <v>2731.699949</v>
      </c>
      <c r="Q129" s="13"/>
      <c r="R129" s="24">
        <f>R130+R150+R186</f>
        <v>23.41027026</v>
      </c>
      <c r="S129" s="13"/>
      <c r="T129" s="25">
        <f>T130+T150+T186</f>
        <v>33.91554000000001</v>
      </c>
      <c r="AT129" s="9" t="s">
        <v>70</v>
      </c>
      <c r="AU129" s="9" t="s">
        <v>106</v>
      </c>
      <c r="BK129" s="26">
        <f>BK130+BK150+BK186</f>
        <v>0</v>
      </c>
    </row>
    <row r="130" spans="1:63" s="6" customFormat="1" ht="25.9" customHeight="1">
      <c r="A130" s="262"/>
      <c r="B130" s="263"/>
      <c r="C130" s="262"/>
      <c r="D130" s="264" t="s">
        <v>70</v>
      </c>
      <c r="E130" s="265" t="s">
        <v>138</v>
      </c>
      <c r="F130" s="265" t="s">
        <v>139</v>
      </c>
      <c r="G130" s="262"/>
      <c r="H130" s="262"/>
      <c r="I130" s="262"/>
      <c r="J130" s="266">
        <f>SUM(J131)+J148</f>
        <v>0</v>
      </c>
      <c r="K130" s="262"/>
      <c r="L130" s="27"/>
      <c r="M130" s="29"/>
      <c r="N130" s="30"/>
      <c r="O130" s="30"/>
      <c r="P130" s="31">
        <f>P131+P148</f>
        <v>1127.5770949999999</v>
      </c>
      <c r="Q130" s="30"/>
      <c r="R130" s="31">
        <f>R131+R148</f>
        <v>2.0749899</v>
      </c>
      <c r="S130" s="30"/>
      <c r="T130" s="32">
        <f>T131+T148</f>
        <v>21.074900000000003</v>
      </c>
      <c r="AR130" s="28" t="s">
        <v>79</v>
      </c>
      <c r="AT130" s="33" t="s">
        <v>70</v>
      </c>
      <c r="AU130" s="33" t="s">
        <v>71</v>
      </c>
      <c r="AY130" s="28" t="s">
        <v>140</v>
      </c>
      <c r="BK130" s="34">
        <f>BK131+BK148</f>
        <v>0</v>
      </c>
    </row>
    <row r="131" spans="1:63" s="6" customFormat="1" ht="22.9" customHeight="1">
      <c r="A131" s="262"/>
      <c r="B131" s="263"/>
      <c r="C131" s="262"/>
      <c r="D131" s="264" t="s">
        <v>70</v>
      </c>
      <c r="E131" s="271" t="s">
        <v>172</v>
      </c>
      <c r="F131" s="271" t="s">
        <v>173</v>
      </c>
      <c r="G131" s="262"/>
      <c r="H131" s="262"/>
      <c r="I131" s="262"/>
      <c r="J131" s="272">
        <f>SUM(J132:J146)</f>
        <v>0</v>
      </c>
      <c r="K131" s="262"/>
      <c r="L131" s="27"/>
      <c r="M131" s="29"/>
      <c r="N131" s="30"/>
      <c r="O131" s="30"/>
      <c r="P131" s="31">
        <f>SUM(P132:P147)</f>
        <v>1127.3135699999998</v>
      </c>
      <c r="Q131" s="30"/>
      <c r="R131" s="31">
        <f>SUM(R132:R147)</f>
        <v>2.0749899</v>
      </c>
      <c r="S131" s="30"/>
      <c r="T131" s="32">
        <f>SUM(T132:T147)</f>
        <v>21.074900000000003</v>
      </c>
      <c r="AR131" s="28" t="s">
        <v>79</v>
      </c>
      <c r="AT131" s="33" t="s">
        <v>70</v>
      </c>
      <c r="AU131" s="33" t="s">
        <v>79</v>
      </c>
      <c r="AY131" s="28" t="s">
        <v>140</v>
      </c>
      <c r="BK131" s="34">
        <f>SUM(BK132:BK147)</f>
        <v>0</v>
      </c>
    </row>
    <row r="132" spans="1:65" s="1" customFormat="1" ht="24" customHeight="1">
      <c r="A132" s="213"/>
      <c r="B132" s="214"/>
      <c r="C132" s="303" t="s">
        <v>79</v>
      </c>
      <c r="D132" s="303" t="s">
        <v>143</v>
      </c>
      <c r="E132" s="304" t="s">
        <v>687</v>
      </c>
      <c r="F132" s="305" t="s">
        <v>688</v>
      </c>
      <c r="G132" s="306" t="s">
        <v>146</v>
      </c>
      <c r="H132" s="307">
        <v>2079</v>
      </c>
      <c r="I132" s="35"/>
      <c r="J132" s="308">
        <f>SUM(H132)*I132</f>
        <v>0</v>
      </c>
      <c r="K132" s="305" t="s">
        <v>147</v>
      </c>
      <c r="L132" s="12"/>
      <c r="M132" s="36" t="s">
        <v>1</v>
      </c>
      <c r="N132" s="37" t="s">
        <v>37</v>
      </c>
      <c r="O132" s="38">
        <v>0.16</v>
      </c>
      <c r="P132" s="38">
        <f>O132*H132</f>
        <v>332.64</v>
      </c>
      <c r="Q132" s="38">
        <v>0</v>
      </c>
      <c r="R132" s="38">
        <f>Q132*H132</f>
        <v>0</v>
      </c>
      <c r="S132" s="38">
        <v>0</v>
      </c>
      <c r="T132" s="39">
        <f>S132*H132</f>
        <v>0</v>
      </c>
      <c r="AR132" s="40" t="s">
        <v>148</v>
      </c>
      <c r="AT132" s="40" t="s">
        <v>143</v>
      </c>
      <c r="AU132" s="40" t="s">
        <v>149</v>
      </c>
      <c r="AY132" s="9" t="s">
        <v>140</v>
      </c>
      <c r="BE132" s="41">
        <f>IF(N132="základní",J132,0)</f>
        <v>0</v>
      </c>
      <c r="BF132" s="41">
        <f>IF(N132="snížená",J132,0)</f>
        <v>0</v>
      </c>
      <c r="BG132" s="41">
        <f>IF(N132="zákl. přenesená",J132,0)</f>
        <v>0</v>
      </c>
      <c r="BH132" s="41">
        <f>IF(N132="sníž. přenesená",J132,0)</f>
        <v>0</v>
      </c>
      <c r="BI132" s="41">
        <f>IF(N132="nulová",J132,0)</f>
        <v>0</v>
      </c>
      <c r="BJ132" s="9" t="s">
        <v>149</v>
      </c>
      <c r="BK132" s="41">
        <f>ROUND(I132*H132,2)</f>
        <v>0</v>
      </c>
      <c r="BL132" s="9" t="s">
        <v>148</v>
      </c>
      <c r="BM132" s="40" t="s">
        <v>689</v>
      </c>
    </row>
    <row r="133" spans="1:51" s="7" customFormat="1" ht="12">
      <c r="A133" s="364"/>
      <c r="B133" s="365"/>
      <c r="C133" s="364"/>
      <c r="D133" s="366" t="s">
        <v>151</v>
      </c>
      <c r="E133" s="367" t="s">
        <v>1</v>
      </c>
      <c r="F133" s="368" t="s">
        <v>690</v>
      </c>
      <c r="G133" s="364"/>
      <c r="H133" s="369">
        <v>2079</v>
      </c>
      <c r="I133" s="381"/>
      <c r="J133" s="364"/>
      <c r="K133" s="364"/>
      <c r="L133" s="42"/>
      <c r="M133" s="44"/>
      <c r="N133" s="45"/>
      <c r="O133" s="45"/>
      <c r="P133" s="45"/>
      <c r="Q133" s="45"/>
      <c r="R133" s="45"/>
      <c r="S133" s="45"/>
      <c r="T133" s="46"/>
      <c r="AT133" s="43" t="s">
        <v>151</v>
      </c>
      <c r="AU133" s="43" t="s">
        <v>149</v>
      </c>
      <c r="AV133" s="7" t="s">
        <v>149</v>
      </c>
      <c r="AW133" s="7" t="s">
        <v>27</v>
      </c>
      <c r="AX133" s="7" t="s">
        <v>79</v>
      </c>
      <c r="AY133" s="43" t="s">
        <v>140</v>
      </c>
    </row>
    <row r="134" spans="1:65" s="1" customFormat="1" ht="24" customHeight="1">
      <c r="A134" s="213"/>
      <c r="B134" s="214"/>
      <c r="C134" s="303" t="s">
        <v>149</v>
      </c>
      <c r="D134" s="303" t="s">
        <v>143</v>
      </c>
      <c r="E134" s="304" t="s">
        <v>691</v>
      </c>
      <c r="F134" s="305" t="s">
        <v>692</v>
      </c>
      <c r="G134" s="306" t="s">
        <v>146</v>
      </c>
      <c r="H134" s="307">
        <v>31185</v>
      </c>
      <c r="I134" s="35"/>
      <c r="J134" s="308">
        <f>SUM(H134)*I134</f>
        <v>0</v>
      </c>
      <c r="K134" s="305" t="s">
        <v>147</v>
      </c>
      <c r="L134" s="12"/>
      <c r="M134" s="36" t="s">
        <v>1</v>
      </c>
      <c r="N134" s="37" t="s">
        <v>37</v>
      </c>
      <c r="O134" s="38">
        <v>0</v>
      </c>
      <c r="P134" s="38">
        <f>O134*H134</f>
        <v>0</v>
      </c>
      <c r="Q134" s="38">
        <v>0</v>
      </c>
      <c r="R134" s="38">
        <f>Q134*H134</f>
        <v>0</v>
      </c>
      <c r="S134" s="38">
        <v>0</v>
      </c>
      <c r="T134" s="39">
        <f>S134*H134</f>
        <v>0</v>
      </c>
      <c r="AR134" s="40" t="s">
        <v>148</v>
      </c>
      <c r="AT134" s="40" t="s">
        <v>143</v>
      </c>
      <c r="AU134" s="40" t="s">
        <v>149</v>
      </c>
      <c r="AY134" s="9" t="s">
        <v>140</v>
      </c>
      <c r="BE134" s="41">
        <f>IF(N134="základní",J134,0)</f>
        <v>0</v>
      </c>
      <c r="BF134" s="41">
        <f>IF(N134="snížená",J134,0)</f>
        <v>0</v>
      </c>
      <c r="BG134" s="41">
        <f>IF(N134="zákl. přenesená",J134,0)</f>
        <v>0</v>
      </c>
      <c r="BH134" s="41">
        <f>IF(N134="sníž. přenesená",J134,0)</f>
        <v>0</v>
      </c>
      <c r="BI134" s="41">
        <f>IF(N134="nulová",J134,0)</f>
        <v>0</v>
      </c>
      <c r="BJ134" s="9" t="s">
        <v>149</v>
      </c>
      <c r="BK134" s="41">
        <f>ROUND(I134*H134,2)</f>
        <v>0</v>
      </c>
      <c r="BL134" s="9" t="s">
        <v>148</v>
      </c>
      <c r="BM134" s="40" t="s">
        <v>693</v>
      </c>
    </row>
    <row r="135" spans="1:51" s="7" customFormat="1" ht="12">
      <c r="A135" s="364"/>
      <c r="B135" s="365"/>
      <c r="C135" s="364"/>
      <c r="D135" s="366" t="s">
        <v>151</v>
      </c>
      <c r="E135" s="367" t="s">
        <v>1</v>
      </c>
      <c r="F135" s="368" t="s">
        <v>694</v>
      </c>
      <c r="G135" s="364"/>
      <c r="H135" s="369">
        <v>31185</v>
      </c>
      <c r="I135" s="381"/>
      <c r="J135" s="364"/>
      <c r="K135" s="364"/>
      <c r="L135" s="42"/>
      <c r="M135" s="44"/>
      <c r="N135" s="45"/>
      <c r="O135" s="45"/>
      <c r="P135" s="45"/>
      <c r="Q135" s="45"/>
      <c r="R135" s="45"/>
      <c r="S135" s="45"/>
      <c r="T135" s="46"/>
      <c r="AT135" s="43" t="s">
        <v>151</v>
      </c>
      <c r="AU135" s="43" t="s">
        <v>149</v>
      </c>
      <c r="AV135" s="7" t="s">
        <v>149</v>
      </c>
      <c r="AW135" s="7" t="s">
        <v>27</v>
      </c>
      <c r="AX135" s="7" t="s">
        <v>79</v>
      </c>
      <c r="AY135" s="43" t="s">
        <v>140</v>
      </c>
    </row>
    <row r="136" spans="1:65" s="1" customFormat="1" ht="24" customHeight="1">
      <c r="A136" s="213"/>
      <c r="B136" s="214"/>
      <c r="C136" s="303" t="s">
        <v>141</v>
      </c>
      <c r="D136" s="303" t="s">
        <v>143</v>
      </c>
      <c r="E136" s="304" t="s">
        <v>695</v>
      </c>
      <c r="F136" s="305" t="s">
        <v>696</v>
      </c>
      <c r="G136" s="306" t="s">
        <v>146</v>
      </c>
      <c r="H136" s="307">
        <v>2079</v>
      </c>
      <c r="I136" s="35"/>
      <c r="J136" s="308">
        <f>SUM(H136)*I136</f>
        <v>0</v>
      </c>
      <c r="K136" s="305" t="s">
        <v>147</v>
      </c>
      <c r="L136" s="12"/>
      <c r="M136" s="36" t="s">
        <v>1</v>
      </c>
      <c r="N136" s="37" t="s">
        <v>37</v>
      </c>
      <c r="O136" s="38">
        <v>0.1</v>
      </c>
      <c r="P136" s="38">
        <f>O136*H136</f>
        <v>207.9</v>
      </c>
      <c r="Q136" s="38">
        <v>0</v>
      </c>
      <c r="R136" s="38">
        <f>Q136*H136</f>
        <v>0</v>
      </c>
      <c r="S136" s="38">
        <v>0</v>
      </c>
      <c r="T136" s="39">
        <f>S136*H136</f>
        <v>0</v>
      </c>
      <c r="AR136" s="40" t="s">
        <v>148</v>
      </c>
      <c r="AT136" s="40" t="s">
        <v>143</v>
      </c>
      <c r="AU136" s="40" t="s">
        <v>149</v>
      </c>
      <c r="AY136" s="9" t="s">
        <v>140</v>
      </c>
      <c r="BE136" s="41">
        <f>IF(N136="základní",J136,0)</f>
        <v>0</v>
      </c>
      <c r="BF136" s="41">
        <f>IF(N136="snížená",J136,0)</f>
        <v>0</v>
      </c>
      <c r="BG136" s="41">
        <f>IF(N136="zákl. přenesená",J136,0)</f>
        <v>0</v>
      </c>
      <c r="BH136" s="41">
        <f>IF(N136="sníž. přenesená",J136,0)</f>
        <v>0</v>
      </c>
      <c r="BI136" s="41">
        <f>IF(N136="nulová",J136,0)</f>
        <v>0</v>
      </c>
      <c r="BJ136" s="9" t="s">
        <v>149</v>
      </c>
      <c r="BK136" s="41">
        <f>ROUND(I136*H136,2)</f>
        <v>0</v>
      </c>
      <c r="BL136" s="9" t="s">
        <v>148</v>
      </c>
      <c r="BM136" s="40" t="s">
        <v>697</v>
      </c>
    </row>
    <row r="137" spans="1:65" s="1" customFormat="1" ht="24" customHeight="1">
      <c r="A137" s="213"/>
      <c r="B137" s="214"/>
      <c r="C137" s="303" t="s">
        <v>148</v>
      </c>
      <c r="D137" s="303" t="s">
        <v>143</v>
      </c>
      <c r="E137" s="304" t="s">
        <v>576</v>
      </c>
      <c r="F137" s="305" t="s">
        <v>698</v>
      </c>
      <c r="G137" s="306" t="s">
        <v>146</v>
      </c>
      <c r="H137" s="307">
        <v>602.14</v>
      </c>
      <c r="I137" s="35"/>
      <c r="J137" s="308">
        <f>SUM(H137)*I137</f>
        <v>0</v>
      </c>
      <c r="K137" s="305" t="s">
        <v>147</v>
      </c>
      <c r="L137" s="12"/>
      <c r="M137" s="36" t="s">
        <v>1</v>
      </c>
      <c r="N137" s="37" t="s">
        <v>37</v>
      </c>
      <c r="O137" s="38">
        <v>0.306</v>
      </c>
      <c r="P137" s="38">
        <f>O137*H137</f>
        <v>184.25484</v>
      </c>
      <c r="Q137" s="38">
        <v>0</v>
      </c>
      <c r="R137" s="38">
        <f>Q137*H137</f>
        <v>0</v>
      </c>
      <c r="S137" s="38">
        <v>0</v>
      </c>
      <c r="T137" s="39">
        <f>S137*H137</f>
        <v>0</v>
      </c>
      <c r="AR137" s="40" t="s">
        <v>148</v>
      </c>
      <c r="AT137" s="40" t="s">
        <v>143</v>
      </c>
      <c r="AU137" s="40" t="s">
        <v>149</v>
      </c>
      <c r="AY137" s="9" t="s">
        <v>140</v>
      </c>
      <c r="BE137" s="41">
        <f>IF(N137="základní",J137,0)</f>
        <v>0</v>
      </c>
      <c r="BF137" s="41">
        <f>IF(N137="snížená",J137,0)</f>
        <v>0</v>
      </c>
      <c r="BG137" s="41">
        <f>IF(N137="zákl. přenesená",J137,0)</f>
        <v>0</v>
      </c>
      <c r="BH137" s="41">
        <f>IF(N137="sníž. přenesená",J137,0)</f>
        <v>0</v>
      </c>
      <c r="BI137" s="41">
        <f>IF(N137="nulová",J137,0)</f>
        <v>0</v>
      </c>
      <c r="BJ137" s="9" t="s">
        <v>149</v>
      </c>
      <c r="BK137" s="41">
        <f>ROUND(I137*H137,2)</f>
        <v>0</v>
      </c>
      <c r="BL137" s="9" t="s">
        <v>148</v>
      </c>
      <c r="BM137" s="40" t="s">
        <v>699</v>
      </c>
    </row>
    <row r="138" spans="1:51" s="7" customFormat="1" ht="12">
      <c r="A138" s="364"/>
      <c r="B138" s="365"/>
      <c r="C138" s="364"/>
      <c r="D138" s="366" t="s">
        <v>151</v>
      </c>
      <c r="E138" s="367" t="s">
        <v>1</v>
      </c>
      <c r="F138" s="368" t="s">
        <v>700</v>
      </c>
      <c r="G138" s="364"/>
      <c r="H138" s="369">
        <v>602.14</v>
      </c>
      <c r="I138" s="381"/>
      <c r="J138" s="364"/>
      <c r="K138" s="364"/>
      <c r="L138" s="42"/>
      <c r="M138" s="44"/>
      <c r="N138" s="45"/>
      <c r="O138" s="45"/>
      <c r="P138" s="45"/>
      <c r="Q138" s="45"/>
      <c r="R138" s="45"/>
      <c r="S138" s="45"/>
      <c r="T138" s="46"/>
      <c r="AT138" s="43" t="s">
        <v>151</v>
      </c>
      <c r="AU138" s="43" t="s">
        <v>149</v>
      </c>
      <c r="AV138" s="7" t="s">
        <v>149</v>
      </c>
      <c r="AW138" s="7" t="s">
        <v>27</v>
      </c>
      <c r="AX138" s="7" t="s">
        <v>79</v>
      </c>
      <c r="AY138" s="43" t="s">
        <v>140</v>
      </c>
    </row>
    <row r="139" spans="1:65" s="1" customFormat="1" ht="24" customHeight="1">
      <c r="A139" s="213"/>
      <c r="B139" s="214"/>
      <c r="C139" s="303" t="s">
        <v>168</v>
      </c>
      <c r="D139" s="303" t="s">
        <v>143</v>
      </c>
      <c r="E139" s="304" t="s">
        <v>579</v>
      </c>
      <c r="F139" s="305" t="s">
        <v>580</v>
      </c>
      <c r="G139" s="306" t="s">
        <v>146</v>
      </c>
      <c r="H139" s="307">
        <v>602.14</v>
      </c>
      <c r="I139" s="35"/>
      <c r="J139" s="308">
        <f>SUM(H139)*I139</f>
        <v>0</v>
      </c>
      <c r="K139" s="305" t="s">
        <v>147</v>
      </c>
      <c r="L139" s="12"/>
      <c r="M139" s="36" t="s">
        <v>1</v>
      </c>
      <c r="N139" s="37" t="s">
        <v>37</v>
      </c>
      <c r="O139" s="38">
        <v>0.141</v>
      </c>
      <c r="P139" s="38">
        <f>O139*H139</f>
        <v>84.90173999999999</v>
      </c>
      <c r="Q139" s="38">
        <v>0</v>
      </c>
      <c r="R139" s="38">
        <f>Q139*H139</f>
        <v>0</v>
      </c>
      <c r="S139" s="38">
        <v>0</v>
      </c>
      <c r="T139" s="39">
        <f>S139*H139</f>
        <v>0</v>
      </c>
      <c r="AR139" s="40" t="s">
        <v>148</v>
      </c>
      <c r="AT139" s="40" t="s">
        <v>143</v>
      </c>
      <c r="AU139" s="40" t="s">
        <v>149</v>
      </c>
      <c r="AY139" s="9" t="s">
        <v>140</v>
      </c>
      <c r="BE139" s="41">
        <f>IF(N139="základní",J139,0)</f>
        <v>0</v>
      </c>
      <c r="BF139" s="41">
        <f>IF(N139="snížená",J139,0)</f>
        <v>0</v>
      </c>
      <c r="BG139" s="41">
        <f>IF(N139="zákl. přenesená",J139,0)</f>
        <v>0</v>
      </c>
      <c r="BH139" s="41">
        <f>IF(N139="sníž. přenesená",J139,0)</f>
        <v>0</v>
      </c>
      <c r="BI139" s="41">
        <f>IF(N139="nulová",J139,0)</f>
        <v>0</v>
      </c>
      <c r="BJ139" s="9" t="s">
        <v>149</v>
      </c>
      <c r="BK139" s="41">
        <f>ROUND(I139*H139,2)</f>
        <v>0</v>
      </c>
      <c r="BL139" s="9" t="s">
        <v>148</v>
      </c>
      <c r="BM139" s="40" t="s">
        <v>701</v>
      </c>
    </row>
    <row r="140" spans="1:65" s="1" customFormat="1" ht="24" customHeight="1">
      <c r="A140" s="213"/>
      <c r="B140" s="214"/>
      <c r="C140" s="303" t="s">
        <v>162</v>
      </c>
      <c r="D140" s="303" t="s">
        <v>143</v>
      </c>
      <c r="E140" s="304" t="s">
        <v>583</v>
      </c>
      <c r="F140" s="305" t="s">
        <v>702</v>
      </c>
      <c r="G140" s="306" t="s">
        <v>146</v>
      </c>
      <c r="H140" s="307">
        <v>602.14</v>
      </c>
      <c r="I140" s="35"/>
      <c r="J140" s="308">
        <f>SUM(H140)*I140</f>
        <v>0</v>
      </c>
      <c r="K140" s="305" t="s">
        <v>147</v>
      </c>
      <c r="L140" s="12"/>
      <c r="M140" s="36" t="s">
        <v>1</v>
      </c>
      <c r="N140" s="37" t="s">
        <v>37</v>
      </c>
      <c r="O140" s="38">
        <v>0.162</v>
      </c>
      <c r="P140" s="38">
        <f>O140*H140</f>
        <v>97.54668</v>
      </c>
      <c r="Q140" s="38">
        <v>0</v>
      </c>
      <c r="R140" s="38">
        <f>Q140*H140</f>
        <v>0</v>
      </c>
      <c r="S140" s="38">
        <v>0.035</v>
      </c>
      <c r="T140" s="39">
        <f>S140*H140</f>
        <v>21.074900000000003</v>
      </c>
      <c r="AR140" s="40" t="s">
        <v>148</v>
      </c>
      <c r="AT140" s="40" t="s">
        <v>143</v>
      </c>
      <c r="AU140" s="40" t="s">
        <v>149</v>
      </c>
      <c r="AY140" s="9" t="s">
        <v>140</v>
      </c>
      <c r="BE140" s="41">
        <f>IF(N140="základní",J140,0)</f>
        <v>0</v>
      </c>
      <c r="BF140" s="41">
        <f>IF(N140="snížená",J140,0)</f>
        <v>0</v>
      </c>
      <c r="BG140" s="41">
        <f>IF(N140="zákl. přenesená",J140,0)</f>
        <v>0</v>
      </c>
      <c r="BH140" s="41">
        <f>IF(N140="sníž. přenesená",J140,0)</f>
        <v>0</v>
      </c>
      <c r="BI140" s="41">
        <f>IF(N140="nulová",J140,0)</f>
        <v>0</v>
      </c>
      <c r="BJ140" s="9" t="s">
        <v>149</v>
      </c>
      <c r="BK140" s="41">
        <f>ROUND(I140*H140,2)</f>
        <v>0</v>
      </c>
      <c r="BL140" s="9" t="s">
        <v>148</v>
      </c>
      <c r="BM140" s="40" t="s">
        <v>703</v>
      </c>
    </row>
    <row r="141" spans="1:65" s="1" customFormat="1" ht="24" customHeight="1">
      <c r="A141" s="213"/>
      <c r="B141" s="214"/>
      <c r="C141" s="303" t="s">
        <v>179</v>
      </c>
      <c r="D141" s="303" t="s">
        <v>143</v>
      </c>
      <c r="E141" s="304" t="s">
        <v>704</v>
      </c>
      <c r="F141" s="305" t="s">
        <v>705</v>
      </c>
      <c r="G141" s="306" t="s">
        <v>146</v>
      </c>
      <c r="H141" s="307">
        <v>82.11</v>
      </c>
      <c r="I141" s="35"/>
      <c r="J141" s="308">
        <f>SUM(H141)*I141</f>
        <v>0</v>
      </c>
      <c r="K141" s="305" t="s">
        <v>147</v>
      </c>
      <c r="L141" s="12"/>
      <c r="M141" s="36" t="s">
        <v>1</v>
      </c>
      <c r="N141" s="37" t="s">
        <v>37</v>
      </c>
      <c r="O141" s="38">
        <v>0.51</v>
      </c>
      <c r="P141" s="38">
        <f>O141*H141</f>
        <v>41.8761</v>
      </c>
      <c r="Q141" s="38">
        <v>0</v>
      </c>
      <c r="R141" s="38">
        <f>Q141*H141</f>
        <v>0</v>
      </c>
      <c r="S141" s="38">
        <v>0</v>
      </c>
      <c r="T141" s="39">
        <f>S141*H141</f>
        <v>0</v>
      </c>
      <c r="AR141" s="40" t="s">
        <v>148</v>
      </c>
      <c r="AT141" s="40" t="s">
        <v>143</v>
      </c>
      <c r="AU141" s="40" t="s">
        <v>149</v>
      </c>
      <c r="AY141" s="9" t="s">
        <v>140</v>
      </c>
      <c r="BE141" s="41">
        <f>IF(N141="základní",J141,0)</f>
        <v>0</v>
      </c>
      <c r="BF141" s="41">
        <f>IF(N141="snížená",J141,0)</f>
        <v>0</v>
      </c>
      <c r="BG141" s="41">
        <f>IF(N141="zákl. přenesená",J141,0)</f>
        <v>0</v>
      </c>
      <c r="BH141" s="41">
        <f>IF(N141="sníž. přenesená",J141,0)</f>
        <v>0</v>
      </c>
      <c r="BI141" s="41">
        <f>IF(N141="nulová",J141,0)</f>
        <v>0</v>
      </c>
      <c r="BJ141" s="9" t="s">
        <v>149</v>
      </c>
      <c r="BK141" s="41">
        <f>ROUND(I141*H141,2)</f>
        <v>0</v>
      </c>
      <c r="BL141" s="9" t="s">
        <v>148</v>
      </c>
      <c r="BM141" s="40" t="s">
        <v>706</v>
      </c>
    </row>
    <row r="142" spans="1:51" s="7" customFormat="1" ht="12">
      <c r="A142" s="364"/>
      <c r="B142" s="365"/>
      <c r="C142" s="364"/>
      <c r="D142" s="366" t="s">
        <v>151</v>
      </c>
      <c r="E142" s="367" t="s">
        <v>1</v>
      </c>
      <c r="F142" s="368" t="s">
        <v>707</v>
      </c>
      <c r="G142" s="364"/>
      <c r="H142" s="369">
        <v>82.11</v>
      </c>
      <c r="I142" s="381"/>
      <c r="J142" s="364"/>
      <c r="K142" s="364"/>
      <c r="L142" s="42"/>
      <c r="M142" s="44"/>
      <c r="N142" s="45"/>
      <c r="O142" s="45"/>
      <c r="P142" s="45"/>
      <c r="Q142" s="45"/>
      <c r="R142" s="45"/>
      <c r="S142" s="45"/>
      <c r="T142" s="46"/>
      <c r="AT142" s="43" t="s">
        <v>151</v>
      </c>
      <c r="AU142" s="43" t="s">
        <v>149</v>
      </c>
      <c r="AV142" s="7" t="s">
        <v>149</v>
      </c>
      <c r="AW142" s="7" t="s">
        <v>27</v>
      </c>
      <c r="AX142" s="7" t="s">
        <v>79</v>
      </c>
      <c r="AY142" s="43" t="s">
        <v>140</v>
      </c>
    </row>
    <row r="143" spans="1:65" s="1" customFormat="1" ht="24" customHeight="1">
      <c r="A143" s="213"/>
      <c r="B143" s="214"/>
      <c r="C143" s="303" t="s">
        <v>186</v>
      </c>
      <c r="D143" s="303" t="s">
        <v>143</v>
      </c>
      <c r="E143" s="304" t="s">
        <v>708</v>
      </c>
      <c r="F143" s="305" t="s">
        <v>709</v>
      </c>
      <c r="G143" s="306" t="s">
        <v>146</v>
      </c>
      <c r="H143" s="307">
        <v>82.11</v>
      </c>
      <c r="I143" s="35"/>
      <c r="J143" s="308">
        <f>SUM(H143)*I143</f>
        <v>0</v>
      </c>
      <c r="K143" s="305" t="s">
        <v>147</v>
      </c>
      <c r="L143" s="12"/>
      <c r="M143" s="36" t="s">
        <v>1</v>
      </c>
      <c r="N143" s="37" t="s">
        <v>37</v>
      </c>
      <c r="O143" s="38">
        <v>1.155</v>
      </c>
      <c r="P143" s="38">
        <f>O143*H143</f>
        <v>94.83705</v>
      </c>
      <c r="Q143" s="38">
        <v>0.01995</v>
      </c>
      <c r="R143" s="38">
        <f>Q143*H143</f>
        <v>1.6380945</v>
      </c>
      <c r="S143" s="38">
        <v>0</v>
      </c>
      <c r="T143" s="39">
        <f>S143*H143</f>
        <v>0</v>
      </c>
      <c r="AR143" s="40" t="s">
        <v>148</v>
      </c>
      <c r="AT143" s="40" t="s">
        <v>143</v>
      </c>
      <c r="AU143" s="40" t="s">
        <v>149</v>
      </c>
      <c r="AY143" s="9" t="s">
        <v>140</v>
      </c>
      <c r="BE143" s="41">
        <f>IF(N143="základní",J143,0)</f>
        <v>0</v>
      </c>
      <c r="BF143" s="41">
        <f>IF(N143="snížená",J143,0)</f>
        <v>0</v>
      </c>
      <c r="BG143" s="41">
        <f>IF(N143="zákl. přenesená",J143,0)</f>
        <v>0</v>
      </c>
      <c r="BH143" s="41">
        <f>IF(N143="sníž. přenesená",J143,0)</f>
        <v>0</v>
      </c>
      <c r="BI143" s="41">
        <f>IF(N143="nulová",J143,0)</f>
        <v>0</v>
      </c>
      <c r="BJ143" s="9" t="s">
        <v>149</v>
      </c>
      <c r="BK143" s="41">
        <f>ROUND(I143*H143,2)</f>
        <v>0</v>
      </c>
      <c r="BL143" s="9" t="s">
        <v>148</v>
      </c>
      <c r="BM143" s="40" t="s">
        <v>710</v>
      </c>
    </row>
    <row r="144" spans="1:65" s="1" customFormat="1" ht="24" customHeight="1">
      <c r="A144" s="213"/>
      <c r="B144" s="214"/>
      <c r="C144" s="303" t="s">
        <v>172</v>
      </c>
      <c r="D144" s="303" t="s">
        <v>143</v>
      </c>
      <c r="E144" s="304" t="s">
        <v>711</v>
      </c>
      <c r="F144" s="305" t="s">
        <v>712</v>
      </c>
      <c r="G144" s="306" t="s">
        <v>146</v>
      </c>
      <c r="H144" s="307">
        <v>82.11</v>
      </c>
      <c r="I144" s="35"/>
      <c r="J144" s="308">
        <f>SUM(H144)*I144</f>
        <v>0</v>
      </c>
      <c r="K144" s="305" t="s">
        <v>147</v>
      </c>
      <c r="L144" s="12"/>
      <c r="M144" s="36" t="s">
        <v>1</v>
      </c>
      <c r="N144" s="37" t="s">
        <v>37</v>
      </c>
      <c r="O144" s="38">
        <v>0.446</v>
      </c>
      <c r="P144" s="38">
        <f>O144*H144</f>
        <v>36.62106</v>
      </c>
      <c r="Q144" s="38">
        <v>0.00356</v>
      </c>
      <c r="R144" s="38">
        <f>Q144*H144</f>
        <v>0.2923116</v>
      </c>
      <c r="S144" s="38">
        <v>0</v>
      </c>
      <c r="T144" s="39">
        <f>S144*H144</f>
        <v>0</v>
      </c>
      <c r="AR144" s="40" t="s">
        <v>148</v>
      </c>
      <c r="AT144" s="40" t="s">
        <v>143</v>
      </c>
      <c r="AU144" s="40" t="s">
        <v>149</v>
      </c>
      <c r="AY144" s="9" t="s">
        <v>140</v>
      </c>
      <c r="BE144" s="41">
        <f>IF(N144="základní",J144,0)</f>
        <v>0</v>
      </c>
      <c r="BF144" s="41">
        <f>IF(N144="snížená",J144,0)</f>
        <v>0</v>
      </c>
      <c r="BG144" s="41">
        <f>IF(N144="zákl. přenesená",J144,0)</f>
        <v>0</v>
      </c>
      <c r="BH144" s="41">
        <f>IF(N144="sníž. přenesená",J144,0)</f>
        <v>0</v>
      </c>
      <c r="BI144" s="41">
        <f>IF(N144="nulová",J144,0)</f>
        <v>0</v>
      </c>
      <c r="BJ144" s="9" t="s">
        <v>149</v>
      </c>
      <c r="BK144" s="41">
        <f>ROUND(I144*H144,2)</f>
        <v>0</v>
      </c>
      <c r="BL144" s="9" t="s">
        <v>148</v>
      </c>
      <c r="BM144" s="40" t="s">
        <v>713</v>
      </c>
    </row>
    <row r="145" spans="1:65" s="1" customFormat="1" ht="24" customHeight="1">
      <c r="A145" s="213"/>
      <c r="B145" s="214"/>
      <c r="C145" s="303" t="s">
        <v>193</v>
      </c>
      <c r="D145" s="303" t="s">
        <v>143</v>
      </c>
      <c r="E145" s="304" t="s">
        <v>714</v>
      </c>
      <c r="F145" s="305" t="s">
        <v>715</v>
      </c>
      <c r="G145" s="306" t="s">
        <v>146</v>
      </c>
      <c r="H145" s="307">
        <v>15</v>
      </c>
      <c r="I145" s="35"/>
      <c r="J145" s="308">
        <f>SUM(H145)*I145</f>
        <v>0</v>
      </c>
      <c r="K145" s="305" t="s">
        <v>147</v>
      </c>
      <c r="L145" s="12"/>
      <c r="M145" s="36" t="s">
        <v>1</v>
      </c>
      <c r="N145" s="37" t="s">
        <v>37</v>
      </c>
      <c r="O145" s="38">
        <v>0.324</v>
      </c>
      <c r="P145" s="38">
        <f>O145*H145</f>
        <v>4.86</v>
      </c>
      <c r="Q145" s="38">
        <v>0.00099</v>
      </c>
      <c r="R145" s="38">
        <f>Q145*H145</f>
        <v>0.01485</v>
      </c>
      <c r="S145" s="38">
        <v>0</v>
      </c>
      <c r="T145" s="39">
        <f>S145*H145</f>
        <v>0</v>
      </c>
      <c r="AR145" s="40" t="s">
        <v>148</v>
      </c>
      <c r="AT145" s="40" t="s">
        <v>143</v>
      </c>
      <c r="AU145" s="40" t="s">
        <v>149</v>
      </c>
      <c r="AY145" s="9" t="s">
        <v>140</v>
      </c>
      <c r="BE145" s="41">
        <f>IF(N145="základní",J145,0)</f>
        <v>0</v>
      </c>
      <c r="BF145" s="41">
        <f>IF(N145="snížená",J145,0)</f>
        <v>0</v>
      </c>
      <c r="BG145" s="41">
        <f>IF(N145="zákl. přenesená",J145,0)</f>
        <v>0</v>
      </c>
      <c r="BH145" s="41">
        <f>IF(N145="sníž. přenesená",J145,0)</f>
        <v>0</v>
      </c>
      <c r="BI145" s="41">
        <f>IF(N145="nulová",J145,0)</f>
        <v>0</v>
      </c>
      <c r="BJ145" s="9" t="s">
        <v>149</v>
      </c>
      <c r="BK145" s="41">
        <f>ROUND(I145*H145,2)</f>
        <v>0</v>
      </c>
      <c r="BL145" s="9" t="s">
        <v>148</v>
      </c>
      <c r="BM145" s="40" t="s">
        <v>716</v>
      </c>
    </row>
    <row r="146" spans="1:65" s="1" customFormat="1" ht="24" customHeight="1">
      <c r="A146" s="213"/>
      <c r="B146" s="214"/>
      <c r="C146" s="303" t="s">
        <v>198</v>
      </c>
      <c r="D146" s="303" t="s">
        <v>143</v>
      </c>
      <c r="E146" s="304" t="s">
        <v>717</v>
      </c>
      <c r="F146" s="305" t="s">
        <v>718</v>
      </c>
      <c r="G146" s="306" t="s">
        <v>146</v>
      </c>
      <c r="H146" s="307">
        <v>82.11</v>
      </c>
      <c r="I146" s="35"/>
      <c r="J146" s="308">
        <f>SUM(H146)*I146</f>
        <v>0</v>
      </c>
      <c r="K146" s="305" t="s">
        <v>147</v>
      </c>
      <c r="L146" s="12"/>
      <c r="M146" s="36" t="s">
        <v>1</v>
      </c>
      <c r="N146" s="37" t="s">
        <v>37</v>
      </c>
      <c r="O146" s="38">
        <v>0.51</v>
      </c>
      <c r="P146" s="38">
        <f>O146*H146</f>
        <v>41.8761</v>
      </c>
      <c r="Q146" s="38">
        <v>0.00158</v>
      </c>
      <c r="R146" s="38">
        <f>Q146*H146</f>
        <v>0.1297338</v>
      </c>
      <c r="S146" s="38">
        <v>0</v>
      </c>
      <c r="T146" s="39">
        <f>S146*H146</f>
        <v>0</v>
      </c>
      <c r="AR146" s="40" t="s">
        <v>148</v>
      </c>
      <c r="AT146" s="40" t="s">
        <v>143</v>
      </c>
      <c r="AU146" s="40" t="s">
        <v>149</v>
      </c>
      <c r="AY146" s="9" t="s">
        <v>140</v>
      </c>
      <c r="BE146" s="41">
        <f>IF(N146="základní",J146,0)</f>
        <v>0</v>
      </c>
      <c r="BF146" s="41">
        <f>IF(N146="snížená",J146,0)</f>
        <v>0</v>
      </c>
      <c r="BG146" s="41">
        <f>IF(N146="zákl. přenesená",J146,0)</f>
        <v>0</v>
      </c>
      <c r="BH146" s="41">
        <f>IF(N146="sníž. přenesená",J146,0)</f>
        <v>0</v>
      </c>
      <c r="BI146" s="41">
        <f>IF(N146="nulová",J146,0)</f>
        <v>0</v>
      </c>
      <c r="BJ146" s="9" t="s">
        <v>149</v>
      </c>
      <c r="BK146" s="41">
        <f>ROUND(I146*H146,2)</f>
        <v>0</v>
      </c>
      <c r="BL146" s="9" t="s">
        <v>148</v>
      </c>
      <c r="BM146" s="40" t="s">
        <v>719</v>
      </c>
    </row>
    <row r="147" spans="1:51" s="7" customFormat="1" ht="12">
      <c r="A147" s="364"/>
      <c r="B147" s="365"/>
      <c r="C147" s="364"/>
      <c r="D147" s="366" t="s">
        <v>151</v>
      </c>
      <c r="E147" s="367" t="s">
        <v>1</v>
      </c>
      <c r="F147" s="368" t="s">
        <v>720</v>
      </c>
      <c r="G147" s="364"/>
      <c r="H147" s="369">
        <v>82.11</v>
      </c>
      <c r="I147" s="381"/>
      <c r="J147" s="364"/>
      <c r="K147" s="364"/>
      <c r="L147" s="42"/>
      <c r="M147" s="44"/>
      <c r="N147" s="45"/>
      <c r="O147" s="45"/>
      <c r="P147" s="45"/>
      <c r="Q147" s="45"/>
      <c r="R147" s="45"/>
      <c r="S147" s="45"/>
      <c r="T147" s="46"/>
      <c r="AT147" s="43" t="s">
        <v>151</v>
      </c>
      <c r="AU147" s="43" t="s">
        <v>149</v>
      </c>
      <c r="AV147" s="7" t="s">
        <v>149</v>
      </c>
      <c r="AW147" s="7" t="s">
        <v>27</v>
      </c>
      <c r="AX147" s="7" t="s">
        <v>79</v>
      </c>
      <c r="AY147" s="43" t="s">
        <v>140</v>
      </c>
    </row>
    <row r="148" spans="1:63" s="6" customFormat="1" ht="22.9" customHeight="1">
      <c r="A148" s="262"/>
      <c r="B148" s="263"/>
      <c r="C148" s="262"/>
      <c r="D148" s="264" t="s">
        <v>70</v>
      </c>
      <c r="E148" s="271" t="s">
        <v>203</v>
      </c>
      <c r="F148" s="271" t="s">
        <v>204</v>
      </c>
      <c r="G148" s="262"/>
      <c r="H148" s="262"/>
      <c r="I148" s="382"/>
      <c r="J148" s="272">
        <f>SUM(J149)</f>
        <v>0</v>
      </c>
      <c r="K148" s="262"/>
      <c r="L148" s="27"/>
      <c r="M148" s="29"/>
      <c r="N148" s="30"/>
      <c r="O148" s="30"/>
      <c r="P148" s="31">
        <f>P149</f>
        <v>0.263525</v>
      </c>
      <c r="Q148" s="30"/>
      <c r="R148" s="31">
        <f>R149</f>
        <v>0</v>
      </c>
      <c r="S148" s="30"/>
      <c r="T148" s="32">
        <f>T149</f>
        <v>0</v>
      </c>
      <c r="AR148" s="28" t="s">
        <v>79</v>
      </c>
      <c r="AT148" s="33" t="s">
        <v>70</v>
      </c>
      <c r="AU148" s="33" t="s">
        <v>79</v>
      </c>
      <c r="AY148" s="28" t="s">
        <v>140</v>
      </c>
      <c r="BK148" s="34">
        <f>BK149</f>
        <v>0</v>
      </c>
    </row>
    <row r="149" spans="1:65" s="1" customFormat="1" ht="24" customHeight="1">
      <c r="A149" s="213"/>
      <c r="B149" s="214"/>
      <c r="C149" s="303" t="s">
        <v>205</v>
      </c>
      <c r="D149" s="303" t="s">
        <v>143</v>
      </c>
      <c r="E149" s="304" t="s">
        <v>721</v>
      </c>
      <c r="F149" s="305" t="s">
        <v>722</v>
      </c>
      <c r="G149" s="306" t="s">
        <v>155</v>
      </c>
      <c r="H149" s="307">
        <v>2.075</v>
      </c>
      <c r="I149" s="35"/>
      <c r="J149" s="308">
        <f>SUM(H149)*I149</f>
        <v>0</v>
      </c>
      <c r="K149" s="305" t="s">
        <v>147</v>
      </c>
      <c r="L149" s="12"/>
      <c r="M149" s="36" t="s">
        <v>1</v>
      </c>
      <c r="N149" s="37" t="s">
        <v>37</v>
      </c>
      <c r="O149" s="38">
        <v>0.127</v>
      </c>
      <c r="P149" s="38">
        <f>O149*H149</f>
        <v>0.263525</v>
      </c>
      <c r="Q149" s="38">
        <v>0</v>
      </c>
      <c r="R149" s="38">
        <f>Q149*H149</f>
        <v>0</v>
      </c>
      <c r="S149" s="38">
        <v>0</v>
      </c>
      <c r="T149" s="39">
        <f>S149*H149</f>
        <v>0</v>
      </c>
      <c r="AR149" s="40" t="s">
        <v>148</v>
      </c>
      <c r="AT149" s="40" t="s">
        <v>143</v>
      </c>
      <c r="AU149" s="40" t="s">
        <v>149</v>
      </c>
      <c r="AY149" s="9" t="s">
        <v>140</v>
      </c>
      <c r="BE149" s="41">
        <f>IF(N149="základní",J149,0)</f>
        <v>0</v>
      </c>
      <c r="BF149" s="41">
        <f>IF(N149="snížená",J149,0)</f>
        <v>0</v>
      </c>
      <c r="BG149" s="41">
        <f>IF(N149="zákl. přenesená",J149,0)</f>
        <v>0</v>
      </c>
      <c r="BH149" s="41">
        <f>IF(N149="sníž. přenesená",J149,0)</f>
        <v>0</v>
      </c>
      <c r="BI149" s="41">
        <f>IF(N149="nulová",J149,0)</f>
        <v>0</v>
      </c>
      <c r="BJ149" s="9" t="s">
        <v>149</v>
      </c>
      <c r="BK149" s="41">
        <f>ROUND(I149*H149,2)</f>
        <v>0</v>
      </c>
      <c r="BL149" s="9" t="s">
        <v>148</v>
      </c>
      <c r="BM149" s="40" t="s">
        <v>723</v>
      </c>
    </row>
    <row r="150" spans="1:63" s="6" customFormat="1" ht="25.9" customHeight="1">
      <c r="A150" s="262"/>
      <c r="B150" s="263"/>
      <c r="C150" s="262"/>
      <c r="D150" s="264" t="s">
        <v>70</v>
      </c>
      <c r="E150" s="265" t="s">
        <v>209</v>
      </c>
      <c r="F150" s="265" t="s">
        <v>210</v>
      </c>
      <c r="G150" s="262"/>
      <c r="H150" s="262"/>
      <c r="I150" s="382"/>
      <c r="J150" s="266">
        <f>BK150</f>
        <v>0</v>
      </c>
      <c r="K150" s="262"/>
      <c r="L150" s="27"/>
      <c r="M150" s="29"/>
      <c r="N150" s="30"/>
      <c r="O150" s="30"/>
      <c r="P150" s="31">
        <f>P151+P155+P159+P169+P181</f>
        <v>1604.122854</v>
      </c>
      <c r="Q150" s="30"/>
      <c r="R150" s="31">
        <f>R151+R155+R159+R169+R181</f>
        <v>21.335280360000002</v>
      </c>
      <c r="S150" s="30"/>
      <c r="T150" s="32">
        <f>T151+T155+T159+T169+T181</f>
        <v>12.84064</v>
      </c>
      <c r="AR150" s="28" t="s">
        <v>149</v>
      </c>
      <c r="AT150" s="33" t="s">
        <v>70</v>
      </c>
      <c r="AU150" s="33" t="s">
        <v>71</v>
      </c>
      <c r="AY150" s="28" t="s">
        <v>140</v>
      </c>
      <c r="BK150" s="34">
        <f>BK151+BK155+BK159+BK169+BK181</f>
        <v>0</v>
      </c>
    </row>
    <row r="151" spans="1:63" s="6" customFormat="1" ht="22.9" customHeight="1">
      <c r="A151" s="262"/>
      <c r="B151" s="263"/>
      <c r="C151" s="262"/>
      <c r="D151" s="264" t="s">
        <v>70</v>
      </c>
      <c r="E151" s="271" t="s">
        <v>211</v>
      </c>
      <c r="F151" s="271" t="s">
        <v>212</v>
      </c>
      <c r="G151" s="262"/>
      <c r="H151" s="262"/>
      <c r="I151" s="382"/>
      <c r="J151" s="272">
        <f>SUM(J152:J154)</f>
        <v>0</v>
      </c>
      <c r="K151" s="262"/>
      <c r="L151" s="27"/>
      <c r="M151" s="29"/>
      <c r="N151" s="30"/>
      <c r="O151" s="30"/>
      <c r="P151" s="31">
        <f>SUM(P152:P154)</f>
        <v>159.5671</v>
      </c>
      <c r="Q151" s="30"/>
      <c r="R151" s="31">
        <f>SUM(R152:R154)</f>
        <v>0</v>
      </c>
      <c r="S151" s="30"/>
      <c r="T151" s="32">
        <f>SUM(T152:T154)</f>
        <v>0</v>
      </c>
      <c r="AR151" s="28" t="s">
        <v>149</v>
      </c>
      <c r="AT151" s="33" t="s">
        <v>70</v>
      </c>
      <c r="AU151" s="33" t="s">
        <v>79</v>
      </c>
      <c r="AY151" s="28" t="s">
        <v>140</v>
      </c>
      <c r="BK151" s="34">
        <f>SUM(BK152:BK154)</f>
        <v>0</v>
      </c>
    </row>
    <row r="152" spans="1:65" s="1" customFormat="1" ht="36" customHeight="1">
      <c r="A152" s="213"/>
      <c r="B152" s="214"/>
      <c r="C152" s="303" t="s">
        <v>213</v>
      </c>
      <c r="D152" s="303" t="s">
        <v>143</v>
      </c>
      <c r="E152" s="304" t="s">
        <v>724</v>
      </c>
      <c r="F152" s="305" t="s">
        <v>725</v>
      </c>
      <c r="G152" s="306" t="s">
        <v>146</v>
      </c>
      <c r="H152" s="307">
        <v>602.14</v>
      </c>
      <c r="I152" s="35"/>
      <c r="J152" s="308">
        <f>SUM(H152)*I152</f>
        <v>0</v>
      </c>
      <c r="K152" s="305" t="s">
        <v>147</v>
      </c>
      <c r="L152" s="12"/>
      <c r="M152" s="36" t="s">
        <v>1</v>
      </c>
      <c r="N152" s="37" t="s">
        <v>37</v>
      </c>
      <c r="O152" s="38">
        <v>0.265</v>
      </c>
      <c r="P152" s="38">
        <f>O152*H152</f>
        <v>159.5671</v>
      </c>
      <c r="Q152" s="38">
        <v>0</v>
      </c>
      <c r="R152" s="38">
        <f>Q152*H152</f>
        <v>0</v>
      </c>
      <c r="S152" s="38">
        <v>0</v>
      </c>
      <c r="T152" s="39">
        <f>S152*H152</f>
        <v>0</v>
      </c>
      <c r="AR152" s="40" t="s">
        <v>216</v>
      </c>
      <c r="AT152" s="40" t="s">
        <v>143</v>
      </c>
      <c r="AU152" s="40" t="s">
        <v>149</v>
      </c>
      <c r="AY152" s="9" t="s">
        <v>140</v>
      </c>
      <c r="BE152" s="41">
        <f>IF(N152="základní",J152,0)</f>
        <v>0</v>
      </c>
      <c r="BF152" s="41">
        <f>IF(N152="snížená",J152,0)</f>
        <v>0</v>
      </c>
      <c r="BG152" s="41">
        <f>IF(N152="zákl. přenesená",J152,0)</f>
        <v>0</v>
      </c>
      <c r="BH152" s="41">
        <f>IF(N152="sníž. přenesená",J152,0)</f>
        <v>0</v>
      </c>
      <c r="BI152" s="41">
        <f>IF(N152="nulová",J152,0)</f>
        <v>0</v>
      </c>
      <c r="BJ152" s="9" t="s">
        <v>149</v>
      </c>
      <c r="BK152" s="41">
        <f>ROUND(I152*H152,2)</f>
        <v>0</v>
      </c>
      <c r="BL152" s="9" t="s">
        <v>216</v>
      </c>
      <c r="BM152" s="40" t="s">
        <v>726</v>
      </c>
    </row>
    <row r="153" spans="1:51" s="7" customFormat="1" ht="12">
      <c r="A153" s="364"/>
      <c r="B153" s="365"/>
      <c r="C153" s="364"/>
      <c r="D153" s="366" t="s">
        <v>151</v>
      </c>
      <c r="E153" s="367" t="s">
        <v>1</v>
      </c>
      <c r="F153" s="368" t="s">
        <v>727</v>
      </c>
      <c r="G153" s="364"/>
      <c r="H153" s="369">
        <v>602.14</v>
      </c>
      <c r="I153" s="381"/>
      <c r="J153" s="364"/>
      <c r="K153" s="364"/>
      <c r="L153" s="42"/>
      <c r="M153" s="44"/>
      <c r="N153" s="45"/>
      <c r="O153" s="45"/>
      <c r="P153" s="45"/>
      <c r="Q153" s="45"/>
      <c r="R153" s="45"/>
      <c r="S153" s="45"/>
      <c r="T153" s="46"/>
      <c r="AT153" s="43" t="s">
        <v>151</v>
      </c>
      <c r="AU153" s="43" t="s">
        <v>149</v>
      </c>
      <c r="AV153" s="7" t="s">
        <v>149</v>
      </c>
      <c r="AW153" s="7" t="s">
        <v>27</v>
      </c>
      <c r="AX153" s="7" t="s">
        <v>79</v>
      </c>
      <c r="AY153" s="43" t="s">
        <v>140</v>
      </c>
    </row>
    <row r="154" spans="1:65" s="1" customFormat="1" ht="24" customHeight="1">
      <c r="A154" s="213"/>
      <c r="B154" s="214"/>
      <c r="C154" s="303" t="s">
        <v>219</v>
      </c>
      <c r="D154" s="303" t="s">
        <v>143</v>
      </c>
      <c r="E154" s="304" t="s">
        <v>234</v>
      </c>
      <c r="F154" s="305" t="s">
        <v>1231</v>
      </c>
      <c r="G154" s="306" t="s">
        <v>604</v>
      </c>
      <c r="H154" s="307">
        <v>1</v>
      </c>
      <c r="I154" s="35"/>
      <c r="J154" s="308">
        <f>SUM(H154)*I154</f>
        <v>0</v>
      </c>
      <c r="K154" s="305"/>
      <c r="L154" s="12"/>
      <c r="M154" s="36" t="s">
        <v>1</v>
      </c>
      <c r="N154" s="37" t="s">
        <v>37</v>
      </c>
      <c r="O154" s="38">
        <v>0</v>
      </c>
      <c r="P154" s="38">
        <f>O154*H154</f>
        <v>0</v>
      </c>
      <c r="Q154" s="38">
        <v>0</v>
      </c>
      <c r="R154" s="38">
        <f>Q154*H154</f>
        <v>0</v>
      </c>
      <c r="S154" s="38">
        <v>0</v>
      </c>
      <c r="T154" s="39">
        <f>S154*H154</f>
        <v>0</v>
      </c>
      <c r="AR154" s="40" t="s">
        <v>216</v>
      </c>
      <c r="AT154" s="40" t="s">
        <v>143</v>
      </c>
      <c r="AU154" s="40" t="s">
        <v>149</v>
      </c>
      <c r="AY154" s="9" t="s">
        <v>140</v>
      </c>
      <c r="BE154" s="41">
        <f>IF(N154="základní",J154,0)</f>
        <v>0</v>
      </c>
      <c r="BF154" s="41">
        <f>IF(N154="snížená",J154,0)</f>
        <v>0</v>
      </c>
      <c r="BG154" s="41">
        <f>IF(N154="zákl. přenesená",J154,0)</f>
        <v>0</v>
      </c>
      <c r="BH154" s="41">
        <f>IF(N154="sníž. přenesená",J154,0)</f>
        <v>0</v>
      </c>
      <c r="BI154" s="41">
        <f>IF(N154="nulová",J154,0)</f>
        <v>0</v>
      </c>
      <c r="BJ154" s="9" t="s">
        <v>149</v>
      </c>
      <c r="BK154" s="41">
        <f>ROUND(I154*H154,2)</f>
        <v>0</v>
      </c>
      <c r="BL154" s="9" t="s">
        <v>216</v>
      </c>
      <c r="BM154" s="40" t="s">
        <v>728</v>
      </c>
    </row>
    <row r="155" spans="1:63" s="6" customFormat="1" ht="22.9" customHeight="1">
      <c r="A155" s="262"/>
      <c r="B155" s="263"/>
      <c r="C155" s="262"/>
      <c r="D155" s="264" t="s">
        <v>70</v>
      </c>
      <c r="E155" s="271" t="s">
        <v>402</v>
      </c>
      <c r="F155" s="271" t="s">
        <v>403</v>
      </c>
      <c r="G155" s="262"/>
      <c r="H155" s="262"/>
      <c r="I155" s="382"/>
      <c r="J155" s="272">
        <f>SUM(J156:J158)</f>
        <v>0</v>
      </c>
      <c r="K155" s="262"/>
      <c r="L155" s="27"/>
      <c r="M155" s="29"/>
      <c r="N155" s="30"/>
      <c r="O155" s="30"/>
      <c r="P155" s="31">
        <f>SUM(P156:P158)</f>
        <v>105.11999999999999</v>
      </c>
      <c r="Q155" s="30"/>
      <c r="R155" s="31">
        <f>SUM(R156:R158)</f>
        <v>0</v>
      </c>
      <c r="S155" s="30"/>
      <c r="T155" s="32">
        <f>SUM(T156:T158)</f>
        <v>1.2744</v>
      </c>
      <c r="AR155" s="28" t="s">
        <v>149</v>
      </c>
      <c r="AT155" s="33" t="s">
        <v>70</v>
      </c>
      <c r="AU155" s="33" t="s">
        <v>79</v>
      </c>
      <c r="AY155" s="28" t="s">
        <v>140</v>
      </c>
      <c r="BK155" s="34">
        <f>SUM(BK156:BK158)</f>
        <v>0</v>
      </c>
    </row>
    <row r="156" spans="1:65" s="1" customFormat="1" ht="24" customHeight="1">
      <c r="A156" s="213"/>
      <c r="B156" s="214"/>
      <c r="C156" s="303" t="s">
        <v>8</v>
      </c>
      <c r="D156" s="303" t="s">
        <v>143</v>
      </c>
      <c r="E156" s="304" t="s">
        <v>405</v>
      </c>
      <c r="F156" s="305" t="s">
        <v>729</v>
      </c>
      <c r="G156" s="306" t="s">
        <v>242</v>
      </c>
      <c r="H156" s="307">
        <v>720</v>
      </c>
      <c r="I156" s="35"/>
      <c r="J156" s="308">
        <f>SUM(H156)*I156</f>
        <v>0</v>
      </c>
      <c r="K156" s="305" t="s">
        <v>1</v>
      </c>
      <c r="L156" s="12"/>
      <c r="M156" s="36" t="s">
        <v>1</v>
      </c>
      <c r="N156" s="37" t="s">
        <v>37</v>
      </c>
      <c r="O156" s="38">
        <v>0</v>
      </c>
      <c r="P156" s="38">
        <f>O156*H156</f>
        <v>0</v>
      </c>
      <c r="Q156" s="38">
        <v>0</v>
      </c>
      <c r="R156" s="38">
        <f>Q156*H156</f>
        <v>0</v>
      </c>
      <c r="S156" s="38">
        <v>0</v>
      </c>
      <c r="T156" s="39">
        <f>S156*H156</f>
        <v>0</v>
      </c>
      <c r="AR156" s="40" t="s">
        <v>216</v>
      </c>
      <c r="AT156" s="40" t="s">
        <v>143</v>
      </c>
      <c r="AU156" s="40" t="s">
        <v>149</v>
      </c>
      <c r="AY156" s="9" t="s">
        <v>140</v>
      </c>
      <c r="BE156" s="41">
        <f>IF(N156="základní",J156,0)</f>
        <v>0</v>
      </c>
      <c r="BF156" s="41">
        <f>IF(N156="snížená",J156,0)</f>
        <v>0</v>
      </c>
      <c r="BG156" s="41">
        <f>IF(N156="zákl. přenesená",J156,0)</f>
        <v>0</v>
      </c>
      <c r="BH156" s="41">
        <f>IF(N156="sníž. přenesená",J156,0)</f>
        <v>0</v>
      </c>
      <c r="BI156" s="41">
        <f>IF(N156="nulová",J156,0)</f>
        <v>0</v>
      </c>
      <c r="BJ156" s="9" t="s">
        <v>149</v>
      </c>
      <c r="BK156" s="41">
        <f>ROUND(I156*H156,2)</f>
        <v>0</v>
      </c>
      <c r="BL156" s="9" t="s">
        <v>216</v>
      </c>
      <c r="BM156" s="40" t="s">
        <v>730</v>
      </c>
    </row>
    <row r="157" spans="1:65" s="1" customFormat="1" ht="16.5" customHeight="1">
      <c r="A157" s="213"/>
      <c r="B157" s="214"/>
      <c r="C157" s="303" t="s">
        <v>216</v>
      </c>
      <c r="D157" s="303" t="s">
        <v>143</v>
      </c>
      <c r="E157" s="304" t="s">
        <v>731</v>
      </c>
      <c r="F157" s="305" t="s">
        <v>732</v>
      </c>
      <c r="G157" s="306" t="s">
        <v>413</v>
      </c>
      <c r="H157" s="307">
        <v>720</v>
      </c>
      <c r="I157" s="35"/>
      <c r="J157" s="308">
        <f>SUM(H157)*I157</f>
        <v>0</v>
      </c>
      <c r="K157" s="305" t="s">
        <v>147</v>
      </c>
      <c r="L157" s="12"/>
      <c r="M157" s="36" t="s">
        <v>1</v>
      </c>
      <c r="N157" s="37" t="s">
        <v>37</v>
      </c>
      <c r="O157" s="38">
        <v>0.146</v>
      </c>
      <c r="P157" s="38">
        <f>O157*H157</f>
        <v>105.11999999999999</v>
      </c>
      <c r="Q157" s="38">
        <v>0</v>
      </c>
      <c r="R157" s="38">
        <f>Q157*H157</f>
        <v>0</v>
      </c>
      <c r="S157" s="38">
        <v>0.00177</v>
      </c>
      <c r="T157" s="39">
        <f>S157*H157</f>
        <v>1.2744</v>
      </c>
      <c r="AR157" s="40" t="s">
        <v>216</v>
      </c>
      <c r="AT157" s="40" t="s">
        <v>143</v>
      </c>
      <c r="AU157" s="40" t="s">
        <v>149</v>
      </c>
      <c r="AY157" s="9" t="s">
        <v>140</v>
      </c>
      <c r="BE157" s="41">
        <f>IF(N157="základní",J157,0)</f>
        <v>0</v>
      </c>
      <c r="BF157" s="41">
        <f>IF(N157="snížená",J157,0)</f>
        <v>0</v>
      </c>
      <c r="BG157" s="41">
        <f>IF(N157="zákl. přenesená",J157,0)</f>
        <v>0</v>
      </c>
      <c r="BH157" s="41">
        <f>IF(N157="sníž. přenesená",J157,0)</f>
        <v>0</v>
      </c>
      <c r="BI157" s="41">
        <f>IF(N157="nulová",J157,0)</f>
        <v>0</v>
      </c>
      <c r="BJ157" s="9" t="s">
        <v>149</v>
      </c>
      <c r="BK157" s="41">
        <f>ROUND(I157*H157,2)</f>
        <v>0</v>
      </c>
      <c r="BL157" s="9" t="s">
        <v>216</v>
      </c>
      <c r="BM157" s="40" t="s">
        <v>733</v>
      </c>
    </row>
    <row r="158" spans="1:65" s="1" customFormat="1" ht="24" customHeight="1">
      <c r="A158" s="213"/>
      <c r="B158" s="214"/>
      <c r="C158" s="303" t="s">
        <v>233</v>
      </c>
      <c r="D158" s="303" t="s">
        <v>143</v>
      </c>
      <c r="E158" s="304" t="s">
        <v>734</v>
      </c>
      <c r="F158" s="305" t="s">
        <v>1232</v>
      </c>
      <c r="G158" s="306" t="s">
        <v>604</v>
      </c>
      <c r="H158" s="307">
        <v>1</v>
      </c>
      <c r="I158" s="35"/>
      <c r="J158" s="308">
        <f>SUM(H158)*I158</f>
        <v>0</v>
      </c>
      <c r="K158" s="305"/>
      <c r="L158" s="12"/>
      <c r="M158" s="36" t="s">
        <v>1</v>
      </c>
      <c r="N158" s="37" t="s">
        <v>37</v>
      </c>
      <c r="O158" s="38">
        <v>0</v>
      </c>
      <c r="P158" s="38">
        <f>O158*H158</f>
        <v>0</v>
      </c>
      <c r="Q158" s="38">
        <v>0</v>
      </c>
      <c r="R158" s="38">
        <f>Q158*H158</f>
        <v>0</v>
      </c>
      <c r="S158" s="38">
        <v>0</v>
      </c>
      <c r="T158" s="39">
        <f>S158*H158</f>
        <v>0</v>
      </c>
      <c r="AR158" s="40" t="s">
        <v>216</v>
      </c>
      <c r="AT158" s="40" t="s">
        <v>143</v>
      </c>
      <c r="AU158" s="40" t="s">
        <v>149</v>
      </c>
      <c r="AY158" s="9" t="s">
        <v>140</v>
      </c>
      <c r="BE158" s="41">
        <f>IF(N158="základní",J158,0)</f>
        <v>0</v>
      </c>
      <c r="BF158" s="41">
        <f>IF(N158="snížená",J158,0)</f>
        <v>0</v>
      </c>
      <c r="BG158" s="41">
        <f>IF(N158="zákl. přenesená",J158,0)</f>
        <v>0</v>
      </c>
      <c r="BH158" s="41">
        <f>IF(N158="sníž. přenesená",J158,0)</f>
        <v>0</v>
      </c>
      <c r="BI158" s="41">
        <f>IF(N158="nulová",J158,0)</f>
        <v>0</v>
      </c>
      <c r="BJ158" s="9" t="s">
        <v>149</v>
      </c>
      <c r="BK158" s="41">
        <f>ROUND(I158*H158,2)</f>
        <v>0</v>
      </c>
      <c r="BL158" s="9" t="s">
        <v>216</v>
      </c>
      <c r="BM158" s="40" t="s">
        <v>735</v>
      </c>
    </row>
    <row r="159" spans="1:63" s="6" customFormat="1" ht="22.9" customHeight="1">
      <c r="A159" s="262"/>
      <c r="B159" s="263"/>
      <c r="C159" s="262"/>
      <c r="D159" s="264" t="s">
        <v>70</v>
      </c>
      <c r="E159" s="271" t="s">
        <v>438</v>
      </c>
      <c r="F159" s="271" t="s">
        <v>439</v>
      </c>
      <c r="G159" s="262"/>
      <c r="H159" s="262"/>
      <c r="I159" s="382"/>
      <c r="J159" s="272">
        <f>BK159</f>
        <v>0</v>
      </c>
      <c r="K159" s="262"/>
      <c r="L159" s="27"/>
      <c r="M159" s="29"/>
      <c r="N159" s="30"/>
      <c r="O159" s="30"/>
      <c r="P159" s="31">
        <f>SUM(P160:P168)</f>
        <v>536.09253</v>
      </c>
      <c r="Q159" s="30"/>
      <c r="R159" s="31">
        <f>SUM(R160:R168)</f>
        <v>0.0347526</v>
      </c>
      <c r="S159" s="30"/>
      <c r="T159" s="32">
        <f>SUM(T160:T168)</f>
        <v>11.56624</v>
      </c>
      <c r="AR159" s="28" t="s">
        <v>149</v>
      </c>
      <c r="AT159" s="33" t="s">
        <v>70</v>
      </c>
      <c r="AU159" s="33" t="s">
        <v>79</v>
      </c>
      <c r="AY159" s="28" t="s">
        <v>140</v>
      </c>
      <c r="BK159" s="34">
        <f>SUM(BK160:BK168)</f>
        <v>0</v>
      </c>
    </row>
    <row r="160" spans="1:65" s="1" customFormat="1" ht="36" customHeight="1">
      <c r="A160" s="213"/>
      <c r="B160" s="214"/>
      <c r="C160" s="303" t="s">
        <v>239</v>
      </c>
      <c r="D160" s="303" t="s">
        <v>143</v>
      </c>
      <c r="E160" s="304" t="s">
        <v>441</v>
      </c>
      <c r="F160" s="305" t="s">
        <v>736</v>
      </c>
      <c r="G160" s="306" t="s">
        <v>617</v>
      </c>
      <c r="H160" s="307">
        <v>3255.68</v>
      </c>
      <c r="I160" s="35"/>
      <c r="J160" s="308">
        <f>SUM(H160)*I160</f>
        <v>0</v>
      </c>
      <c r="K160" s="305" t="s">
        <v>1</v>
      </c>
      <c r="L160" s="12"/>
      <c r="M160" s="36" t="s">
        <v>1</v>
      </c>
      <c r="N160" s="37" t="s">
        <v>37</v>
      </c>
      <c r="O160" s="38">
        <v>0</v>
      </c>
      <c r="P160" s="38">
        <f>O160*H160</f>
        <v>0</v>
      </c>
      <c r="Q160" s="38">
        <v>0</v>
      </c>
      <c r="R160" s="38">
        <f>Q160*H160</f>
        <v>0</v>
      </c>
      <c r="S160" s="38">
        <v>0</v>
      </c>
      <c r="T160" s="39">
        <f>S160*H160</f>
        <v>0</v>
      </c>
      <c r="AR160" s="40" t="s">
        <v>216</v>
      </c>
      <c r="AT160" s="40" t="s">
        <v>143</v>
      </c>
      <c r="AU160" s="40" t="s">
        <v>149</v>
      </c>
      <c r="AY160" s="9" t="s">
        <v>140</v>
      </c>
      <c r="BE160" s="41">
        <f>IF(N160="základní",J160,0)</f>
        <v>0</v>
      </c>
      <c r="BF160" s="41">
        <f>IF(N160="snížená",J160,0)</f>
        <v>0</v>
      </c>
      <c r="BG160" s="41">
        <f>IF(N160="zákl. přenesená",J160,0)</f>
        <v>0</v>
      </c>
      <c r="BH160" s="41">
        <f>IF(N160="sníž. přenesená",J160,0)</f>
        <v>0</v>
      </c>
      <c r="BI160" s="41">
        <f>IF(N160="nulová",J160,0)</f>
        <v>0</v>
      </c>
      <c r="BJ160" s="9" t="s">
        <v>149</v>
      </c>
      <c r="BK160" s="41">
        <f>ROUND(I160*H160,2)</f>
        <v>0</v>
      </c>
      <c r="BL160" s="9" t="s">
        <v>216</v>
      </c>
      <c r="BM160" s="40" t="s">
        <v>737</v>
      </c>
    </row>
    <row r="161" spans="1:51" s="7" customFormat="1" ht="12">
      <c r="A161" s="364"/>
      <c r="B161" s="365"/>
      <c r="C161" s="364"/>
      <c r="D161" s="366" t="s">
        <v>151</v>
      </c>
      <c r="E161" s="367" t="s">
        <v>1</v>
      </c>
      <c r="F161" s="368" t="s">
        <v>738</v>
      </c>
      <c r="G161" s="364"/>
      <c r="H161" s="369">
        <v>3255.68</v>
      </c>
      <c r="I161" s="381"/>
      <c r="J161" s="364"/>
      <c r="K161" s="364"/>
      <c r="L161" s="42"/>
      <c r="M161" s="44"/>
      <c r="N161" s="45"/>
      <c r="O161" s="45"/>
      <c r="P161" s="45"/>
      <c r="Q161" s="45"/>
      <c r="R161" s="45"/>
      <c r="S161" s="45"/>
      <c r="T161" s="46"/>
      <c r="AT161" s="43" t="s">
        <v>151</v>
      </c>
      <c r="AU161" s="43" t="s">
        <v>149</v>
      </c>
      <c r="AV161" s="7" t="s">
        <v>149</v>
      </c>
      <c r="AW161" s="7" t="s">
        <v>27</v>
      </c>
      <c r="AX161" s="7" t="s">
        <v>79</v>
      </c>
      <c r="AY161" s="43" t="s">
        <v>140</v>
      </c>
    </row>
    <row r="162" spans="1:65" s="1" customFormat="1" ht="36" customHeight="1">
      <c r="A162" s="213"/>
      <c r="B162" s="214"/>
      <c r="C162" s="303" t="s">
        <v>245</v>
      </c>
      <c r="D162" s="303" t="s">
        <v>143</v>
      </c>
      <c r="E162" s="304" t="s">
        <v>620</v>
      </c>
      <c r="F162" s="305" t="s">
        <v>739</v>
      </c>
      <c r="G162" s="306" t="s">
        <v>407</v>
      </c>
      <c r="H162" s="307">
        <v>129</v>
      </c>
      <c r="I162" s="35"/>
      <c r="J162" s="308">
        <f>SUM(H162)*I162</f>
        <v>0</v>
      </c>
      <c r="K162" s="305" t="s">
        <v>1</v>
      </c>
      <c r="L162" s="12"/>
      <c r="M162" s="36" t="s">
        <v>1</v>
      </c>
      <c r="N162" s="37" t="s">
        <v>37</v>
      </c>
      <c r="O162" s="38">
        <v>0</v>
      </c>
      <c r="P162" s="38">
        <f>O162*H162</f>
        <v>0</v>
      </c>
      <c r="Q162" s="38">
        <v>0</v>
      </c>
      <c r="R162" s="38">
        <f>Q162*H162</f>
        <v>0</v>
      </c>
      <c r="S162" s="38">
        <v>0</v>
      </c>
      <c r="T162" s="39">
        <f>S162*H162</f>
        <v>0</v>
      </c>
      <c r="AR162" s="40" t="s">
        <v>216</v>
      </c>
      <c r="AT162" s="40" t="s">
        <v>143</v>
      </c>
      <c r="AU162" s="40" t="s">
        <v>149</v>
      </c>
      <c r="AY162" s="9" t="s">
        <v>140</v>
      </c>
      <c r="BE162" s="41">
        <f>IF(N162="základní",J162,0)</f>
        <v>0</v>
      </c>
      <c r="BF162" s="41">
        <f>IF(N162="snížená",J162,0)</f>
        <v>0</v>
      </c>
      <c r="BG162" s="41">
        <f>IF(N162="zákl. přenesená",J162,0)</f>
        <v>0</v>
      </c>
      <c r="BH162" s="41">
        <f>IF(N162="sníž. přenesená",J162,0)</f>
        <v>0</v>
      </c>
      <c r="BI162" s="41">
        <f>IF(N162="nulová",J162,0)</f>
        <v>0</v>
      </c>
      <c r="BJ162" s="9" t="s">
        <v>149</v>
      </c>
      <c r="BK162" s="41">
        <f>ROUND(I162*H162,2)</f>
        <v>0</v>
      </c>
      <c r="BL162" s="9" t="s">
        <v>216</v>
      </c>
      <c r="BM162" s="40" t="s">
        <v>740</v>
      </c>
    </row>
    <row r="163" spans="1:51" s="7" customFormat="1" ht="12">
      <c r="A163" s="364"/>
      <c r="B163" s="365"/>
      <c r="C163" s="364"/>
      <c r="D163" s="366" t="s">
        <v>151</v>
      </c>
      <c r="E163" s="367" t="s">
        <v>1</v>
      </c>
      <c r="F163" s="368" t="s">
        <v>741</v>
      </c>
      <c r="G163" s="364"/>
      <c r="H163" s="369">
        <v>129</v>
      </c>
      <c r="I163" s="381"/>
      <c r="J163" s="364"/>
      <c r="K163" s="364"/>
      <c r="L163" s="42"/>
      <c r="M163" s="44"/>
      <c r="N163" s="45"/>
      <c r="O163" s="45"/>
      <c r="P163" s="45"/>
      <c r="Q163" s="45"/>
      <c r="R163" s="45"/>
      <c r="S163" s="45"/>
      <c r="T163" s="46"/>
      <c r="AT163" s="43" t="s">
        <v>151</v>
      </c>
      <c r="AU163" s="43" t="s">
        <v>149</v>
      </c>
      <c r="AV163" s="7" t="s">
        <v>149</v>
      </c>
      <c r="AW163" s="7" t="s">
        <v>27</v>
      </c>
      <c r="AX163" s="7" t="s">
        <v>79</v>
      </c>
      <c r="AY163" s="43" t="s">
        <v>140</v>
      </c>
    </row>
    <row r="164" spans="1:65" s="1" customFormat="1" ht="24" customHeight="1">
      <c r="A164" s="213"/>
      <c r="B164" s="214"/>
      <c r="C164" s="303" t="s">
        <v>249</v>
      </c>
      <c r="D164" s="303" t="s">
        <v>143</v>
      </c>
      <c r="E164" s="304" t="s">
        <v>1159</v>
      </c>
      <c r="F164" s="305" t="s">
        <v>742</v>
      </c>
      <c r="G164" s="306" t="s">
        <v>413</v>
      </c>
      <c r="H164" s="307">
        <v>579.21</v>
      </c>
      <c r="I164" s="35"/>
      <c r="J164" s="308">
        <f>SUM(H164)*I164</f>
        <v>0</v>
      </c>
      <c r="K164" s="305"/>
      <c r="L164" s="12"/>
      <c r="M164" s="36" t="s">
        <v>1</v>
      </c>
      <c r="N164" s="37" t="s">
        <v>37</v>
      </c>
      <c r="O164" s="38">
        <v>0.48</v>
      </c>
      <c r="P164" s="38">
        <f>O164*H164</f>
        <v>278.0208</v>
      </c>
      <c r="Q164" s="38">
        <v>6E-05</v>
      </c>
      <c r="R164" s="38">
        <f>Q164*H164</f>
        <v>0.0347526</v>
      </c>
      <c r="S164" s="38">
        <v>0</v>
      </c>
      <c r="T164" s="39">
        <f>S164*H164</f>
        <v>0</v>
      </c>
      <c r="AR164" s="40" t="s">
        <v>216</v>
      </c>
      <c r="AT164" s="40" t="s">
        <v>143</v>
      </c>
      <c r="AU164" s="40" t="s">
        <v>149</v>
      </c>
      <c r="AY164" s="9" t="s">
        <v>140</v>
      </c>
      <c r="BE164" s="41">
        <f>IF(N164="základní",J164,0)</f>
        <v>0</v>
      </c>
      <c r="BF164" s="41">
        <f>IF(N164="snížená",J164,0)</f>
        <v>0</v>
      </c>
      <c r="BG164" s="41">
        <f>IF(N164="zákl. přenesená",J164,0)</f>
        <v>0</v>
      </c>
      <c r="BH164" s="41">
        <f>IF(N164="sníž. přenesená",J164,0)</f>
        <v>0</v>
      </c>
      <c r="BI164" s="41">
        <f>IF(N164="nulová",J164,0)</f>
        <v>0</v>
      </c>
      <c r="BJ164" s="9" t="s">
        <v>149</v>
      </c>
      <c r="BK164" s="41">
        <f>ROUND(I164*H164,2)</f>
        <v>0</v>
      </c>
      <c r="BL164" s="9" t="s">
        <v>216</v>
      </c>
      <c r="BM164" s="40" t="s">
        <v>743</v>
      </c>
    </row>
    <row r="165" spans="1:51" s="7" customFormat="1" ht="12">
      <c r="A165" s="364"/>
      <c r="B165" s="365"/>
      <c r="C165" s="364"/>
      <c r="D165" s="366" t="s">
        <v>151</v>
      </c>
      <c r="E165" s="367" t="s">
        <v>1</v>
      </c>
      <c r="F165" s="368" t="s">
        <v>744</v>
      </c>
      <c r="G165" s="364"/>
      <c r="H165" s="369">
        <v>579.21</v>
      </c>
      <c r="I165" s="381"/>
      <c r="J165" s="364"/>
      <c r="K165" s="364"/>
      <c r="L165" s="42"/>
      <c r="M165" s="44"/>
      <c r="N165" s="45"/>
      <c r="O165" s="45"/>
      <c r="P165" s="45"/>
      <c r="Q165" s="45"/>
      <c r="R165" s="45"/>
      <c r="S165" s="45"/>
      <c r="T165" s="46"/>
      <c r="AT165" s="43" t="s">
        <v>151</v>
      </c>
      <c r="AU165" s="43" t="s">
        <v>149</v>
      </c>
      <c r="AV165" s="7" t="s">
        <v>149</v>
      </c>
      <c r="AW165" s="7" t="s">
        <v>27</v>
      </c>
      <c r="AX165" s="7" t="s">
        <v>79</v>
      </c>
      <c r="AY165" s="43" t="s">
        <v>140</v>
      </c>
    </row>
    <row r="166" spans="1:65" s="1" customFormat="1" ht="24" customHeight="1">
      <c r="A166" s="213"/>
      <c r="B166" s="214"/>
      <c r="C166" s="303" t="s">
        <v>7</v>
      </c>
      <c r="D166" s="303" t="s">
        <v>143</v>
      </c>
      <c r="E166" s="304" t="s">
        <v>745</v>
      </c>
      <c r="F166" s="305" t="s">
        <v>746</v>
      </c>
      <c r="G166" s="306" t="s">
        <v>413</v>
      </c>
      <c r="H166" s="307">
        <v>722.89</v>
      </c>
      <c r="I166" s="35"/>
      <c r="J166" s="308">
        <f>SUM(H166)*I166</f>
        <v>0</v>
      </c>
      <c r="K166" s="305" t="s">
        <v>147</v>
      </c>
      <c r="L166" s="12"/>
      <c r="M166" s="36" t="s">
        <v>1</v>
      </c>
      <c r="N166" s="37" t="s">
        <v>37</v>
      </c>
      <c r="O166" s="38">
        <v>0.357</v>
      </c>
      <c r="P166" s="38">
        <f>O166*H166</f>
        <v>258.07173</v>
      </c>
      <c r="Q166" s="38">
        <v>0</v>
      </c>
      <c r="R166" s="38">
        <f>Q166*H166</f>
        <v>0</v>
      </c>
      <c r="S166" s="38">
        <v>0.016</v>
      </c>
      <c r="T166" s="39">
        <f>S166*H166</f>
        <v>11.56624</v>
      </c>
      <c r="AR166" s="40" t="s">
        <v>216</v>
      </c>
      <c r="AT166" s="40" t="s">
        <v>143</v>
      </c>
      <c r="AU166" s="40" t="s">
        <v>149</v>
      </c>
      <c r="AY166" s="9" t="s">
        <v>140</v>
      </c>
      <c r="BE166" s="41">
        <f>IF(N166="základní",J166,0)</f>
        <v>0</v>
      </c>
      <c r="BF166" s="41">
        <f>IF(N166="snížená",J166,0)</f>
        <v>0</v>
      </c>
      <c r="BG166" s="41">
        <f>IF(N166="zákl. přenesená",J166,0)</f>
        <v>0</v>
      </c>
      <c r="BH166" s="41">
        <f>IF(N166="sníž. přenesená",J166,0)</f>
        <v>0</v>
      </c>
      <c r="BI166" s="41">
        <f>IF(N166="nulová",J166,0)</f>
        <v>0</v>
      </c>
      <c r="BJ166" s="9" t="s">
        <v>149</v>
      </c>
      <c r="BK166" s="41">
        <f>ROUND(I166*H166,2)</f>
        <v>0</v>
      </c>
      <c r="BL166" s="9" t="s">
        <v>216</v>
      </c>
      <c r="BM166" s="40" t="s">
        <v>747</v>
      </c>
    </row>
    <row r="167" spans="1:51" s="7" customFormat="1" ht="12">
      <c r="A167" s="364"/>
      <c r="B167" s="365"/>
      <c r="C167" s="364"/>
      <c r="D167" s="366" t="s">
        <v>151</v>
      </c>
      <c r="E167" s="367" t="s">
        <v>1</v>
      </c>
      <c r="F167" s="368" t="s">
        <v>748</v>
      </c>
      <c r="G167" s="364"/>
      <c r="H167" s="369">
        <v>722.89</v>
      </c>
      <c r="I167" s="381"/>
      <c r="J167" s="364"/>
      <c r="K167" s="364"/>
      <c r="L167" s="42"/>
      <c r="M167" s="44"/>
      <c r="N167" s="45"/>
      <c r="O167" s="45"/>
      <c r="P167" s="45"/>
      <c r="Q167" s="45"/>
      <c r="R167" s="45"/>
      <c r="S167" s="45"/>
      <c r="T167" s="46"/>
      <c r="AT167" s="43" t="s">
        <v>151</v>
      </c>
      <c r="AU167" s="43" t="s">
        <v>149</v>
      </c>
      <c r="AV167" s="7" t="s">
        <v>149</v>
      </c>
      <c r="AW167" s="7" t="s">
        <v>27</v>
      </c>
      <c r="AX167" s="7" t="s">
        <v>79</v>
      </c>
      <c r="AY167" s="43" t="s">
        <v>140</v>
      </c>
    </row>
    <row r="168" spans="1:65" s="1" customFormat="1" ht="24" customHeight="1">
      <c r="A168" s="213"/>
      <c r="B168" s="214"/>
      <c r="C168" s="303" t="s">
        <v>258</v>
      </c>
      <c r="D168" s="303" t="s">
        <v>143</v>
      </c>
      <c r="E168" s="304" t="s">
        <v>749</v>
      </c>
      <c r="F168" s="305" t="s">
        <v>1233</v>
      </c>
      <c r="G168" s="306" t="s">
        <v>604</v>
      </c>
      <c r="H168" s="307">
        <v>1</v>
      </c>
      <c r="I168" s="35"/>
      <c r="J168" s="308">
        <f>SUM(H168)*I168</f>
        <v>0</v>
      </c>
      <c r="K168" s="305"/>
      <c r="L168" s="12"/>
      <c r="M168" s="36" t="s">
        <v>1</v>
      </c>
      <c r="N168" s="37" t="s">
        <v>37</v>
      </c>
      <c r="O168" s="38">
        <v>0</v>
      </c>
      <c r="P168" s="38">
        <f>O168*H168</f>
        <v>0</v>
      </c>
      <c r="Q168" s="38">
        <v>0</v>
      </c>
      <c r="R168" s="38">
        <f>Q168*H168</f>
        <v>0</v>
      </c>
      <c r="S168" s="38">
        <v>0</v>
      </c>
      <c r="T168" s="39">
        <f>S168*H168</f>
        <v>0</v>
      </c>
      <c r="AR168" s="40" t="s">
        <v>216</v>
      </c>
      <c r="AT168" s="40" t="s">
        <v>143</v>
      </c>
      <c r="AU168" s="40" t="s">
        <v>149</v>
      </c>
      <c r="AY168" s="9" t="s">
        <v>140</v>
      </c>
      <c r="BE168" s="41">
        <f>IF(N168="základní",J168,0)</f>
        <v>0</v>
      </c>
      <c r="BF168" s="41">
        <f>IF(N168="snížená",J168,0)</f>
        <v>0</v>
      </c>
      <c r="BG168" s="41">
        <f>IF(N168="zákl. přenesená",J168,0)</f>
        <v>0</v>
      </c>
      <c r="BH168" s="41">
        <f>IF(N168="sníž. přenesená",J168,0)</f>
        <v>0</v>
      </c>
      <c r="BI168" s="41">
        <f>IF(N168="nulová",J168,0)</f>
        <v>0</v>
      </c>
      <c r="BJ168" s="9" t="s">
        <v>149</v>
      </c>
      <c r="BK168" s="41">
        <f>ROUND(I168*H168,2)</f>
        <v>0</v>
      </c>
      <c r="BL168" s="9" t="s">
        <v>216</v>
      </c>
      <c r="BM168" s="40" t="s">
        <v>750</v>
      </c>
    </row>
    <row r="169" spans="1:63" s="6" customFormat="1" ht="22.9" customHeight="1">
      <c r="A169" s="262"/>
      <c r="B169" s="263"/>
      <c r="C169" s="262"/>
      <c r="D169" s="264" t="s">
        <v>70</v>
      </c>
      <c r="E169" s="271" t="s">
        <v>639</v>
      </c>
      <c r="F169" s="271" t="s">
        <v>640</v>
      </c>
      <c r="G169" s="262"/>
      <c r="H169" s="262"/>
      <c r="I169" s="382"/>
      <c r="J169" s="272">
        <f>BK169</f>
        <v>0</v>
      </c>
      <c r="K169" s="262"/>
      <c r="L169" s="27"/>
      <c r="M169" s="29"/>
      <c r="N169" s="30"/>
      <c r="O169" s="30"/>
      <c r="P169" s="31">
        <f>SUM(P170:P180)</f>
        <v>653.3218999999999</v>
      </c>
      <c r="Q169" s="30"/>
      <c r="R169" s="31">
        <f>SUM(R170:R180)</f>
        <v>21.1170498</v>
      </c>
      <c r="S169" s="30"/>
      <c r="T169" s="32">
        <f>SUM(T170:T180)</f>
        <v>0</v>
      </c>
      <c r="AR169" s="28" t="s">
        <v>149</v>
      </c>
      <c r="AT169" s="33" t="s">
        <v>70</v>
      </c>
      <c r="AU169" s="33" t="s">
        <v>79</v>
      </c>
      <c r="AY169" s="28" t="s">
        <v>140</v>
      </c>
      <c r="BK169" s="34">
        <f>SUM(BK170:BK180)</f>
        <v>0</v>
      </c>
    </row>
    <row r="170" spans="1:65" s="1" customFormat="1" ht="16.5" customHeight="1">
      <c r="A170" s="213"/>
      <c r="B170" s="214"/>
      <c r="C170" s="303" t="s">
        <v>265</v>
      </c>
      <c r="D170" s="303" t="s">
        <v>143</v>
      </c>
      <c r="E170" s="304" t="s">
        <v>641</v>
      </c>
      <c r="F170" s="305" t="s">
        <v>642</v>
      </c>
      <c r="G170" s="306" t="s">
        <v>146</v>
      </c>
      <c r="H170" s="307">
        <v>602.14</v>
      </c>
      <c r="I170" s="35"/>
      <c r="J170" s="308">
        <f>SUM(H170)*I170</f>
        <v>0</v>
      </c>
      <c r="K170" s="305" t="s">
        <v>147</v>
      </c>
      <c r="L170" s="12"/>
      <c r="M170" s="36" t="s">
        <v>1</v>
      </c>
      <c r="N170" s="37" t="s">
        <v>37</v>
      </c>
      <c r="O170" s="38">
        <v>0.044</v>
      </c>
      <c r="P170" s="38">
        <f>O170*H170</f>
        <v>26.494159999999997</v>
      </c>
      <c r="Q170" s="38">
        <v>0.0003</v>
      </c>
      <c r="R170" s="38">
        <f>Q170*H170</f>
        <v>0.18064199999999997</v>
      </c>
      <c r="S170" s="38">
        <v>0</v>
      </c>
      <c r="T170" s="39">
        <f>S170*H170</f>
        <v>0</v>
      </c>
      <c r="AR170" s="40" t="s">
        <v>216</v>
      </c>
      <c r="AT170" s="40" t="s">
        <v>143</v>
      </c>
      <c r="AU170" s="40" t="s">
        <v>149</v>
      </c>
      <c r="AY170" s="9" t="s">
        <v>140</v>
      </c>
      <c r="BE170" s="41">
        <f>IF(N170="základní",J170,0)</f>
        <v>0</v>
      </c>
      <c r="BF170" s="41">
        <f>IF(N170="snížená",J170,0)</f>
        <v>0</v>
      </c>
      <c r="BG170" s="41">
        <f>IF(N170="zákl. přenesená",J170,0)</f>
        <v>0</v>
      </c>
      <c r="BH170" s="41">
        <f>IF(N170="sníž. přenesená",J170,0)</f>
        <v>0</v>
      </c>
      <c r="BI170" s="41">
        <f>IF(N170="nulová",J170,0)</f>
        <v>0</v>
      </c>
      <c r="BJ170" s="9" t="s">
        <v>149</v>
      </c>
      <c r="BK170" s="41">
        <f>ROUND(I170*H170,2)</f>
        <v>0</v>
      </c>
      <c r="BL170" s="9" t="s">
        <v>216</v>
      </c>
      <c r="BM170" s="40" t="s">
        <v>751</v>
      </c>
    </row>
    <row r="171" spans="1:65" s="1" customFormat="1" ht="16.5" customHeight="1">
      <c r="A171" s="213"/>
      <c r="B171" s="214"/>
      <c r="C171" s="303" t="s">
        <v>268</v>
      </c>
      <c r="D171" s="303" t="s">
        <v>143</v>
      </c>
      <c r="E171" s="304" t="s">
        <v>644</v>
      </c>
      <c r="F171" s="305" t="s">
        <v>752</v>
      </c>
      <c r="G171" s="306" t="s">
        <v>146</v>
      </c>
      <c r="H171" s="307">
        <v>602.14</v>
      </c>
      <c r="I171" s="35"/>
      <c r="J171" s="308">
        <f>SUM(H171)*I171</f>
        <v>0</v>
      </c>
      <c r="K171" s="305" t="s">
        <v>147</v>
      </c>
      <c r="L171" s="12"/>
      <c r="M171" s="36" t="s">
        <v>1</v>
      </c>
      <c r="N171" s="37" t="s">
        <v>37</v>
      </c>
      <c r="O171" s="38">
        <v>0.192</v>
      </c>
      <c r="P171" s="38">
        <f>O171*H171</f>
        <v>115.61088</v>
      </c>
      <c r="Q171" s="38">
        <v>0.00455</v>
      </c>
      <c r="R171" s="38">
        <f>Q171*H171</f>
        <v>2.739737</v>
      </c>
      <c r="S171" s="38">
        <v>0</v>
      </c>
      <c r="T171" s="39">
        <f>S171*H171</f>
        <v>0</v>
      </c>
      <c r="AR171" s="40" t="s">
        <v>216</v>
      </c>
      <c r="AT171" s="40" t="s">
        <v>143</v>
      </c>
      <c r="AU171" s="40" t="s">
        <v>149</v>
      </c>
      <c r="AY171" s="9" t="s">
        <v>140</v>
      </c>
      <c r="BE171" s="41">
        <f>IF(N171="základní",J171,0)</f>
        <v>0</v>
      </c>
      <c r="BF171" s="41">
        <f>IF(N171="snížená",J171,0)</f>
        <v>0</v>
      </c>
      <c r="BG171" s="41">
        <f>IF(N171="zákl. přenesená",J171,0)</f>
        <v>0</v>
      </c>
      <c r="BH171" s="41">
        <f>IF(N171="sníž. přenesená",J171,0)</f>
        <v>0</v>
      </c>
      <c r="BI171" s="41">
        <f>IF(N171="nulová",J171,0)</f>
        <v>0</v>
      </c>
      <c r="BJ171" s="9" t="s">
        <v>149</v>
      </c>
      <c r="BK171" s="41">
        <f>ROUND(I171*H171,2)</f>
        <v>0</v>
      </c>
      <c r="BL171" s="9" t="s">
        <v>216</v>
      </c>
      <c r="BM171" s="40" t="s">
        <v>753</v>
      </c>
    </row>
    <row r="172" spans="1:51" s="7" customFormat="1" ht="12">
      <c r="A172" s="364"/>
      <c r="B172" s="365"/>
      <c r="C172" s="364"/>
      <c r="D172" s="366" t="s">
        <v>151</v>
      </c>
      <c r="E172" s="367" t="s">
        <v>1</v>
      </c>
      <c r="F172" s="368" t="s">
        <v>727</v>
      </c>
      <c r="G172" s="364"/>
      <c r="H172" s="369">
        <v>602.14</v>
      </c>
      <c r="I172" s="381"/>
      <c r="J172" s="364"/>
      <c r="K172" s="364"/>
      <c r="L172" s="42"/>
      <c r="M172" s="44"/>
      <c r="N172" s="45"/>
      <c r="O172" s="45"/>
      <c r="P172" s="45"/>
      <c r="Q172" s="45"/>
      <c r="R172" s="45"/>
      <c r="S172" s="45"/>
      <c r="T172" s="46"/>
      <c r="AT172" s="43" t="s">
        <v>151</v>
      </c>
      <c r="AU172" s="43" t="s">
        <v>149</v>
      </c>
      <c r="AV172" s="7" t="s">
        <v>149</v>
      </c>
      <c r="AW172" s="7" t="s">
        <v>27</v>
      </c>
      <c r="AX172" s="7" t="s">
        <v>79</v>
      </c>
      <c r="AY172" s="43" t="s">
        <v>140</v>
      </c>
    </row>
    <row r="173" spans="1:65" s="1" customFormat="1" ht="36" customHeight="1">
      <c r="A173" s="213"/>
      <c r="B173" s="214"/>
      <c r="C173" s="303" t="s">
        <v>273</v>
      </c>
      <c r="D173" s="303" t="s">
        <v>143</v>
      </c>
      <c r="E173" s="304" t="s">
        <v>754</v>
      </c>
      <c r="F173" s="305" t="s">
        <v>755</v>
      </c>
      <c r="G173" s="306" t="s">
        <v>146</v>
      </c>
      <c r="H173" s="307">
        <v>602.14</v>
      </c>
      <c r="I173" s="35"/>
      <c r="J173" s="308">
        <f>SUM(H173)*I173</f>
        <v>0</v>
      </c>
      <c r="K173" s="305" t="s">
        <v>147</v>
      </c>
      <c r="L173" s="12"/>
      <c r="M173" s="36" t="s">
        <v>1</v>
      </c>
      <c r="N173" s="37" t="s">
        <v>37</v>
      </c>
      <c r="O173" s="38">
        <v>0.719</v>
      </c>
      <c r="P173" s="38">
        <f>O173*H173</f>
        <v>432.93865999999997</v>
      </c>
      <c r="Q173" s="38">
        <v>0.0091</v>
      </c>
      <c r="R173" s="38">
        <f>Q173*H173</f>
        <v>5.479474</v>
      </c>
      <c r="S173" s="38">
        <v>0</v>
      </c>
      <c r="T173" s="39">
        <f>S173*H173</f>
        <v>0</v>
      </c>
      <c r="AR173" s="40" t="s">
        <v>216</v>
      </c>
      <c r="AT173" s="40" t="s">
        <v>143</v>
      </c>
      <c r="AU173" s="40" t="s">
        <v>149</v>
      </c>
      <c r="AY173" s="9" t="s">
        <v>140</v>
      </c>
      <c r="BE173" s="41">
        <f>IF(N173="základní",J173,0)</f>
        <v>0</v>
      </c>
      <c r="BF173" s="41">
        <f>IF(N173="snížená",J173,0)</f>
        <v>0</v>
      </c>
      <c r="BG173" s="41">
        <f>IF(N173="zákl. přenesená",J173,0)</f>
        <v>0</v>
      </c>
      <c r="BH173" s="41">
        <f>IF(N173="sníž. přenesená",J173,0)</f>
        <v>0</v>
      </c>
      <c r="BI173" s="41">
        <f>IF(N173="nulová",J173,0)</f>
        <v>0</v>
      </c>
      <c r="BJ173" s="9" t="s">
        <v>149</v>
      </c>
      <c r="BK173" s="41">
        <f>ROUND(I173*H173,2)</f>
        <v>0</v>
      </c>
      <c r="BL173" s="9" t="s">
        <v>216</v>
      </c>
      <c r="BM173" s="40" t="s">
        <v>756</v>
      </c>
    </row>
    <row r="174" spans="1:51" s="7" customFormat="1" ht="12">
      <c r="A174" s="364"/>
      <c r="B174" s="365"/>
      <c r="C174" s="364"/>
      <c r="D174" s="366" t="s">
        <v>151</v>
      </c>
      <c r="E174" s="367" t="s">
        <v>1</v>
      </c>
      <c r="F174" s="368" t="s">
        <v>757</v>
      </c>
      <c r="G174" s="364"/>
      <c r="H174" s="369">
        <v>602.14</v>
      </c>
      <c r="I174" s="381"/>
      <c r="J174" s="364"/>
      <c r="K174" s="364"/>
      <c r="L174" s="42"/>
      <c r="M174" s="44"/>
      <c r="N174" s="45"/>
      <c r="O174" s="45"/>
      <c r="P174" s="45"/>
      <c r="Q174" s="45"/>
      <c r="R174" s="45"/>
      <c r="S174" s="45"/>
      <c r="T174" s="46"/>
      <c r="AT174" s="43" t="s">
        <v>151</v>
      </c>
      <c r="AU174" s="43" t="s">
        <v>149</v>
      </c>
      <c r="AV174" s="7" t="s">
        <v>149</v>
      </c>
      <c r="AW174" s="7" t="s">
        <v>27</v>
      </c>
      <c r="AX174" s="7" t="s">
        <v>79</v>
      </c>
      <c r="AY174" s="43" t="s">
        <v>140</v>
      </c>
    </row>
    <row r="175" spans="1:65" s="1" customFormat="1" ht="36" customHeight="1">
      <c r="A175" s="213"/>
      <c r="B175" s="214"/>
      <c r="C175" s="370" t="s">
        <v>278</v>
      </c>
      <c r="D175" s="370" t="s">
        <v>220</v>
      </c>
      <c r="E175" s="371" t="s">
        <v>658</v>
      </c>
      <c r="F175" s="372" t="s">
        <v>659</v>
      </c>
      <c r="G175" s="373" t="s">
        <v>146</v>
      </c>
      <c r="H175" s="374">
        <v>662.354</v>
      </c>
      <c r="I175" s="35"/>
      <c r="J175" s="308">
        <f>SUM(H175)*I175</f>
        <v>0</v>
      </c>
      <c r="K175" s="372" t="s">
        <v>147</v>
      </c>
      <c r="L175" s="48"/>
      <c r="M175" s="49" t="s">
        <v>1</v>
      </c>
      <c r="N175" s="50" t="s">
        <v>37</v>
      </c>
      <c r="O175" s="38">
        <v>0</v>
      </c>
      <c r="P175" s="38">
        <f>O175*H175</f>
        <v>0</v>
      </c>
      <c r="Q175" s="38">
        <v>0.0192</v>
      </c>
      <c r="R175" s="38">
        <f>Q175*H175</f>
        <v>12.7171968</v>
      </c>
      <c r="S175" s="38">
        <v>0</v>
      </c>
      <c r="T175" s="39">
        <f>S175*H175</f>
        <v>0</v>
      </c>
      <c r="AR175" s="40" t="s">
        <v>223</v>
      </c>
      <c r="AT175" s="40" t="s">
        <v>220</v>
      </c>
      <c r="AU175" s="40" t="s">
        <v>149</v>
      </c>
      <c r="AY175" s="9" t="s">
        <v>140</v>
      </c>
      <c r="BE175" s="41">
        <f>IF(N175="základní",J175,0)</f>
        <v>0</v>
      </c>
      <c r="BF175" s="41">
        <f>IF(N175="snížená",J175,0)</f>
        <v>0</v>
      </c>
      <c r="BG175" s="41">
        <f>IF(N175="zákl. přenesená",J175,0)</f>
        <v>0</v>
      </c>
      <c r="BH175" s="41">
        <f>IF(N175="sníž. přenesená",J175,0)</f>
        <v>0</v>
      </c>
      <c r="BI175" s="41">
        <f>IF(N175="nulová",J175,0)</f>
        <v>0</v>
      </c>
      <c r="BJ175" s="9" t="s">
        <v>149</v>
      </c>
      <c r="BK175" s="41">
        <f>ROUND(I175*H175,2)</f>
        <v>0</v>
      </c>
      <c r="BL175" s="9" t="s">
        <v>216</v>
      </c>
      <c r="BM175" s="40" t="s">
        <v>758</v>
      </c>
    </row>
    <row r="176" spans="1:51" s="7" customFormat="1" ht="12">
      <c r="A176" s="364"/>
      <c r="B176" s="365"/>
      <c r="C176" s="364"/>
      <c r="D176" s="366" t="s">
        <v>151</v>
      </c>
      <c r="E176" s="364"/>
      <c r="F176" s="368" t="s">
        <v>759</v>
      </c>
      <c r="G176" s="364"/>
      <c r="H176" s="369">
        <v>662.354</v>
      </c>
      <c r="I176" s="381"/>
      <c r="J176" s="364"/>
      <c r="K176" s="364"/>
      <c r="L176" s="42"/>
      <c r="M176" s="44"/>
      <c r="N176" s="45"/>
      <c r="O176" s="45"/>
      <c r="P176" s="45"/>
      <c r="Q176" s="45"/>
      <c r="R176" s="45"/>
      <c r="S176" s="45"/>
      <c r="T176" s="46"/>
      <c r="AT176" s="43" t="s">
        <v>151</v>
      </c>
      <c r="AU176" s="43" t="s">
        <v>149</v>
      </c>
      <c r="AV176" s="7" t="s">
        <v>149</v>
      </c>
      <c r="AW176" s="7" t="s">
        <v>3</v>
      </c>
      <c r="AX176" s="7" t="s">
        <v>79</v>
      </c>
      <c r="AY176" s="43" t="s">
        <v>140</v>
      </c>
    </row>
    <row r="177" spans="1:65" s="1" customFormat="1" ht="24" customHeight="1">
      <c r="A177" s="213"/>
      <c r="B177" s="214"/>
      <c r="C177" s="303" t="s">
        <v>283</v>
      </c>
      <c r="D177" s="303" t="s">
        <v>143</v>
      </c>
      <c r="E177" s="304" t="s">
        <v>760</v>
      </c>
      <c r="F177" s="305" t="s">
        <v>761</v>
      </c>
      <c r="G177" s="306" t="s">
        <v>146</v>
      </c>
      <c r="H177" s="307">
        <v>602.14</v>
      </c>
      <c r="I177" s="35"/>
      <c r="J177" s="308">
        <f>SUM(H177)*I177</f>
        <v>0</v>
      </c>
      <c r="K177" s="305" t="s">
        <v>147</v>
      </c>
      <c r="L177" s="12"/>
      <c r="M177" s="36" t="s">
        <v>1</v>
      </c>
      <c r="N177" s="37" t="s">
        <v>37</v>
      </c>
      <c r="O177" s="38">
        <v>0.03</v>
      </c>
      <c r="P177" s="38">
        <f>O177*H177</f>
        <v>18.0642</v>
      </c>
      <c r="Q177" s="38">
        <v>0</v>
      </c>
      <c r="R177" s="38">
        <f>Q177*H177</f>
        <v>0</v>
      </c>
      <c r="S177" s="38">
        <v>0</v>
      </c>
      <c r="T177" s="39">
        <f>S177*H177</f>
        <v>0</v>
      </c>
      <c r="AR177" s="40" t="s">
        <v>216</v>
      </c>
      <c r="AT177" s="40" t="s">
        <v>143</v>
      </c>
      <c r="AU177" s="40" t="s">
        <v>149</v>
      </c>
      <c r="AY177" s="9" t="s">
        <v>140</v>
      </c>
      <c r="BE177" s="41">
        <f>IF(N177="základní",J177,0)</f>
        <v>0</v>
      </c>
      <c r="BF177" s="41">
        <f>IF(N177="snížená",J177,0)</f>
        <v>0</v>
      </c>
      <c r="BG177" s="41">
        <f>IF(N177="zákl. přenesená",J177,0)</f>
        <v>0</v>
      </c>
      <c r="BH177" s="41">
        <f>IF(N177="sníž. přenesená",J177,0)</f>
        <v>0</v>
      </c>
      <c r="BI177" s="41">
        <f>IF(N177="nulová",J177,0)</f>
        <v>0</v>
      </c>
      <c r="BJ177" s="9" t="s">
        <v>149</v>
      </c>
      <c r="BK177" s="41">
        <f>ROUND(I177*H177,2)</f>
        <v>0</v>
      </c>
      <c r="BL177" s="9" t="s">
        <v>216</v>
      </c>
      <c r="BM177" s="40" t="s">
        <v>762</v>
      </c>
    </row>
    <row r="178" spans="1:65" s="1" customFormat="1" ht="24" customHeight="1">
      <c r="A178" s="213"/>
      <c r="B178" s="214"/>
      <c r="C178" s="303" t="s">
        <v>288</v>
      </c>
      <c r="D178" s="303" t="s">
        <v>143</v>
      </c>
      <c r="E178" s="304" t="s">
        <v>763</v>
      </c>
      <c r="F178" s="305" t="s">
        <v>764</v>
      </c>
      <c r="G178" s="306" t="s">
        <v>146</v>
      </c>
      <c r="H178" s="307">
        <v>602.14</v>
      </c>
      <c r="I178" s="35"/>
      <c r="J178" s="308">
        <f>SUM(H178)*I178</f>
        <v>0</v>
      </c>
      <c r="K178" s="305" t="s">
        <v>147</v>
      </c>
      <c r="L178" s="12"/>
      <c r="M178" s="36" t="s">
        <v>1</v>
      </c>
      <c r="N178" s="37" t="s">
        <v>37</v>
      </c>
      <c r="O178" s="38">
        <v>0.1</v>
      </c>
      <c r="P178" s="38">
        <f>O178*H178</f>
        <v>60.214</v>
      </c>
      <c r="Q178" s="38">
        <v>0</v>
      </c>
      <c r="R178" s="38">
        <f>Q178*H178</f>
        <v>0</v>
      </c>
      <c r="S178" s="38">
        <v>0</v>
      </c>
      <c r="T178" s="39">
        <f>S178*H178</f>
        <v>0</v>
      </c>
      <c r="AR178" s="40" t="s">
        <v>216</v>
      </c>
      <c r="AT178" s="40" t="s">
        <v>143</v>
      </c>
      <c r="AU178" s="40" t="s">
        <v>149</v>
      </c>
      <c r="AY178" s="9" t="s">
        <v>140</v>
      </c>
      <c r="BE178" s="41">
        <f>IF(N178="základní",J178,0)</f>
        <v>0</v>
      </c>
      <c r="BF178" s="41">
        <f>IF(N178="snížená",J178,0)</f>
        <v>0</v>
      </c>
      <c r="BG178" s="41">
        <f>IF(N178="zákl. přenesená",J178,0)</f>
        <v>0</v>
      </c>
      <c r="BH178" s="41">
        <f>IF(N178="sníž. přenesená",J178,0)</f>
        <v>0</v>
      </c>
      <c r="BI178" s="41">
        <f>IF(N178="nulová",J178,0)</f>
        <v>0</v>
      </c>
      <c r="BJ178" s="9" t="s">
        <v>149</v>
      </c>
      <c r="BK178" s="41">
        <f>ROUND(I178*H178,2)</f>
        <v>0</v>
      </c>
      <c r="BL178" s="9" t="s">
        <v>216</v>
      </c>
      <c r="BM178" s="40" t="s">
        <v>765</v>
      </c>
    </row>
    <row r="179" spans="1:51" s="7" customFormat="1" ht="12">
      <c r="A179" s="364"/>
      <c r="B179" s="365"/>
      <c r="C179" s="364"/>
      <c r="D179" s="366" t="s">
        <v>151</v>
      </c>
      <c r="E179" s="367" t="s">
        <v>1</v>
      </c>
      <c r="F179" s="368" t="s">
        <v>727</v>
      </c>
      <c r="G179" s="364"/>
      <c r="H179" s="369">
        <v>602.14</v>
      </c>
      <c r="I179" s="381"/>
      <c r="J179" s="364"/>
      <c r="K179" s="364"/>
      <c r="L179" s="42"/>
      <c r="M179" s="44"/>
      <c r="N179" s="45"/>
      <c r="O179" s="45"/>
      <c r="P179" s="45"/>
      <c r="Q179" s="45"/>
      <c r="R179" s="45"/>
      <c r="S179" s="45"/>
      <c r="T179" s="46"/>
      <c r="AT179" s="43" t="s">
        <v>151</v>
      </c>
      <c r="AU179" s="43" t="s">
        <v>149</v>
      </c>
      <c r="AV179" s="7" t="s">
        <v>149</v>
      </c>
      <c r="AW179" s="7" t="s">
        <v>27</v>
      </c>
      <c r="AX179" s="7" t="s">
        <v>79</v>
      </c>
      <c r="AY179" s="43" t="s">
        <v>140</v>
      </c>
    </row>
    <row r="180" spans="1:65" s="1" customFormat="1" ht="24" customHeight="1">
      <c r="A180" s="213"/>
      <c r="B180" s="214"/>
      <c r="C180" s="303" t="s">
        <v>292</v>
      </c>
      <c r="D180" s="303" t="s">
        <v>143</v>
      </c>
      <c r="E180" s="304" t="s">
        <v>766</v>
      </c>
      <c r="F180" s="305" t="s">
        <v>1234</v>
      </c>
      <c r="G180" s="306" t="s">
        <v>604</v>
      </c>
      <c r="H180" s="307">
        <v>1</v>
      </c>
      <c r="I180" s="35"/>
      <c r="J180" s="308">
        <f>SUM(H180)*I180</f>
        <v>0</v>
      </c>
      <c r="K180" s="305"/>
      <c r="L180" s="12"/>
      <c r="M180" s="36" t="s">
        <v>1</v>
      </c>
      <c r="N180" s="37" t="s">
        <v>37</v>
      </c>
      <c r="O180" s="38">
        <v>0</v>
      </c>
      <c r="P180" s="38">
        <f>O180*H180</f>
        <v>0</v>
      </c>
      <c r="Q180" s="38">
        <v>0</v>
      </c>
      <c r="R180" s="38">
        <f>Q180*H180</f>
        <v>0</v>
      </c>
      <c r="S180" s="38">
        <v>0</v>
      </c>
      <c r="T180" s="39">
        <f>S180*H180</f>
        <v>0</v>
      </c>
      <c r="AR180" s="40" t="s">
        <v>216</v>
      </c>
      <c r="AT180" s="40" t="s">
        <v>143</v>
      </c>
      <c r="AU180" s="40" t="s">
        <v>149</v>
      </c>
      <c r="AY180" s="9" t="s">
        <v>140</v>
      </c>
      <c r="BE180" s="41">
        <f>IF(N180="základní",J180,0)</f>
        <v>0</v>
      </c>
      <c r="BF180" s="41">
        <f>IF(N180="snížená",J180,0)</f>
        <v>0</v>
      </c>
      <c r="BG180" s="41">
        <f>IF(N180="zákl. přenesená",J180,0)</f>
        <v>0</v>
      </c>
      <c r="BH180" s="41">
        <f>IF(N180="sníž. přenesená",J180,0)</f>
        <v>0</v>
      </c>
      <c r="BI180" s="41">
        <f>IF(N180="nulová",J180,0)</f>
        <v>0</v>
      </c>
      <c r="BJ180" s="9" t="s">
        <v>149</v>
      </c>
      <c r="BK180" s="41">
        <f>ROUND(I180*H180,2)</f>
        <v>0</v>
      </c>
      <c r="BL180" s="9" t="s">
        <v>216</v>
      </c>
      <c r="BM180" s="40" t="s">
        <v>767</v>
      </c>
    </row>
    <row r="181" spans="1:63" s="6" customFormat="1" ht="22.9" customHeight="1">
      <c r="A181" s="262"/>
      <c r="B181" s="263"/>
      <c r="C181" s="262"/>
      <c r="D181" s="264" t="s">
        <v>70</v>
      </c>
      <c r="E181" s="271" t="s">
        <v>448</v>
      </c>
      <c r="F181" s="271" t="s">
        <v>449</v>
      </c>
      <c r="G181" s="262"/>
      <c r="H181" s="262"/>
      <c r="I181" s="382"/>
      <c r="J181" s="272">
        <f>BK181</f>
        <v>0</v>
      </c>
      <c r="K181" s="262"/>
      <c r="L181" s="27"/>
      <c r="M181" s="29"/>
      <c r="N181" s="30"/>
      <c r="O181" s="30"/>
      <c r="P181" s="31">
        <f>SUM(P182:P185)</f>
        <v>150.021324</v>
      </c>
      <c r="Q181" s="30"/>
      <c r="R181" s="31">
        <f>SUM(R182:R185)</f>
        <v>0.18347796</v>
      </c>
      <c r="S181" s="30"/>
      <c r="T181" s="32">
        <f>SUM(T182:T185)</f>
        <v>0</v>
      </c>
      <c r="AR181" s="28" t="s">
        <v>149</v>
      </c>
      <c r="AT181" s="33" t="s">
        <v>70</v>
      </c>
      <c r="AU181" s="33" t="s">
        <v>79</v>
      </c>
      <c r="AY181" s="28" t="s">
        <v>140</v>
      </c>
      <c r="BK181" s="34">
        <f>SUM(BK182:BK185)</f>
        <v>0</v>
      </c>
    </row>
    <row r="182" spans="1:65" s="1" customFormat="1" ht="24" customHeight="1">
      <c r="A182" s="213"/>
      <c r="B182" s="214"/>
      <c r="C182" s="303" t="s">
        <v>295</v>
      </c>
      <c r="D182" s="303" t="s">
        <v>143</v>
      </c>
      <c r="E182" s="304" t="s">
        <v>768</v>
      </c>
      <c r="F182" s="305" t="s">
        <v>769</v>
      </c>
      <c r="G182" s="306" t="s">
        <v>146</v>
      </c>
      <c r="H182" s="307">
        <v>579.21</v>
      </c>
      <c r="I182" s="35"/>
      <c r="J182" s="308">
        <f>SUM(H182)*I182</f>
        <v>0</v>
      </c>
      <c r="K182" s="305" t="s">
        <v>147</v>
      </c>
      <c r="L182" s="12"/>
      <c r="M182" s="36" t="s">
        <v>1</v>
      </c>
      <c r="N182" s="37" t="s">
        <v>37</v>
      </c>
      <c r="O182" s="38">
        <v>0.167</v>
      </c>
      <c r="P182" s="38">
        <f>O182*H182</f>
        <v>96.72807000000002</v>
      </c>
      <c r="Q182" s="38">
        <v>6E-05</v>
      </c>
      <c r="R182" s="38">
        <f>Q182*H182</f>
        <v>0.0347526</v>
      </c>
      <c r="S182" s="38">
        <v>0</v>
      </c>
      <c r="T182" s="39">
        <f>S182*H182</f>
        <v>0</v>
      </c>
      <c r="AR182" s="40" t="s">
        <v>216</v>
      </c>
      <c r="AT182" s="40" t="s">
        <v>143</v>
      </c>
      <c r="AU182" s="40" t="s">
        <v>149</v>
      </c>
      <c r="AY182" s="9" t="s">
        <v>140</v>
      </c>
      <c r="BE182" s="41">
        <f>IF(N182="základní",J182,0)</f>
        <v>0</v>
      </c>
      <c r="BF182" s="41">
        <f>IF(N182="snížená",J182,0)</f>
        <v>0</v>
      </c>
      <c r="BG182" s="41">
        <f>IF(N182="zákl. přenesená",J182,0)</f>
        <v>0</v>
      </c>
      <c r="BH182" s="41">
        <f>IF(N182="sníž. přenesená",J182,0)</f>
        <v>0</v>
      </c>
      <c r="BI182" s="41">
        <f>IF(N182="nulová",J182,0)</f>
        <v>0</v>
      </c>
      <c r="BJ182" s="9" t="s">
        <v>149</v>
      </c>
      <c r="BK182" s="41">
        <f>ROUND(I182*H182,2)</f>
        <v>0</v>
      </c>
      <c r="BL182" s="9" t="s">
        <v>216</v>
      </c>
      <c r="BM182" s="40" t="s">
        <v>770</v>
      </c>
    </row>
    <row r="183" spans="1:51" s="7" customFormat="1" ht="12">
      <c r="A183" s="364"/>
      <c r="B183" s="365"/>
      <c r="C183" s="364"/>
      <c r="D183" s="366" t="s">
        <v>151</v>
      </c>
      <c r="E183" s="367" t="s">
        <v>1</v>
      </c>
      <c r="F183" s="368" t="s">
        <v>771</v>
      </c>
      <c r="G183" s="364"/>
      <c r="H183" s="369">
        <v>579.21</v>
      </c>
      <c r="I183" s="381"/>
      <c r="J183" s="364"/>
      <c r="K183" s="364"/>
      <c r="L183" s="42"/>
      <c r="M183" s="44"/>
      <c r="N183" s="45"/>
      <c r="O183" s="45"/>
      <c r="P183" s="45"/>
      <c r="Q183" s="45"/>
      <c r="R183" s="45"/>
      <c r="S183" s="45"/>
      <c r="T183" s="46"/>
      <c r="AT183" s="43" t="s">
        <v>151</v>
      </c>
      <c r="AU183" s="43" t="s">
        <v>149</v>
      </c>
      <c r="AV183" s="7" t="s">
        <v>149</v>
      </c>
      <c r="AW183" s="7" t="s">
        <v>27</v>
      </c>
      <c r="AX183" s="7" t="s">
        <v>79</v>
      </c>
      <c r="AY183" s="43" t="s">
        <v>140</v>
      </c>
    </row>
    <row r="184" spans="1:65" s="1" customFormat="1" ht="24" customHeight="1">
      <c r="A184" s="213"/>
      <c r="B184" s="214"/>
      <c r="C184" s="303" t="s">
        <v>299</v>
      </c>
      <c r="D184" s="303" t="s">
        <v>143</v>
      </c>
      <c r="E184" s="304" t="s">
        <v>772</v>
      </c>
      <c r="F184" s="305" t="s">
        <v>773</v>
      </c>
      <c r="G184" s="306" t="s">
        <v>146</v>
      </c>
      <c r="H184" s="307">
        <v>619.689</v>
      </c>
      <c r="I184" s="35"/>
      <c r="J184" s="308">
        <f>SUM(H184)*I184</f>
        <v>0</v>
      </c>
      <c r="K184" s="305" t="s">
        <v>147</v>
      </c>
      <c r="L184" s="12"/>
      <c r="M184" s="36" t="s">
        <v>1</v>
      </c>
      <c r="N184" s="37" t="s">
        <v>37</v>
      </c>
      <c r="O184" s="38">
        <v>0.086</v>
      </c>
      <c r="P184" s="38">
        <f>O184*H184</f>
        <v>53.29325399999999</v>
      </c>
      <c r="Q184" s="38">
        <v>0.00024</v>
      </c>
      <c r="R184" s="38">
        <f>Q184*H184</f>
        <v>0.14872536</v>
      </c>
      <c r="S184" s="38">
        <v>0</v>
      </c>
      <c r="T184" s="39">
        <f>S184*H184</f>
        <v>0</v>
      </c>
      <c r="AR184" s="40" t="s">
        <v>216</v>
      </c>
      <c r="AT184" s="40" t="s">
        <v>143</v>
      </c>
      <c r="AU184" s="40" t="s">
        <v>149</v>
      </c>
      <c r="AY184" s="9" t="s">
        <v>140</v>
      </c>
      <c r="BE184" s="41">
        <f>IF(N184="základní",J184,0)</f>
        <v>0</v>
      </c>
      <c r="BF184" s="41">
        <f>IF(N184="snížená",J184,0)</f>
        <v>0</v>
      </c>
      <c r="BG184" s="41">
        <f>IF(N184="zákl. přenesená",J184,0)</f>
        <v>0</v>
      </c>
      <c r="BH184" s="41">
        <f>IF(N184="sníž. přenesená",J184,0)</f>
        <v>0</v>
      </c>
      <c r="BI184" s="41">
        <f>IF(N184="nulová",J184,0)</f>
        <v>0</v>
      </c>
      <c r="BJ184" s="9" t="s">
        <v>149</v>
      </c>
      <c r="BK184" s="41">
        <f>ROUND(I184*H184,2)</f>
        <v>0</v>
      </c>
      <c r="BL184" s="9" t="s">
        <v>216</v>
      </c>
      <c r="BM184" s="40" t="s">
        <v>774</v>
      </c>
    </row>
    <row r="185" spans="1:51" s="7" customFormat="1" ht="12">
      <c r="A185" s="364"/>
      <c r="B185" s="365"/>
      <c r="C185" s="364"/>
      <c r="D185" s="366" t="s">
        <v>151</v>
      </c>
      <c r="E185" s="367" t="s">
        <v>1</v>
      </c>
      <c r="F185" s="368" t="s">
        <v>775</v>
      </c>
      <c r="G185" s="364"/>
      <c r="H185" s="369">
        <v>619.689</v>
      </c>
      <c r="I185" s="381"/>
      <c r="J185" s="364"/>
      <c r="K185" s="364"/>
      <c r="L185" s="42"/>
      <c r="M185" s="44"/>
      <c r="N185" s="45"/>
      <c r="O185" s="45"/>
      <c r="P185" s="45"/>
      <c r="Q185" s="45"/>
      <c r="R185" s="45"/>
      <c r="S185" s="45"/>
      <c r="T185" s="46"/>
      <c r="AT185" s="43" t="s">
        <v>151</v>
      </c>
      <c r="AU185" s="43" t="s">
        <v>149</v>
      </c>
      <c r="AV185" s="7" t="s">
        <v>149</v>
      </c>
      <c r="AW185" s="7" t="s">
        <v>27</v>
      </c>
      <c r="AX185" s="7" t="s">
        <v>79</v>
      </c>
      <c r="AY185" s="43" t="s">
        <v>140</v>
      </c>
    </row>
    <row r="186" spans="1:63" s="6" customFormat="1" ht="25.9" customHeight="1">
      <c r="A186" s="262"/>
      <c r="B186" s="263"/>
      <c r="C186" s="262"/>
      <c r="D186" s="264" t="s">
        <v>70</v>
      </c>
      <c r="E186" s="265" t="s">
        <v>464</v>
      </c>
      <c r="F186" s="265" t="s">
        <v>465</v>
      </c>
      <c r="G186" s="262"/>
      <c r="H186" s="262"/>
      <c r="I186" s="382"/>
      <c r="J186" s="266">
        <f>J187+J191+J197</f>
        <v>0</v>
      </c>
      <c r="K186" s="262"/>
      <c r="L186" s="27"/>
      <c r="M186" s="29"/>
      <c r="N186" s="30"/>
      <c r="O186" s="30"/>
      <c r="P186" s="31">
        <f>P187+P191+P197</f>
        <v>0</v>
      </c>
      <c r="Q186" s="30"/>
      <c r="R186" s="31">
        <f>R187+R191+R197</f>
        <v>0</v>
      </c>
      <c r="S186" s="30"/>
      <c r="T186" s="32">
        <f>T187+T191+T197</f>
        <v>0</v>
      </c>
      <c r="AR186" s="28" t="s">
        <v>168</v>
      </c>
      <c r="AT186" s="33" t="s">
        <v>70</v>
      </c>
      <c r="AU186" s="33" t="s">
        <v>71</v>
      </c>
      <c r="AY186" s="28" t="s">
        <v>140</v>
      </c>
      <c r="BK186" s="34">
        <f>BK187+BK191+BK197</f>
        <v>0</v>
      </c>
    </row>
    <row r="187" spans="1:63" s="6" customFormat="1" ht="22.9" customHeight="1">
      <c r="A187" s="262"/>
      <c r="B187" s="263"/>
      <c r="C187" s="262"/>
      <c r="D187" s="264" t="s">
        <v>70</v>
      </c>
      <c r="E187" s="271" t="s">
        <v>466</v>
      </c>
      <c r="F187" s="271" t="s">
        <v>467</v>
      </c>
      <c r="G187" s="262"/>
      <c r="H187" s="262"/>
      <c r="I187" s="382"/>
      <c r="J187" s="272">
        <f>SUM(J188:J190)</f>
        <v>0</v>
      </c>
      <c r="K187" s="262"/>
      <c r="L187" s="27"/>
      <c r="M187" s="29"/>
      <c r="N187" s="30"/>
      <c r="O187" s="30"/>
      <c r="P187" s="31">
        <f>SUM(P188:P190)</f>
        <v>0</v>
      </c>
      <c r="Q187" s="30"/>
      <c r="R187" s="31">
        <f>SUM(R188:R190)</f>
        <v>0</v>
      </c>
      <c r="S187" s="30"/>
      <c r="T187" s="32">
        <f>SUM(T188:T190)</f>
        <v>0</v>
      </c>
      <c r="AR187" s="28" t="s">
        <v>168</v>
      </c>
      <c r="AT187" s="33" t="s">
        <v>70</v>
      </c>
      <c r="AU187" s="33" t="s">
        <v>79</v>
      </c>
      <c r="AY187" s="28" t="s">
        <v>140</v>
      </c>
      <c r="BK187" s="34">
        <f>SUM(BK188:BK190)</f>
        <v>0</v>
      </c>
    </row>
    <row r="188" spans="1:65" s="1" customFormat="1" ht="25.5" customHeight="1">
      <c r="A188" s="213"/>
      <c r="B188" s="214"/>
      <c r="C188" s="303" t="s">
        <v>223</v>
      </c>
      <c r="D188" s="303" t="s">
        <v>143</v>
      </c>
      <c r="E188" s="304" t="s">
        <v>675</v>
      </c>
      <c r="F188" s="305" t="s">
        <v>1214</v>
      </c>
      <c r="G188" s="306" t="s">
        <v>604</v>
      </c>
      <c r="H188" s="307">
        <v>1</v>
      </c>
      <c r="I188" s="35"/>
      <c r="J188" s="308">
        <f>SUM(H188)*I188</f>
        <v>0</v>
      </c>
      <c r="K188" s="305"/>
      <c r="L188" s="12"/>
      <c r="M188" s="36" t="s">
        <v>1</v>
      </c>
      <c r="N188" s="37" t="s">
        <v>37</v>
      </c>
      <c r="O188" s="38">
        <v>0</v>
      </c>
      <c r="P188" s="38">
        <f>O188*H188</f>
        <v>0</v>
      </c>
      <c r="Q188" s="38">
        <v>0</v>
      </c>
      <c r="R188" s="38">
        <f>Q188*H188</f>
        <v>0</v>
      </c>
      <c r="S188" s="38">
        <v>0</v>
      </c>
      <c r="T188" s="39">
        <f>S188*H188</f>
        <v>0</v>
      </c>
      <c r="AR188" s="40" t="s">
        <v>470</v>
      </c>
      <c r="AT188" s="40" t="s">
        <v>143</v>
      </c>
      <c r="AU188" s="40" t="s">
        <v>149</v>
      </c>
      <c r="AY188" s="9" t="s">
        <v>140</v>
      </c>
      <c r="BE188" s="41">
        <f>IF(N188="základní",J188,0)</f>
        <v>0</v>
      </c>
      <c r="BF188" s="41">
        <f>IF(N188="snížená",J188,0)</f>
        <v>0</v>
      </c>
      <c r="BG188" s="41">
        <f>IF(N188="zákl. přenesená",J188,0)</f>
        <v>0</v>
      </c>
      <c r="BH188" s="41">
        <f>IF(N188="sníž. přenesená",J188,0)</f>
        <v>0</v>
      </c>
      <c r="BI188" s="41">
        <f>IF(N188="nulová",J188,0)</f>
        <v>0</v>
      </c>
      <c r="BJ188" s="9" t="s">
        <v>149</v>
      </c>
      <c r="BK188" s="41">
        <f>ROUND(I188*H188,2)</f>
        <v>0</v>
      </c>
      <c r="BL188" s="9" t="s">
        <v>470</v>
      </c>
      <c r="BM188" s="40" t="s">
        <v>776</v>
      </c>
    </row>
    <row r="189" spans="1:65" s="187" customFormat="1" ht="16.5" customHeight="1">
      <c r="A189" s="213"/>
      <c r="B189" s="214"/>
      <c r="C189" s="303">
        <v>33</v>
      </c>
      <c r="D189" s="303" t="s">
        <v>143</v>
      </c>
      <c r="E189" s="304" t="s">
        <v>468</v>
      </c>
      <c r="F189" s="305" t="s">
        <v>469</v>
      </c>
      <c r="G189" s="306" t="s">
        <v>604</v>
      </c>
      <c r="H189" s="307">
        <v>1</v>
      </c>
      <c r="I189" s="35"/>
      <c r="J189" s="308">
        <f>SUM(H189)*I189</f>
        <v>0</v>
      </c>
      <c r="K189" s="305"/>
      <c r="L189" s="12"/>
      <c r="M189" s="36"/>
      <c r="N189" s="37"/>
      <c r="O189" s="38"/>
      <c r="P189" s="38"/>
      <c r="Q189" s="38"/>
      <c r="R189" s="38"/>
      <c r="S189" s="38"/>
      <c r="T189" s="39"/>
      <c r="AR189" s="40"/>
      <c r="AT189" s="40"/>
      <c r="AU189" s="40"/>
      <c r="AY189" s="9"/>
      <c r="BE189" s="41"/>
      <c r="BF189" s="41"/>
      <c r="BG189" s="41"/>
      <c r="BH189" s="41"/>
      <c r="BI189" s="41"/>
      <c r="BJ189" s="9"/>
      <c r="BK189" s="41"/>
      <c r="BL189" s="9"/>
      <c r="BM189" s="40"/>
    </row>
    <row r="190" spans="1:65" s="1" customFormat="1" ht="24" customHeight="1">
      <c r="A190" s="213"/>
      <c r="B190" s="214"/>
      <c r="C190" s="303">
        <v>34</v>
      </c>
      <c r="D190" s="303" t="s">
        <v>143</v>
      </c>
      <c r="E190" s="304" t="s">
        <v>777</v>
      </c>
      <c r="F190" s="305" t="s">
        <v>778</v>
      </c>
      <c r="G190" s="306" t="s">
        <v>604</v>
      </c>
      <c r="H190" s="307">
        <v>1</v>
      </c>
      <c r="I190" s="35"/>
      <c r="J190" s="308">
        <f>SUM(H190)*I190</f>
        <v>0</v>
      </c>
      <c r="K190" s="305"/>
      <c r="L190" s="12"/>
      <c r="M190" s="36" t="s">
        <v>1</v>
      </c>
      <c r="N190" s="37" t="s">
        <v>37</v>
      </c>
      <c r="O190" s="38">
        <v>0</v>
      </c>
      <c r="P190" s="38">
        <f>O190*H190</f>
        <v>0</v>
      </c>
      <c r="Q190" s="38">
        <v>0</v>
      </c>
      <c r="R190" s="38">
        <f>Q190*H190</f>
        <v>0</v>
      </c>
      <c r="S190" s="38">
        <v>0</v>
      </c>
      <c r="T190" s="39">
        <f>S190*H190</f>
        <v>0</v>
      </c>
      <c r="AR190" s="40" t="s">
        <v>470</v>
      </c>
      <c r="AT190" s="40" t="s">
        <v>143</v>
      </c>
      <c r="AU190" s="40" t="s">
        <v>149</v>
      </c>
      <c r="AY190" s="9" t="s">
        <v>140</v>
      </c>
      <c r="BE190" s="41">
        <f>IF(N190="základní",J190,0)</f>
        <v>0</v>
      </c>
      <c r="BF190" s="41">
        <f>IF(N190="snížená",J190,0)</f>
        <v>0</v>
      </c>
      <c r="BG190" s="41">
        <f>IF(N190="zákl. přenesená",J190,0)</f>
        <v>0</v>
      </c>
      <c r="BH190" s="41">
        <f>IF(N190="sníž. přenesená",J190,0)</f>
        <v>0</v>
      </c>
      <c r="BI190" s="41">
        <f>IF(N190="nulová",J190,0)</f>
        <v>0</v>
      </c>
      <c r="BJ190" s="9" t="s">
        <v>149</v>
      </c>
      <c r="BK190" s="41">
        <f>ROUND(I190*H190,2)</f>
        <v>0</v>
      </c>
      <c r="BL190" s="9" t="s">
        <v>470</v>
      </c>
      <c r="BM190" s="40" t="s">
        <v>779</v>
      </c>
    </row>
    <row r="191" spans="1:63" s="6" customFormat="1" ht="22.9" customHeight="1">
      <c r="A191" s="262"/>
      <c r="B191" s="263"/>
      <c r="C191" s="262"/>
      <c r="D191" s="264" t="s">
        <v>70</v>
      </c>
      <c r="E191" s="271" t="s">
        <v>472</v>
      </c>
      <c r="F191" s="271" t="s">
        <v>473</v>
      </c>
      <c r="G191" s="262"/>
      <c r="H191" s="262"/>
      <c r="I191" s="382"/>
      <c r="J191" s="272">
        <f>SUM(J192:J196)</f>
        <v>0</v>
      </c>
      <c r="K191" s="262"/>
      <c r="L191" s="27"/>
      <c r="M191" s="29"/>
      <c r="N191" s="30"/>
      <c r="O191" s="30"/>
      <c r="P191" s="31">
        <f>SUM(P192:P196)</f>
        <v>0</v>
      </c>
      <c r="Q191" s="30"/>
      <c r="R191" s="31">
        <f>SUM(R192:R196)</f>
        <v>0</v>
      </c>
      <c r="S191" s="30"/>
      <c r="T191" s="32">
        <f>SUM(T192:T196)</f>
        <v>0</v>
      </c>
      <c r="AR191" s="28" t="s">
        <v>168</v>
      </c>
      <c r="AT191" s="33" t="s">
        <v>70</v>
      </c>
      <c r="AU191" s="33" t="s">
        <v>79</v>
      </c>
      <c r="AY191" s="28" t="s">
        <v>140</v>
      </c>
      <c r="BK191" s="34">
        <f>SUM(BK192:BK196)</f>
        <v>0</v>
      </c>
    </row>
    <row r="192" spans="1:65" s="1" customFormat="1" ht="16.5" customHeight="1">
      <c r="A192" s="213"/>
      <c r="B192" s="214"/>
      <c r="C192" s="303" t="s">
        <v>311</v>
      </c>
      <c r="D192" s="303" t="s">
        <v>143</v>
      </c>
      <c r="E192" s="304" t="s">
        <v>474</v>
      </c>
      <c r="F192" s="305" t="s">
        <v>679</v>
      </c>
      <c r="G192" s="306" t="s">
        <v>604</v>
      </c>
      <c r="H192" s="307">
        <v>1</v>
      </c>
      <c r="I192" s="35"/>
      <c r="J192" s="308">
        <f>SUM(H192)*I192</f>
        <v>0</v>
      </c>
      <c r="K192" s="305"/>
      <c r="L192" s="12"/>
      <c r="M192" s="36" t="s">
        <v>1</v>
      </c>
      <c r="N192" s="37" t="s">
        <v>37</v>
      </c>
      <c r="O192" s="38">
        <v>0</v>
      </c>
      <c r="P192" s="38">
        <f>O192*H192</f>
        <v>0</v>
      </c>
      <c r="Q192" s="38">
        <v>0</v>
      </c>
      <c r="R192" s="38">
        <f>Q192*H192</f>
        <v>0</v>
      </c>
      <c r="S192" s="38">
        <v>0</v>
      </c>
      <c r="T192" s="39">
        <f>S192*H192</f>
        <v>0</v>
      </c>
      <c r="AR192" s="40" t="s">
        <v>470</v>
      </c>
      <c r="AT192" s="40" t="s">
        <v>143</v>
      </c>
      <c r="AU192" s="40" t="s">
        <v>149</v>
      </c>
      <c r="AY192" s="9" t="s">
        <v>140</v>
      </c>
      <c r="BE192" s="41">
        <f>IF(N192="základní",J192,0)</f>
        <v>0</v>
      </c>
      <c r="BF192" s="41">
        <f>IF(N192="snížená",J192,0)</f>
        <v>0</v>
      </c>
      <c r="BG192" s="41">
        <f>IF(N192="zákl. přenesená",J192,0)</f>
        <v>0</v>
      </c>
      <c r="BH192" s="41">
        <f>IF(N192="sníž. přenesená",J192,0)</f>
        <v>0</v>
      </c>
      <c r="BI192" s="41">
        <f>IF(N192="nulová",J192,0)</f>
        <v>0</v>
      </c>
      <c r="BJ192" s="9" t="s">
        <v>149</v>
      </c>
      <c r="BK192" s="41">
        <f>ROUND(I192*H192,2)</f>
        <v>0</v>
      </c>
      <c r="BL192" s="9" t="s">
        <v>470</v>
      </c>
      <c r="BM192" s="40" t="s">
        <v>780</v>
      </c>
    </row>
    <row r="193" spans="1:65" s="1" customFormat="1" ht="16.5" customHeight="1">
      <c r="A193" s="213"/>
      <c r="B193" s="214"/>
      <c r="C193" s="303" t="s">
        <v>314</v>
      </c>
      <c r="D193" s="303" t="s">
        <v>143</v>
      </c>
      <c r="E193" s="304" t="s">
        <v>478</v>
      </c>
      <c r="F193" s="305" t="s">
        <v>479</v>
      </c>
      <c r="G193" s="306" t="s">
        <v>604</v>
      </c>
      <c r="H193" s="307">
        <v>1</v>
      </c>
      <c r="I193" s="35"/>
      <c r="J193" s="308">
        <f>SUM(H193)*I193</f>
        <v>0</v>
      </c>
      <c r="K193" s="305"/>
      <c r="L193" s="12"/>
      <c r="M193" s="36" t="s">
        <v>1</v>
      </c>
      <c r="N193" s="37" t="s">
        <v>37</v>
      </c>
      <c r="O193" s="38">
        <v>0</v>
      </c>
      <c r="P193" s="38">
        <f>O193*H193</f>
        <v>0</v>
      </c>
      <c r="Q193" s="38">
        <v>0</v>
      </c>
      <c r="R193" s="38">
        <f>Q193*H193</f>
        <v>0</v>
      </c>
      <c r="S193" s="38">
        <v>0</v>
      </c>
      <c r="T193" s="39">
        <f>S193*H193</f>
        <v>0</v>
      </c>
      <c r="AR193" s="40" t="s">
        <v>470</v>
      </c>
      <c r="AT193" s="40" t="s">
        <v>143</v>
      </c>
      <c r="AU193" s="40" t="s">
        <v>149</v>
      </c>
      <c r="AY193" s="9" t="s">
        <v>140</v>
      </c>
      <c r="BE193" s="41">
        <f>IF(N193="základní",J193,0)</f>
        <v>0</v>
      </c>
      <c r="BF193" s="41">
        <f>IF(N193="snížená",J193,0)</f>
        <v>0</v>
      </c>
      <c r="BG193" s="41">
        <f>IF(N193="zákl. přenesená",J193,0)</f>
        <v>0</v>
      </c>
      <c r="BH193" s="41">
        <f>IF(N193="sníž. přenesená",J193,0)</f>
        <v>0</v>
      </c>
      <c r="BI193" s="41">
        <f>IF(N193="nulová",J193,0)</f>
        <v>0</v>
      </c>
      <c r="BJ193" s="9" t="s">
        <v>149</v>
      </c>
      <c r="BK193" s="41">
        <f>ROUND(I193*H193,2)</f>
        <v>0</v>
      </c>
      <c r="BL193" s="9" t="s">
        <v>470</v>
      </c>
      <c r="BM193" s="40" t="s">
        <v>781</v>
      </c>
    </row>
    <row r="194" spans="1:65" s="187" customFormat="1" ht="16.5" customHeight="1">
      <c r="A194" s="213"/>
      <c r="B194" s="214"/>
      <c r="C194" s="303" t="s">
        <v>318</v>
      </c>
      <c r="D194" s="303" t="s">
        <v>143</v>
      </c>
      <c r="E194" s="304" t="s">
        <v>1218</v>
      </c>
      <c r="F194" s="305" t="s">
        <v>1221</v>
      </c>
      <c r="G194" s="306" t="s">
        <v>146</v>
      </c>
      <c r="H194" s="307">
        <v>4028</v>
      </c>
      <c r="I194" s="35"/>
      <c r="J194" s="308">
        <f>SUM(H194)*I194</f>
        <v>0</v>
      </c>
      <c r="K194" s="305"/>
      <c r="L194" s="12"/>
      <c r="M194" s="36"/>
      <c r="N194" s="37"/>
      <c r="O194" s="38"/>
      <c r="P194" s="38"/>
      <c r="Q194" s="38"/>
      <c r="R194" s="38"/>
      <c r="S194" s="38"/>
      <c r="T194" s="39"/>
      <c r="AR194" s="40"/>
      <c r="AT194" s="40"/>
      <c r="AU194" s="40"/>
      <c r="AY194" s="9"/>
      <c r="BE194" s="41"/>
      <c r="BF194" s="41"/>
      <c r="BG194" s="41"/>
      <c r="BH194" s="41"/>
      <c r="BI194" s="41"/>
      <c r="BJ194" s="9"/>
      <c r="BK194" s="41"/>
      <c r="BL194" s="9"/>
      <c r="BM194" s="40"/>
    </row>
    <row r="195" spans="1:65" s="187" customFormat="1" ht="16.5" customHeight="1">
      <c r="A195" s="213"/>
      <c r="B195" s="214"/>
      <c r="C195" s="364"/>
      <c r="D195" s="366" t="s">
        <v>151</v>
      </c>
      <c r="E195" s="367" t="s">
        <v>1</v>
      </c>
      <c r="F195" s="368" t="s">
        <v>1223</v>
      </c>
      <c r="G195" s="364"/>
      <c r="H195" s="369">
        <v>4028</v>
      </c>
      <c r="I195" s="381"/>
      <c r="J195" s="364"/>
      <c r="K195" s="364"/>
      <c r="L195" s="12"/>
      <c r="M195" s="36"/>
      <c r="N195" s="37"/>
      <c r="O195" s="38"/>
      <c r="P195" s="38"/>
      <c r="Q195" s="38"/>
      <c r="R195" s="38"/>
      <c r="S195" s="38"/>
      <c r="T195" s="39"/>
      <c r="AR195" s="40"/>
      <c r="AT195" s="40"/>
      <c r="AU195" s="40"/>
      <c r="AY195" s="9"/>
      <c r="BE195" s="41"/>
      <c r="BF195" s="41"/>
      <c r="BG195" s="41"/>
      <c r="BH195" s="41"/>
      <c r="BI195" s="41"/>
      <c r="BJ195" s="9"/>
      <c r="BK195" s="41"/>
      <c r="BL195" s="9"/>
      <c r="BM195" s="40"/>
    </row>
    <row r="196" spans="1:65" s="1" customFormat="1" ht="16.5" customHeight="1">
      <c r="A196" s="213"/>
      <c r="B196" s="214"/>
      <c r="C196" s="303" t="s">
        <v>323</v>
      </c>
      <c r="D196" s="303" t="s">
        <v>143</v>
      </c>
      <c r="E196" s="304" t="s">
        <v>486</v>
      </c>
      <c r="F196" s="305" t="s">
        <v>684</v>
      </c>
      <c r="G196" s="306" t="s">
        <v>604</v>
      </c>
      <c r="H196" s="307">
        <v>1</v>
      </c>
      <c r="I196" s="35"/>
      <c r="J196" s="308">
        <f>SUM(H196)*I196</f>
        <v>0</v>
      </c>
      <c r="K196" s="305"/>
      <c r="L196" s="12"/>
      <c r="M196" s="36" t="s">
        <v>1</v>
      </c>
      <c r="N196" s="37" t="s">
        <v>37</v>
      </c>
      <c r="O196" s="38">
        <v>0</v>
      </c>
      <c r="P196" s="38">
        <f>O196*H196</f>
        <v>0</v>
      </c>
      <c r="Q196" s="38">
        <v>0</v>
      </c>
      <c r="R196" s="38">
        <f>Q196*H196</f>
        <v>0</v>
      </c>
      <c r="S196" s="38">
        <v>0</v>
      </c>
      <c r="T196" s="39">
        <f>S196*H196</f>
        <v>0</v>
      </c>
      <c r="AR196" s="40" t="s">
        <v>470</v>
      </c>
      <c r="AT196" s="40" t="s">
        <v>143</v>
      </c>
      <c r="AU196" s="40" t="s">
        <v>149</v>
      </c>
      <c r="AY196" s="9" t="s">
        <v>140</v>
      </c>
      <c r="BE196" s="41">
        <f>IF(N196="základní",J196,0)</f>
        <v>0</v>
      </c>
      <c r="BF196" s="41">
        <f>IF(N196="snížená",J196,0)</f>
        <v>0</v>
      </c>
      <c r="BG196" s="41">
        <f>IF(N196="zákl. přenesená",J196,0)</f>
        <v>0</v>
      </c>
      <c r="BH196" s="41">
        <f>IF(N196="sníž. přenesená",J196,0)</f>
        <v>0</v>
      </c>
      <c r="BI196" s="41">
        <f>IF(N196="nulová",J196,0)</f>
        <v>0</v>
      </c>
      <c r="BJ196" s="9" t="s">
        <v>149</v>
      </c>
      <c r="BK196" s="41">
        <f>ROUND(I196*H196,2)</f>
        <v>0</v>
      </c>
      <c r="BL196" s="9" t="s">
        <v>470</v>
      </c>
      <c r="BM196" s="40" t="s">
        <v>782</v>
      </c>
    </row>
    <row r="197" spans="1:63" s="6" customFormat="1" ht="22.9" customHeight="1">
      <c r="A197" s="262"/>
      <c r="B197" s="263"/>
      <c r="C197" s="262"/>
      <c r="D197" s="264" t="s">
        <v>70</v>
      </c>
      <c r="E197" s="271" t="s">
        <v>489</v>
      </c>
      <c r="F197" s="271" t="s">
        <v>490</v>
      </c>
      <c r="G197" s="262"/>
      <c r="H197" s="262"/>
      <c r="I197" s="382"/>
      <c r="J197" s="272">
        <f>BK197</f>
        <v>0</v>
      </c>
      <c r="K197" s="262"/>
      <c r="L197" s="27"/>
      <c r="M197" s="29"/>
      <c r="N197" s="30"/>
      <c r="O197" s="30"/>
      <c r="P197" s="31">
        <f>SUM(P198:P199)</f>
        <v>0</v>
      </c>
      <c r="Q197" s="30"/>
      <c r="R197" s="31">
        <f>SUM(R198:R199)</f>
        <v>0</v>
      </c>
      <c r="S197" s="30"/>
      <c r="T197" s="32">
        <f>SUM(T198:T199)</f>
        <v>0</v>
      </c>
      <c r="AR197" s="28" t="s">
        <v>168</v>
      </c>
      <c r="AT197" s="33" t="s">
        <v>70</v>
      </c>
      <c r="AU197" s="33" t="s">
        <v>79</v>
      </c>
      <c r="AY197" s="28" t="s">
        <v>140</v>
      </c>
      <c r="BK197" s="34">
        <f>SUM(BK198:BK199)</f>
        <v>0</v>
      </c>
    </row>
    <row r="198" spans="1:65" s="1" customFormat="1" ht="24" customHeight="1">
      <c r="A198" s="213"/>
      <c r="B198" s="214"/>
      <c r="C198" s="303">
        <v>39</v>
      </c>
      <c r="D198" s="303" t="s">
        <v>143</v>
      </c>
      <c r="E198" s="304" t="s">
        <v>492</v>
      </c>
      <c r="F198" s="305" t="s">
        <v>783</v>
      </c>
      <c r="G198" s="306" t="s">
        <v>604</v>
      </c>
      <c r="H198" s="307">
        <v>10</v>
      </c>
      <c r="I198" s="35"/>
      <c r="J198" s="308">
        <f>SUM(H198)*I198</f>
        <v>0</v>
      </c>
      <c r="K198" s="305"/>
      <c r="L198" s="12"/>
      <c r="M198" s="36" t="s">
        <v>1</v>
      </c>
      <c r="N198" s="37" t="s">
        <v>37</v>
      </c>
      <c r="O198" s="38">
        <v>0</v>
      </c>
      <c r="P198" s="38">
        <f>O198*H198</f>
        <v>0</v>
      </c>
      <c r="Q198" s="38">
        <v>0</v>
      </c>
      <c r="R198" s="38">
        <f>Q198*H198</f>
        <v>0</v>
      </c>
      <c r="S198" s="38">
        <v>0</v>
      </c>
      <c r="T198" s="39">
        <f>S198*H198</f>
        <v>0</v>
      </c>
      <c r="AR198" s="40" t="s">
        <v>470</v>
      </c>
      <c r="AT198" s="40" t="s">
        <v>143</v>
      </c>
      <c r="AU198" s="40" t="s">
        <v>149</v>
      </c>
      <c r="AY198" s="9" t="s">
        <v>140</v>
      </c>
      <c r="BE198" s="41">
        <f>IF(N198="základní",J198,0)</f>
        <v>0</v>
      </c>
      <c r="BF198" s="41">
        <f>IF(N198="snížená",J198,0)</f>
        <v>0</v>
      </c>
      <c r="BG198" s="41">
        <f>IF(N198="zákl. přenesená",J198,0)</f>
        <v>0</v>
      </c>
      <c r="BH198" s="41">
        <f>IF(N198="sníž. přenesená",J198,0)</f>
        <v>0</v>
      </c>
      <c r="BI198" s="41">
        <f>IF(N198="nulová",J198,0)</f>
        <v>0</v>
      </c>
      <c r="BJ198" s="9" t="s">
        <v>149</v>
      </c>
      <c r="BK198" s="41">
        <f>ROUND(I198*H198,2)</f>
        <v>0</v>
      </c>
      <c r="BL198" s="9" t="s">
        <v>470</v>
      </c>
      <c r="BM198" s="40" t="s">
        <v>784</v>
      </c>
    </row>
    <row r="199" spans="1:51" s="7" customFormat="1" ht="12">
      <c r="A199" s="364"/>
      <c r="B199" s="365"/>
      <c r="C199" s="364"/>
      <c r="D199" s="366" t="s">
        <v>151</v>
      </c>
      <c r="E199" s="367" t="s">
        <v>1</v>
      </c>
      <c r="F199" s="368">
        <v>10</v>
      </c>
      <c r="G199" s="364"/>
      <c r="H199" s="369">
        <v>10</v>
      </c>
      <c r="I199" s="364"/>
      <c r="J199" s="364"/>
      <c r="K199" s="364"/>
      <c r="L199" s="42"/>
      <c r="M199" s="56"/>
      <c r="N199" s="57"/>
      <c r="O199" s="57"/>
      <c r="P199" s="57"/>
      <c r="Q199" s="57"/>
      <c r="R199" s="57"/>
      <c r="S199" s="57"/>
      <c r="T199" s="58"/>
      <c r="AT199" s="43" t="s">
        <v>151</v>
      </c>
      <c r="AU199" s="43" t="s">
        <v>149</v>
      </c>
      <c r="AV199" s="7" t="s">
        <v>149</v>
      </c>
      <c r="AW199" s="7" t="s">
        <v>27</v>
      </c>
      <c r="AX199" s="7" t="s">
        <v>79</v>
      </c>
      <c r="AY199" s="43" t="s">
        <v>140</v>
      </c>
    </row>
    <row r="200" spans="1:12" s="1" customFormat="1" ht="6.95" customHeight="1">
      <c r="A200" s="213"/>
      <c r="B200" s="231"/>
      <c r="C200" s="232"/>
      <c r="D200" s="232"/>
      <c r="E200" s="232"/>
      <c r="F200" s="232"/>
      <c r="G200" s="232"/>
      <c r="H200" s="232"/>
      <c r="I200" s="232"/>
      <c r="J200" s="232"/>
      <c r="K200" s="232"/>
      <c r="L200" s="12"/>
    </row>
    <row r="201" spans="1:11" ht="1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</sheetData>
  <sheetProtection password="DAFF" sheet="1" objects="1" scenarios="1"/>
  <autoFilter ref="C128:K199"/>
  <mergeCells count="8">
    <mergeCell ref="E119:H119"/>
    <mergeCell ref="E121:H121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4"/>
  <sheetViews>
    <sheetView showGridLines="0" workbookViewId="0" topLeftCell="A1">
      <selection activeCell="K157" sqref="K15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11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46" ht="36.9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19" t="s">
        <v>5</v>
      </c>
      <c r="M2" s="520"/>
      <c r="N2" s="520"/>
      <c r="O2" s="520"/>
      <c r="P2" s="520"/>
      <c r="Q2" s="520"/>
      <c r="R2" s="520"/>
      <c r="S2" s="520"/>
      <c r="T2" s="520"/>
      <c r="U2" s="520"/>
      <c r="V2" s="520"/>
      <c r="AT2" s="9" t="s">
        <v>89</v>
      </c>
    </row>
    <row r="3" spans="1:46" ht="6.95" customHeight="1">
      <c r="A3" s="18"/>
      <c r="B3" s="207"/>
      <c r="C3" s="208"/>
      <c r="D3" s="208"/>
      <c r="E3" s="208"/>
      <c r="F3" s="208"/>
      <c r="G3" s="208"/>
      <c r="H3" s="208"/>
      <c r="I3" s="208"/>
      <c r="J3" s="208"/>
      <c r="K3" s="208"/>
      <c r="L3" s="10"/>
      <c r="AT3" s="9" t="s">
        <v>79</v>
      </c>
    </row>
    <row r="4" spans="1:46" ht="24.95" customHeight="1">
      <c r="A4" s="18"/>
      <c r="B4" s="209"/>
      <c r="C4" s="18"/>
      <c r="D4" s="210" t="s">
        <v>99</v>
      </c>
      <c r="E4" s="18"/>
      <c r="F4" s="18"/>
      <c r="G4" s="18"/>
      <c r="H4" s="18"/>
      <c r="I4" s="18"/>
      <c r="J4" s="18"/>
      <c r="K4" s="18"/>
      <c r="L4" s="10"/>
      <c r="M4" s="19" t="s">
        <v>9</v>
      </c>
      <c r="AT4" s="9" t="s">
        <v>3</v>
      </c>
    </row>
    <row r="5" spans="1:12" ht="6.95" customHeight="1">
      <c r="A5" s="18"/>
      <c r="B5" s="209"/>
      <c r="C5" s="18"/>
      <c r="D5" s="18"/>
      <c r="E5" s="18"/>
      <c r="F5" s="18"/>
      <c r="G5" s="18"/>
      <c r="H5" s="18"/>
      <c r="I5" s="18"/>
      <c r="J5" s="18"/>
      <c r="K5" s="18"/>
      <c r="L5" s="10"/>
    </row>
    <row r="6" spans="1:12" ht="12" customHeight="1">
      <c r="A6" s="18"/>
      <c r="B6" s="209"/>
      <c r="C6" s="18"/>
      <c r="D6" s="290" t="s">
        <v>13</v>
      </c>
      <c r="E6" s="18"/>
      <c r="F6" s="18"/>
      <c r="G6" s="18"/>
      <c r="H6" s="18"/>
      <c r="I6" s="18"/>
      <c r="J6" s="18"/>
      <c r="K6" s="18"/>
      <c r="L6" s="10"/>
    </row>
    <row r="7" spans="1:12" ht="16.5" customHeight="1">
      <c r="A7" s="18"/>
      <c r="B7" s="209"/>
      <c r="C7" s="18"/>
      <c r="D7" s="18"/>
      <c r="E7" s="513" t="str">
        <f>'Rekapitulace stavby'!K6</f>
        <v>UHK-Palachovy koleje 1129-1135,1289-rekonstrukce a modernizace -I.etapa</v>
      </c>
      <c r="F7" s="514"/>
      <c r="G7" s="514"/>
      <c r="H7" s="514"/>
      <c r="I7" s="18"/>
      <c r="J7" s="18"/>
      <c r="K7" s="18"/>
      <c r="L7" s="10"/>
    </row>
    <row r="8" spans="1:12" s="1" customFormat="1" ht="12" customHeight="1">
      <c r="A8" s="213"/>
      <c r="B8" s="214"/>
      <c r="C8" s="213"/>
      <c r="D8" s="290" t="s">
        <v>100</v>
      </c>
      <c r="E8" s="213"/>
      <c r="F8" s="213"/>
      <c r="G8" s="213"/>
      <c r="H8" s="213"/>
      <c r="I8" s="213"/>
      <c r="J8" s="213"/>
      <c r="K8" s="213"/>
      <c r="L8" s="12"/>
    </row>
    <row r="9" spans="1:12" s="1" customFormat="1" ht="36.95" customHeight="1">
      <c r="A9" s="213"/>
      <c r="B9" s="214"/>
      <c r="C9" s="213"/>
      <c r="D9" s="213"/>
      <c r="E9" s="499" t="s">
        <v>785</v>
      </c>
      <c r="F9" s="515"/>
      <c r="G9" s="515"/>
      <c r="H9" s="515"/>
      <c r="I9" s="213"/>
      <c r="J9" s="213"/>
      <c r="K9" s="213"/>
      <c r="L9" s="12"/>
    </row>
    <row r="10" spans="1:12" s="1" customFormat="1" ht="12">
      <c r="A10" s="213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12"/>
    </row>
    <row r="11" spans="1:12" s="1" customFormat="1" ht="12" customHeight="1">
      <c r="A11" s="213"/>
      <c r="B11" s="214"/>
      <c r="C11" s="213"/>
      <c r="D11" s="290" t="s">
        <v>14</v>
      </c>
      <c r="E11" s="213"/>
      <c r="F11" s="291" t="s">
        <v>1</v>
      </c>
      <c r="G11" s="213"/>
      <c r="H11" s="213"/>
      <c r="I11" s="290" t="s">
        <v>15</v>
      </c>
      <c r="J11" s="291" t="s">
        <v>1</v>
      </c>
      <c r="K11" s="213"/>
      <c r="L11" s="12"/>
    </row>
    <row r="12" spans="1:12" s="1" customFormat="1" ht="12" customHeight="1">
      <c r="A12" s="213"/>
      <c r="B12" s="214"/>
      <c r="C12" s="213"/>
      <c r="D12" s="290" t="s">
        <v>16</v>
      </c>
      <c r="E12" s="213"/>
      <c r="F12" s="291" t="s">
        <v>495</v>
      </c>
      <c r="G12" s="213"/>
      <c r="H12" s="213"/>
      <c r="I12" s="290" t="s">
        <v>18</v>
      </c>
      <c r="J12" s="314"/>
      <c r="K12" s="213"/>
      <c r="L12" s="12"/>
    </row>
    <row r="13" spans="1:12" s="1" customFormat="1" ht="10.9" customHeight="1">
      <c r="A13" s="213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12"/>
    </row>
    <row r="14" spans="1:12" s="1" customFormat="1" ht="12" customHeight="1">
      <c r="A14" s="213"/>
      <c r="B14" s="214"/>
      <c r="C14" s="213"/>
      <c r="D14" s="290" t="s">
        <v>19</v>
      </c>
      <c r="E14" s="213"/>
      <c r="F14" s="213"/>
      <c r="G14" s="213"/>
      <c r="H14" s="213"/>
      <c r="I14" s="290" t="s">
        <v>20</v>
      </c>
      <c r="J14" s="291" t="s">
        <v>1</v>
      </c>
      <c r="K14" s="213"/>
      <c r="L14" s="12"/>
    </row>
    <row r="15" spans="1:12" s="1" customFormat="1" ht="18" customHeight="1">
      <c r="A15" s="213"/>
      <c r="B15" s="214"/>
      <c r="C15" s="213"/>
      <c r="D15" s="213"/>
      <c r="E15" s="291" t="s">
        <v>21</v>
      </c>
      <c r="F15" s="213"/>
      <c r="G15" s="213"/>
      <c r="H15" s="213"/>
      <c r="I15" s="290" t="s">
        <v>22</v>
      </c>
      <c r="J15" s="291" t="s">
        <v>1</v>
      </c>
      <c r="K15" s="213"/>
      <c r="L15" s="12"/>
    </row>
    <row r="16" spans="1:12" s="1" customFormat="1" ht="6.95" customHeight="1">
      <c r="A16" s="213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12"/>
    </row>
    <row r="17" spans="1:12" s="1" customFormat="1" ht="12" customHeight="1">
      <c r="A17" s="213"/>
      <c r="B17" s="214"/>
      <c r="C17" s="213"/>
      <c r="D17" s="290" t="s">
        <v>23</v>
      </c>
      <c r="E17" s="213"/>
      <c r="F17" s="213"/>
      <c r="G17" s="213"/>
      <c r="H17" s="213"/>
      <c r="I17" s="290" t="s">
        <v>20</v>
      </c>
      <c r="J17" s="291" t="s">
        <v>1</v>
      </c>
      <c r="K17" s="213"/>
      <c r="L17" s="12"/>
    </row>
    <row r="18" spans="1:12" s="1" customFormat="1" ht="18" customHeight="1">
      <c r="A18" s="213"/>
      <c r="B18" s="214"/>
      <c r="C18" s="213"/>
      <c r="D18" s="213"/>
      <c r="E18" s="313" t="s">
        <v>24</v>
      </c>
      <c r="F18" s="213"/>
      <c r="G18" s="213"/>
      <c r="H18" s="213"/>
      <c r="I18" s="290" t="s">
        <v>22</v>
      </c>
      <c r="J18" s="291" t="s">
        <v>1</v>
      </c>
      <c r="K18" s="213"/>
      <c r="L18" s="12"/>
    </row>
    <row r="19" spans="1:12" s="1" customFormat="1" ht="6.95" customHeight="1">
      <c r="A19" s="213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12"/>
    </row>
    <row r="20" spans="1:12" s="1" customFormat="1" ht="12" customHeight="1">
      <c r="A20" s="213"/>
      <c r="B20" s="214"/>
      <c r="C20" s="213"/>
      <c r="D20" s="290" t="s">
        <v>25</v>
      </c>
      <c r="E20" s="213"/>
      <c r="F20" s="213"/>
      <c r="G20" s="213"/>
      <c r="H20" s="213"/>
      <c r="I20" s="290" t="s">
        <v>20</v>
      </c>
      <c r="J20" s="291" t="s">
        <v>1</v>
      </c>
      <c r="K20" s="213"/>
      <c r="L20" s="12"/>
    </row>
    <row r="21" spans="1:12" s="1" customFormat="1" ht="18" customHeight="1">
      <c r="A21" s="213"/>
      <c r="B21" s="214"/>
      <c r="C21" s="213"/>
      <c r="D21" s="213"/>
      <c r="E21" s="291" t="s">
        <v>26</v>
      </c>
      <c r="F21" s="213"/>
      <c r="G21" s="213"/>
      <c r="H21" s="213"/>
      <c r="I21" s="290" t="s">
        <v>22</v>
      </c>
      <c r="J21" s="291" t="s">
        <v>1</v>
      </c>
      <c r="K21" s="213"/>
      <c r="L21" s="12"/>
    </row>
    <row r="22" spans="1:12" s="1" customFormat="1" ht="6.95" customHeight="1">
      <c r="A22" s="213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12"/>
    </row>
    <row r="23" spans="1:12" s="1" customFormat="1" ht="12" customHeight="1">
      <c r="A23" s="213"/>
      <c r="B23" s="214"/>
      <c r="C23" s="213"/>
      <c r="D23" s="290" t="s">
        <v>28</v>
      </c>
      <c r="E23" s="213"/>
      <c r="F23" s="213"/>
      <c r="G23" s="213"/>
      <c r="H23" s="213"/>
      <c r="I23" s="290" t="s">
        <v>20</v>
      </c>
      <c r="J23" s="291" t="s">
        <v>1</v>
      </c>
      <c r="K23" s="213"/>
      <c r="L23" s="12"/>
    </row>
    <row r="24" spans="1:12" s="1" customFormat="1" ht="18" customHeight="1">
      <c r="A24" s="213"/>
      <c r="B24" s="214"/>
      <c r="C24" s="213"/>
      <c r="D24" s="213"/>
      <c r="E24" s="291" t="s">
        <v>29</v>
      </c>
      <c r="F24" s="213"/>
      <c r="G24" s="213"/>
      <c r="H24" s="213"/>
      <c r="I24" s="290" t="s">
        <v>22</v>
      </c>
      <c r="J24" s="291" t="s">
        <v>1</v>
      </c>
      <c r="K24" s="213"/>
      <c r="L24" s="12"/>
    </row>
    <row r="25" spans="1:12" s="1" customFormat="1" ht="6.95" customHeight="1">
      <c r="A25" s="213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12"/>
    </row>
    <row r="26" spans="1:12" s="1" customFormat="1" ht="12" customHeight="1">
      <c r="A26" s="213"/>
      <c r="B26" s="214"/>
      <c r="C26" s="213"/>
      <c r="D26" s="290" t="s">
        <v>30</v>
      </c>
      <c r="E26" s="213"/>
      <c r="F26" s="213"/>
      <c r="G26" s="213"/>
      <c r="H26" s="213"/>
      <c r="I26" s="213"/>
      <c r="J26" s="213"/>
      <c r="K26" s="213"/>
      <c r="L26" s="12"/>
    </row>
    <row r="27" spans="1:12" s="2" customFormat="1" ht="16.5" customHeight="1">
      <c r="A27" s="216"/>
      <c r="B27" s="217"/>
      <c r="C27" s="216"/>
      <c r="D27" s="216"/>
      <c r="E27" s="516" t="s">
        <v>1</v>
      </c>
      <c r="F27" s="516"/>
      <c r="G27" s="516"/>
      <c r="H27" s="516"/>
      <c r="I27" s="216"/>
      <c r="J27" s="216"/>
      <c r="K27" s="216"/>
      <c r="L27" s="20"/>
    </row>
    <row r="28" spans="1:12" s="1" customFormat="1" ht="6.95" customHeight="1">
      <c r="A28" s="213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12"/>
    </row>
    <row r="29" spans="1:12" s="1" customFormat="1" ht="6.95" customHeight="1">
      <c r="A29" s="213"/>
      <c r="B29" s="214"/>
      <c r="C29" s="213"/>
      <c r="D29" s="218"/>
      <c r="E29" s="218"/>
      <c r="F29" s="218"/>
      <c r="G29" s="218"/>
      <c r="H29" s="218"/>
      <c r="I29" s="218"/>
      <c r="J29" s="218"/>
      <c r="K29" s="218"/>
      <c r="L29" s="12"/>
    </row>
    <row r="30" spans="1:12" s="1" customFormat="1" ht="25.35" customHeight="1">
      <c r="A30" s="213"/>
      <c r="B30" s="214"/>
      <c r="C30" s="213"/>
      <c r="D30" s="219" t="s">
        <v>31</v>
      </c>
      <c r="E30" s="213"/>
      <c r="F30" s="213"/>
      <c r="G30" s="213"/>
      <c r="H30" s="213"/>
      <c r="I30" s="213"/>
      <c r="J30" s="220">
        <f>ROUND(J133,2)</f>
        <v>0</v>
      </c>
      <c r="K30" s="213"/>
      <c r="L30" s="12"/>
    </row>
    <row r="31" spans="1:12" s="1" customFormat="1" ht="6.95" customHeight="1">
      <c r="A31" s="213"/>
      <c r="B31" s="214"/>
      <c r="C31" s="213"/>
      <c r="D31" s="218"/>
      <c r="E31" s="218"/>
      <c r="F31" s="218"/>
      <c r="G31" s="218"/>
      <c r="H31" s="218"/>
      <c r="I31" s="218"/>
      <c r="J31" s="218"/>
      <c r="K31" s="218"/>
      <c r="L31" s="12"/>
    </row>
    <row r="32" spans="1:12" s="1" customFormat="1" ht="14.45" customHeight="1">
      <c r="A32" s="213"/>
      <c r="B32" s="214"/>
      <c r="C32" s="213"/>
      <c r="D32" s="213"/>
      <c r="E32" s="213"/>
      <c r="F32" s="293" t="s">
        <v>33</v>
      </c>
      <c r="G32" s="213"/>
      <c r="H32" s="213"/>
      <c r="I32" s="293" t="s">
        <v>32</v>
      </c>
      <c r="J32" s="293" t="s">
        <v>34</v>
      </c>
      <c r="K32" s="213"/>
      <c r="L32" s="12"/>
    </row>
    <row r="33" spans="1:12" s="1" customFormat="1" ht="14.45" customHeight="1">
      <c r="A33" s="213"/>
      <c r="B33" s="214"/>
      <c r="C33" s="213"/>
      <c r="D33" s="212" t="s">
        <v>35</v>
      </c>
      <c r="E33" s="290" t="s">
        <v>36</v>
      </c>
      <c r="F33" s="294">
        <f>J30</f>
        <v>0</v>
      </c>
      <c r="G33" s="213"/>
      <c r="H33" s="213"/>
      <c r="I33" s="295">
        <v>0.21</v>
      </c>
      <c r="J33" s="294">
        <f>F33*1.21-J30</f>
        <v>0</v>
      </c>
      <c r="K33" s="213"/>
      <c r="L33" s="12"/>
    </row>
    <row r="34" spans="1:12" s="1" customFormat="1" ht="14.45" customHeight="1">
      <c r="A34" s="213"/>
      <c r="B34" s="214"/>
      <c r="C34" s="213"/>
      <c r="D34" s="213"/>
      <c r="E34" s="290" t="s">
        <v>37</v>
      </c>
      <c r="F34" s="294">
        <v>0</v>
      </c>
      <c r="G34" s="213"/>
      <c r="H34" s="213"/>
      <c r="I34" s="295">
        <v>0.15</v>
      </c>
      <c r="J34" s="294">
        <v>0</v>
      </c>
      <c r="K34" s="213"/>
      <c r="L34" s="12"/>
    </row>
    <row r="35" spans="1:12" s="1" customFormat="1" ht="14.45" customHeight="1" hidden="1">
      <c r="A35" s="213"/>
      <c r="B35" s="214"/>
      <c r="C35" s="213"/>
      <c r="D35" s="213"/>
      <c r="E35" s="290" t="s">
        <v>38</v>
      </c>
      <c r="F35" s="294">
        <f>ROUND((SUM(BG133:BG231)),2)</f>
        <v>0</v>
      </c>
      <c r="G35" s="213"/>
      <c r="H35" s="213"/>
      <c r="I35" s="295">
        <v>0.21</v>
      </c>
      <c r="J35" s="294">
        <f>0</f>
        <v>0</v>
      </c>
      <c r="K35" s="213"/>
      <c r="L35" s="12"/>
    </row>
    <row r="36" spans="1:12" s="1" customFormat="1" ht="14.45" customHeight="1" hidden="1">
      <c r="A36" s="213"/>
      <c r="B36" s="214"/>
      <c r="C36" s="213"/>
      <c r="D36" s="213"/>
      <c r="E36" s="290" t="s">
        <v>39</v>
      </c>
      <c r="F36" s="294">
        <f>ROUND((SUM(BH133:BH231)),2)</f>
        <v>0</v>
      </c>
      <c r="G36" s="213"/>
      <c r="H36" s="213"/>
      <c r="I36" s="295">
        <v>0.15</v>
      </c>
      <c r="J36" s="294">
        <f>0</f>
        <v>0</v>
      </c>
      <c r="K36" s="213"/>
      <c r="L36" s="12"/>
    </row>
    <row r="37" spans="1:12" s="1" customFormat="1" ht="14.45" customHeight="1" hidden="1">
      <c r="A37" s="213"/>
      <c r="B37" s="214"/>
      <c r="C37" s="213"/>
      <c r="D37" s="213"/>
      <c r="E37" s="290" t="s">
        <v>40</v>
      </c>
      <c r="F37" s="294">
        <f>ROUND((SUM(BI133:BI231)),2)</f>
        <v>0</v>
      </c>
      <c r="G37" s="213"/>
      <c r="H37" s="213"/>
      <c r="I37" s="295">
        <v>0</v>
      </c>
      <c r="J37" s="294">
        <f>0</f>
        <v>0</v>
      </c>
      <c r="K37" s="213"/>
      <c r="L37" s="12"/>
    </row>
    <row r="38" spans="1:12" s="1" customFormat="1" ht="6.95" customHeight="1">
      <c r="A38" s="213"/>
      <c r="B38" s="214"/>
      <c r="C38" s="213"/>
      <c r="D38" s="213"/>
      <c r="E38" s="213"/>
      <c r="F38" s="213"/>
      <c r="G38" s="213"/>
      <c r="H38" s="213"/>
      <c r="I38" s="213"/>
      <c r="J38" s="213"/>
      <c r="K38" s="213"/>
      <c r="L38" s="12"/>
    </row>
    <row r="39" spans="1:12" s="1" customFormat="1" ht="25.35" customHeight="1">
      <c r="A39" s="213"/>
      <c r="B39" s="214"/>
      <c r="C39" s="224"/>
      <c r="D39" s="225" t="s">
        <v>41</v>
      </c>
      <c r="E39" s="226"/>
      <c r="F39" s="226"/>
      <c r="G39" s="227" t="s">
        <v>42</v>
      </c>
      <c r="H39" s="228" t="s">
        <v>43</v>
      </c>
      <c r="I39" s="226"/>
      <c r="J39" s="229">
        <f>SUM(J30:J37)</f>
        <v>0</v>
      </c>
      <c r="K39" s="230"/>
      <c r="L39" s="12"/>
    </row>
    <row r="40" spans="1:12" s="1" customFormat="1" ht="14.45" customHeight="1">
      <c r="A40" s="213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12"/>
    </row>
    <row r="41" spans="1:12" ht="14.45" customHeight="1">
      <c r="A41" s="18"/>
      <c r="B41" s="209"/>
      <c r="C41" s="18"/>
      <c r="D41" s="18"/>
      <c r="E41" s="18"/>
      <c r="F41" s="18"/>
      <c r="G41" s="18"/>
      <c r="H41" s="18"/>
      <c r="I41" s="18"/>
      <c r="J41" s="18"/>
      <c r="K41" s="18"/>
      <c r="L41" s="10"/>
    </row>
    <row r="42" spans="1:12" ht="14.45" customHeight="1">
      <c r="A42" s="18"/>
      <c r="B42" s="209"/>
      <c r="C42" s="18"/>
      <c r="D42" s="18"/>
      <c r="E42" s="18"/>
      <c r="F42" s="18"/>
      <c r="G42" s="18"/>
      <c r="H42" s="18"/>
      <c r="I42" s="18"/>
      <c r="J42" s="18"/>
      <c r="K42" s="18"/>
      <c r="L42" s="10"/>
    </row>
    <row r="43" spans="1:12" ht="14.45" customHeight="1">
      <c r="A43" s="18"/>
      <c r="B43" s="209"/>
      <c r="C43" s="18"/>
      <c r="D43" s="18"/>
      <c r="E43" s="18"/>
      <c r="F43" s="18"/>
      <c r="G43" s="18"/>
      <c r="H43" s="18"/>
      <c r="I43" s="18"/>
      <c r="J43" s="18"/>
      <c r="K43" s="18"/>
      <c r="L43" s="10"/>
    </row>
    <row r="44" spans="1:12" ht="14.45" customHeight="1">
      <c r="A44" s="18"/>
      <c r="B44" s="209"/>
      <c r="C44" s="18"/>
      <c r="D44" s="18"/>
      <c r="E44" s="18"/>
      <c r="F44" s="18"/>
      <c r="G44" s="18"/>
      <c r="H44" s="18"/>
      <c r="I44" s="18"/>
      <c r="J44" s="18"/>
      <c r="K44" s="18"/>
      <c r="L44" s="10"/>
    </row>
    <row r="45" spans="1:12" ht="14.45" customHeight="1">
      <c r="A45" s="18"/>
      <c r="B45" s="209"/>
      <c r="C45" s="18"/>
      <c r="D45" s="18"/>
      <c r="E45" s="18"/>
      <c r="F45" s="18"/>
      <c r="G45" s="18"/>
      <c r="H45" s="18"/>
      <c r="I45" s="18"/>
      <c r="J45" s="18"/>
      <c r="K45" s="18"/>
      <c r="L45" s="10"/>
    </row>
    <row r="46" spans="1:12" ht="14.45" customHeight="1">
      <c r="A46" s="18"/>
      <c r="B46" s="209"/>
      <c r="C46" s="18"/>
      <c r="D46" s="18"/>
      <c r="E46" s="18"/>
      <c r="F46" s="18"/>
      <c r="G46" s="18"/>
      <c r="H46" s="18"/>
      <c r="I46" s="18"/>
      <c r="J46" s="18"/>
      <c r="K46" s="18"/>
      <c r="L46" s="10"/>
    </row>
    <row r="47" spans="1:12" ht="14.45" customHeight="1">
      <c r="A47" s="18"/>
      <c r="B47" s="209"/>
      <c r="C47" s="18"/>
      <c r="D47" s="18"/>
      <c r="E47" s="18"/>
      <c r="F47" s="18"/>
      <c r="G47" s="18"/>
      <c r="H47" s="18"/>
      <c r="I47" s="18"/>
      <c r="J47" s="18"/>
      <c r="K47" s="18"/>
      <c r="L47" s="10"/>
    </row>
    <row r="48" spans="1:12" ht="14.45" customHeight="1">
      <c r="A48" s="18"/>
      <c r="B48" s="209"/>
      <c r="C48" s="18"/>
      <c r="D48" s="18"/>
      <c r="E48" s="18"/>
      <c r="F48" s="18"/>
      <c r="G48" s="18"/>
      <c r="H48" s="18"/>
      <c r="I48" s="18"/>
      <c r="J48" s="18"/>
      <c r="K48" s="18"/>
      <c r="L48" s="10"/>
    </row>
    <row r="49" spans="1:12" ht="14.45" customHeight="1">
      <c r="A49" s="18"/>
      <c r="B49" s="209"/>
      <c r="C49" s="18"/>
      <c r="D49" s="18"/>
      <c r="E49" s="18"/>
      <c r="F49" s="18"/>
      <c r="G49" s="18"/>
      <c r="H49" s="18"/>
      <c r="I49" s="18"/>
      <c r="J49" s="18"/>
      <c r="K49" s="18"/>
      <c r="L49" s="10"/>
    </row>
    <row r="50" spans="1:12" s="1" customFormat="1" ht="14.45" customHeight="1">
      <c r="A50" s="213"/>
      <c r="B50" s="214"/>
      <c r="C50" s="213"/>
      <c r="D50" s="296" t="s">
        <v>44</v>
      </c>
      <c r="E50" s="297"/>
      <c r="F50" s="297"/>
      <c r="G50" s="296" t="s">
        <v>45</v>
      </c>
      <c r="H50" s="297"/>
      <c r="I50" s="297"/>
      <c r="J50" s="297"/>
      <c r="K50" s="297"/>
      <c r="L50" s="12"/>
    </row>
    <row r="51" spans="1:12" ht="12">
      <c r="A51" s="18"/>
      <c r="B51" s="209"/>
      <c r="C51" s="18"/>
      <c r="D51" s="18"/>
      <c r="E51" s="18"/>
      <c r="F51" s="18"/>
      <c r="G51" s="18"/>
      <c r="H51" s="18"/>
      <c r="I51" s="18"/>
      <c r="J51" s="18"/>
      <c r="K51" s="18"/>
      <c r="L51" s="10"/>
    </row>
    <row r="52" spans="1:12" ht="12">
      <c r="A52" s="18"/>
      <c r="B52" s="209"/>
      <c r="C52" s="18"/>
      <c r="D52" s="18"/>
      <c r="E52" s="18"/>
      <c r="F52" s="18"/>
      <c r="G52" s="18"/>
      <c r="H52" s="18"/>
      <c r="I52" s="18"/>
      <c r="J52" s="18"/>
      <c r="K52" s="18"/>
      <c r="L52" s="10"/>
    </row>
    <row r="53" spans="1:12" ht="12">
      <c r="A53" s="18"/>
      <c r="B53" s="209"/>
      <c r="C53" s="18"/>
      <c r="D53" s="18"/>
      <c r="E53" s="18"/>
      <c r="F53" s="18"/>
      <c r="G53" s="18"/>
      <c r="H53" s="18"/>
      <c r="I53" s="18"/>
      <c r="J53" s="18"/>
      <c r="K53" s="18"/>
      <c r="L53" s="10"/>
    </row>
    <row r="54" spans="1:12" ht="12">
      <c r="A54" s="18"/>
      <c r="B54" s="209"/>
      <c r="C54" s="18"/>
      <c r="D54" s="18"/>
      <c r="E54" s="18"/>
      <c r="F54" s="18"/>
      <c r="G54" s="18"/>
      <c r="H54" s="18"/>
      <c r="I54" s="18"/>
      <c r="J54" s="18"/>
      <c r="K54" s="18"/>
      <c r="L54" s="10"/>
    </row>
    <row r="55" spans="1:12" ht="12">
      <c r="A55" s="18"/>
      <c r="B55" s="209"/>
      <c r="C55" s="18"/>
      <c r="D55" s="18"/>
      <c r="E55" s="18"/>
      <c r="F55" s="18"/>
      <c r="G55" s="18"/>
      <c r="H55" s="18"/>
      <c r="I55" s="18"/>
      <c r="J55" s="18"/>
      <c r="K55" s="18"/>
      <c r="L55" s="10"/>
    </row>
    <row r="56" spans="1:12" ht="12">
      <c r="A56" s="18"/>
      <c r="B56" s="209"/>
      <c r="C56" s="18"/>
      <c r="D56" s="18"/>
      <c r="E56" s="18"/>
      <c r="F56" s="18"/>
      <c r="G56" s="18"/>
      <c r="H56" s="18"/>
      <c r="I56" s="18"/>
      <c r="J56" s="18"/>
      <c r="K56" s="18"/>
      <c r="L56" s="10"/>
    </row>
    <row r="57" spans="1:12" ht="12">
      <c r="A57" s="18"/>
      <c r="B57" s="209"/>
      <c r="C57" s="18"/>
      <c r="D57" s="18"/>
      <c r="E57" s="18"/>
      <c r="F57" s="18"/>
      <c r="G57" s="18"/>
      <c r="H57" s="18"/>
      <c r="I57" s="18"/>
      <c r="J57" s="18"/>
      <c r="K57" s="18"/>
      <c r="L57" s="10"/>
    </row>
    <row r="58" spans="1:12" ht="12">
      <c r="A58" s="18"/>
      <c r="B58" s="209"/>
      <c r="C58" s="18"/>
      <c r="D58" s="18"/>
      <c r="E58" s="18"/>
      <c r="F58" s="18"/>
      <c r="G58" s="18"/>
      <c r="H58" s="18"/>
      <c r="I58" s="18"/>
      <c r="J58" s="18"/>
      <c r="K58" s="18"/>
      <c r="L58" s="10"/>
    </row>
    <row r="59" spans="1:12" ht="12">
      <c r="A59" s="18"/>
      <c r="B59" s="209"/>
      <c r="C59" s="18"/>
      <c r="D59" s="18"/>
      <c r="E59" s="18"/>
      <c r="F59" s="18"/>
      <c r="G59" s="18"/>
      <c r="H59" s="18"/>
      <c r="I59" s="18"/>
      <c r="J59" s="18"/>
      <c r="K59" s="18"/>
      <c r="L59" s="10"/>
    </row>
    <row r="60" spans="1:12" ht="12">
      <c r="A60" s="18"/>
      <c r="B60" s="209"/>
      <c r="C60" s="18"/>
      <c r="D60" s="18"/>
      <c r="E60" s="18"/>
      <c r="F60" s="18"/>
      <c r="G60" s="18"/>
      <c r="H60" s="18"/>
      <c r="I60" s="18"/>
      <c r="J60" s="18"/>
      <c r="K60" s="18"/>
      <c r="L60" s="10"/>
    </row>
    <row r="61" spans="1:12" s="1" customFormat="1" ht="12.75">
      <c r="A61" s="213"/>
      <c r="B61" s="214"/>
      <c r="C61" s="213"/>
      <c r="D61" s="298" t="s">
        <v>46</v>
      </c>
      <c r="E61" s="299"/>
      <c r="F61" s="300" t="s">
        <v>47</v>
      </c>
      <c r="G61" s="298" t="s">
        <v>46</v>
      </c>
      <c r="H61" s="299"/>
      <c r="I61" s="299"/>
      <c r="J61" s="301" t="s">
        <v>47</v>
      </c>
      <c r="K61" s="299"/>
      <c r="L61" s="12"/>
    </row>
    <row r="62" spans="1:12" ht="12">
      <c r="A62" s="18"/>
      <c r="B62" s="209"/>
      <c r="C62" s="18"/>
      <c r="D62" s="18"/>
      <c r="E62" s="18"/>
      <c r="F62" s="18"/>
      <c r="G62" s="18"/>
      <c r="H62" s="18"/>
      <c r="I62" s="18"/>
      <c r="J62" s="18"/>
      <c r="K62" s="18"/>
      <c r="L62" s="10"/>
    </row>
    <row r="63" spans="1:12" ht="12">
      <c r="A63" s="18"/>
      <c r="B63" s="209"/>
      <c r="C63" s="18"/>
      <c r="D63" s="18"/>
      <c r="E63" s="18"/>
      <c r="F63" s="18"/>
      <c r="G63" s="18"/>
      <c r="H63" s="18"/>
      <c r="I63" s="18"/>
      <c r="J63" s="18"/>
      <c r="K63" s="18"/>
      <c r="L63" s="10"/>
    </row>
    <row r="64" spans="1:12" ht="12">
      <c r="A64" s="18"/>
      <c r="B64" s="209"/>
      <c r="C64" s="18"/>
      <c r="D64" s="18"/>
      <c r="E64" s="18"/>
      <c r="F64" s="18"/>
      <c r="G64" s="18"/>
      <c r="H64" s="18"/>
      <c r="I64" s="18"/>
      <c r="J64" s="18"/>
      <c r="K64" s="18"/>
      <c r="L64" s="10"/>
    </row>
    <row r="65" spans="1:12" s="1" customFormat="1" ht="12.75">
      <c r="A65" s="213"/>
      <c r="B65" s="214"/>
      <c r="C65" s="213"/>
      <c r="D65" s="296" t="s">
        <v>48</v>
      </c>
      <c r="E65" s="297"/>
      <c r="F65" s="297"/>
      <c r="G65" s="296" t="s">
        <v>49</v>
      </c>
      <c r="H65" s="297"/>
      <c r="I65" s="297"/>
      <c r="J65" s="297"/>
      <c r="K65" s="297"/>
      <c r="L65" s="12"/>
    </row>
    <row r="66" spans="1:12" ht="12">
      <c r="A66" s="18"/>
      <c r="B66" s="209"/>
      <c r="C66" s="18"/>
      <c r="D66" s="18"/>
      <c r="E66" s="18"/>
      <c r="F66" s="18"/>
      <c r="G66" s="18"/>
      <c r="H66" s="18"/>
      <c r="I66" s="18"/>
      <c r="J66" s="18"/>
      <c r="K66" s="18"/>
      <c r="L66" s="10"/>
    </row>
    <row r="67" spans="1:12" ht="12">
      <c r="A67" s="18"/>
      <c r="B67" s="209"/>
      <c r="C67" s="18"/>
      <c r="D67" s="18"/>
      <c r="E67" s="18"/>
      <c r="F67" s="18"/>
      <c r="G67" s="18"/>
      <c r="H67" s="18"/>
      <c r="I67" s="18"/>
      <c r="J67" s="18"/>
      <c r="K67" s="18"/>
      <c r="L67" s="10"/>
    </row>
    <row r="68" spans="1:12" ht="12">
      <c r="A68" s="18"/>
      <c r="B68" s="209"/>
      <c r="C68" s="18"/>
      <c r="D68" s="18"/>
      <c r="E68" s="18"/>
      <c r="F68" s="18"/>
      <c r="G68" s="18"/>
      <c r="H68" s="18"/>
      <c r="I68" s="18"/>
      <c r="J68" s="18"/>
      <c r="K68" s="18"/>
      <c r="L68" s="10"/>
    </row>
    <row r="69" spans="1:12" ht="12">
      <c r="A69" s="18"/>
      <c r="B69" s="209"/>
      <c r="C69" s="18"/>
      <c r="D69" s="18"/>
      <c r="E69" s="18"/>
      <c r="F69" s="18"/>
      <c r="G69" s="18"/>
      <c r="H69" s="18"/>
      <c r="I69" s="18"/>
      <c r="J69" s="18"/>
      <c r="K69" s="18"/>
      <c r="L69" s="10"/>
    </row>
    <row r="70" spans="1:12" ht="12">
      <c r="A70" s="18"/>
      <c r="B70" s="209"/>
      <c r="C70" s="18"/>
      <c r="D70" s="18"/>
      <c r="E70" s="18"/>
      <c r="F70" s="18"/>
      <c r="G70" s="18"/>
      <c r="H70" s="18"/>
      <c r="I70" s="18"/>
      <c r="J70" s="18"/>
      <c r="K70" s="18"/>
      <c r="L70" s="10"/>
    </row>
    <row r="71" spans="1:12" ht="12">
      <c r="A71" s="18"/>
      <c r="B71" s="209"/>
      <c r="C71" s="18"/>
      <c r="D71" s="18"/>
      <c r="E71" s="18"/>
      <c r="F71" s="18"/>
      <c r="G71" s="18"/>
      <c r="H71" s="18"/>
      <c r="I71" s="18"/>
      <c r="J71" s="18"/>
      <c r="K71" s="18"/>
      <c r="L71" s="10"/>
    </row>
    <row r="72" spans="1:12" ht="12">
      <c r="A72" s="18"/>
      <c r="B72" s="209"/>
      <c r="C72" s="18"/>
      <c r="D72" s="18"/>
      <c r="E72" s="18"/>
      <c r="F72" s="18"/>
      <c r="G72" s="18"/>
      <c r="H72" s="18"/>
      <c r="I72" s="18"/>
      <c r="J72" s="18"/>
      <c r="K72" s="18"/>
      <c r="L72" s="10"/>
    </row>
    <row r="73" spans="1:12" ht="12">
      <c r="A73" s="18"/>
      <c r="B73" s="209"/>
      <c r="C73" s="18"/>
      <c r="D73" s="18"/>
      <c r="E73" s="18"/>
      <c r="F73" s="18"/>
      <c r="G73" s="18"/>
      <c r="H73" s="18"/>
      <c r="I73" s="18"/>
      <c r="J73" s="18"/>
      <c r="K73" s="18"/>
      <c r="L73" s="10"/>
    </row>
    <row r="74" spans="1:12" ht="12">
      <c r="A74" s="18"/>
      <c r="B74" s="209"/>
      <c r="C74" s="18"/>
      <c r="D74" s="18"/>
      <c r="E74" s="18"/>
      <c r="F74" s="18"/>
      <c r="G74" s="18"/>
      <c r="H74" s="18"/>
      <c r="I74" s="18"/>
      <c r="J74" s="18"/>
      <c r="K74" s="18"/>
      <c r="L74" s="10"/>
    </row>
    <row r="75" spans="1:12" ht="12">
      <c r="A75" s="18"/>
      <c r="B75" s="209"/>
      <c r="C75" s="18"/>
      <c r="D75" s="18"/>
      <c r="E75" s="18"/>
      <c r="F75" s="18"/>
      <c r="G75" s="18"/>
      <c r="H75" s="18"/>
      <c r="I75" s="18"/>
      <c r="J75" s="18"/>
      <c r="K75" s="18"/>
      <c r="L75" s="10"/>
    </row>
    <row r="76" spans="1:12" s="1" customFormat="1" ht="12.75">
      <c r="A76" s="213"/>
      <c r="B76" s="214"/>
      <c r="C76" s="213"/>
      <c r="D76" s="298" t="s">
        <v>46</v>
      </c>
      <c r="E76" s="299"/>
      <c r="F76" s="300" t="s">
        <v>47</v>
      </c>
      <c r="G76" s="298" t="s">
        <v>46</v>
      </c>
      <c r="H76" s="299"/>
      <c r="I76" s="299"/>
      <c r="J76" s="301" t="s">
        <v>47</v>
      </c>
      <c r="K76" s="299"/>
      <c r="L76" s="12"/>
    </row>
    <row r="77" spans="1:12" s="1" customFormat="1" ht="14.45" customHeight="1">
      <c r="A77" s="213"/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12"/>
    </row>
    <row r="78" spans="1:11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2" s="1" customFormat="1" ht="6.95" customHeight="1">
      <c r="A81" s="213"/>
      <c r="B81" s="233"/>
      <c r="C81" s="234"/>
      <c r="D81" s="234"/>
      <c r="E81" s="234"/>
      <c r="F81" s="234"/>
      <c r="G81" s="234"/>
      <c r="H81" s="234"/>
      <c r="I81" s="234"/>
      <c r="J81" s="234"/>
      <c r="K81" s="234"/>
      <c r="L81" s="12"/>
    </row>
    <row r="82" spans="1:12" s="1" customFormat="1" ht="24.95" customHeight="1">
      <c r="A82" s="213"/>
      <c r="B82" s="214"/>
      <c r="C82" s="210" t="s">
        <v>102</v>
      </c>
      <c r="D82" s="213"/>
      <c r="E82" s="213"/>
      <c r="F82" s="213"/>
      <c r="G82" s="213"/>
      <c r="H82" s="213"/>
      <c r="I82" s="213"/>
      <c r="J82" s="213"/>
      <c r="K82" s="213"/>
      <c r="L82" s="12"/>
    </row>
    <row r="83" spans="1:12" s="1" customFormat="1" ht="6.95" customHeight="1">
      <c r="A83" s="213"/>
      <c r="B83" s="214"/>
      <c r="C83" s="213"/>
      <c r="D83" s="213"/>
      <c r="E83" s="213"/>
      <c r="F83" s="213"/>
      <c r="G83" s="213"/>
      <c r="H83" s="213"/>
      <c r="I83" s="213"/>
      <c r="J83" s="213"/>
      <c r="K83" s="213"/>
      <c r="L83" s="12"/>
    </row>
    <row r="84" spans="1:12" s="1" customFormat="1" ht="12" customHeight="1">
      <c r="A84" s="213"/>
      <c r="B84" s="214"/>
      <c r="C84" s="290" t="s">
        <v>13</v>
      </c>
      <c r="D84" s="213"/>
      <c r="E84" s="213"/>
      <c r="F84" s="213"/>
      <c r="G84" s="213"/>
      <c r="H84" s="213"/>
      <c r="I84" s="213"/>
      <c r="J84" s="213"/>
      <c r="K84" s="213"/>
      <c r="L84" s="12"/>
    </row>
    <row r="85" spans="1:12" s="1" customFormat="1" ht="16.5" customHeight="1">
      <c r="A85" s="213"/>
      <c r="B85" s="214"/>
      <c r="C85" s="213"/>
      <c r="D85" s="213"/>
      <c r="E85" s="513" t="str">
        <f>E7</f>
        <v>UHK-Palachovy koleje 1129-1135,1289-rekonstrukce a modernizace -I.etapa</v>
      </c>
      <c r="F85" s="514"/>
      <c r="G85" s="514"/>
      <c r="H85" s="514"/>
      <c r="I85" s="213"/>
      <c r="J85" s="213"/>
      <c r="K85" s="213"/>
      <c r="L85" s="12"/>
    </row>
    <row r="86" spans="1:12" s="1" customFormat="1" ht="12" customHeight="1">
      <c r="A86" s="213"/>
      <c r="B86" s="214"/>
      <c r="C86" s="290" t="s">
        <v>100</v>
      </c>
      <c r="D86" s="213"/>
      <c r="E86" s="213"/>
      <c r="F86" s="213"/>
      <c r="G86" s="213"/>
      <c r="H86" s="213"/>
      <c r="I86" s="213"/>
      <c r="J86" s="213"/>
      <c r="K86" s="213"/>
      <c r="L86" s="12"/>
    </row>
    <row r="87" spans="1:12" s="1" customFormat="1" ht="16.5" customHeight="1">
      <c r="A87" s="213"/>
      <c r="B87" s="214"/>
      <c r="C87" s="213"/>
      <c r="D87" s="213"/>
      <c r="E87" s="499" t="str">
        <f>E9</f>
        <v>UHK 4 - D-Modernizace společných prostor v 1PP-vchod A+B</v>
      </c>
      <c r="F87" s="515"/>
      <c r="G87" s="515"/>
      <c r="H87" s="515"/>
      <c r="I87" s="213"/>
      <c r="J87" s="213"/>
      <c r="K87" s="213"/>
      <c r="L87" s="12"/>
    </row>
    <row r="88" spans="1:12" s="1" customFormat="1" ht="6.95" customHeight="1">
      <c r="A88" s="213"/>
      <c r="B88" s="214"/>
      <c r="C88" s="213"/>
      <c r="D88" s="213"/>
      <c r="E88" s="213"/>
      <c r="F88" s="213"/>
      <c r="G88" s="213"/>
      <c r="H88" s="213"/>
      <c r="I88" s="213"/>
      <c r="J88" s="213"/>
      <c r="K88" s="213"/>
      <c r="L88" s="12"/>
    </row>
    <row r="89" spans="1:12" s="1" customFormat="1" ht="12" customHeight="1">
      <c r="A89" s="213"/>
      <c r="B89" s="214"/>
      <c r="C89" s="290" t="s">
        <v>16</v>
      </c>
      <c r="D89" s="213"/>
      <c r="E89" s="213"/>
      <c r="F89" s="291" t="str">
        <f>F12</f>
        <v xml:space="preserve">HK,Palachovy koleje </v>
      </c>
      <c r="G89" s="213"/>
      <c r="H89" s="213"/>
      <c r="I89" s="290" t="s">
        <v>18</v>
      </c>
      <c r="J89" s="292" t="str">
        <f>IF(J12="","",J12)</f>
        <v/>
      </c>
      <c r="K89" s="213"/>
      <c r="L89" s="12"/>
    </row>
    <row r="90" spans="1:12" s="1" customFormat="1" ht="6.95" customHeight="1">
      <c r="A90" s="213"/>
      <c r="B90" s="214"/>
      <c r="C90" s="213"/>
      <c r="D90" s="213"/>
      <c r="E90" s="213"/>
      <c r="F90" s="213"/>
      <c r="G90" s="213"/>
      <c r="H90" s="213"/>
      <c r="I90" s="213"/>
      <c r="J90" s="213"/>
      <c r="K90" s="213"/>
      <c r="L90" s="12"/>
    </row>
    <row r="91" spans="1:12" s="1" customFormat="1" ht="15.2" customHeight="1">
      <c r="A91" s="213"/>
      <c r="B91" s="214"/>
      <c r="C91" s="290" t="s">
        <v>19</v>
      </c>
      <c r="D91" s="213"/>
      <c r="E91" s="213"/>
      <c r="F91" s="291" t="str">
        <f>E15</f>
        <v>UHK,Víta Nejedlého 573 Hradec Králové</v>
      </c>
      <c r="G91" s="213"/>
      <c r="H91" s="213"/>
      <c r="I91" s="290" t="s">
        <v>25</v>
      </c>
      <c r="J91" s="302" t="str">
        <f>E21</f>
        <v>PRIDOS HK</v>
      </c>
      <c r="K91" s="213"/>
      <c r="L91" s="12"/>
    </row>
    <row r="92" spans="1:12" s="1" customFormat="1" ht="15.2" customHeight="1">
      <c r="A92" s="213"/>
      <c r="B92" s="214"/>
      <c r="C92" s="290" t="s">
        <v>23</v>
      </c>
      <c r="D92" s="213"/>
      <c r="E92" s="213"/>
      <c r="F92" s="291" t="str">
        <f>IF(E18="","",E18)</f>
        <v>bude určen ve výběrovém řízení</v>
      </c>
      <c r="G92" s="213"/>
      <c r="H92" s="213"/>
      <c r="I92" s="290" t="s">
        <v>28</v>
      </c>
      <c r="J92" s="302" t="str">
        <f>E24</f>
        <v>Ing.PavelMichálek</v>
      </c>
      <c r="K92" s="213"/>
      <c r="L92" s="12"/>
    </row>
    <row r="93" spans="1:12" s="1" customFormat="1" ht="10.35" customHeight="1">
      <c r="A93" s="213"/>
      <c r="B93" s="214"/>
      <c r="C93" s="213"/>
      <c r="D93" s="213"/>
      <c r="E93" s="213"/>
      <c r="F93" s="213"/>
      <c r="G93" s="213"/>
      <c r="H93" s="213"/>
      <c r="I93" s="213"/>
      <c r="J93" s="213"/>
      <c r="K93" s="213"/>
      <c r="L93" s="12"/>
    </row>
    <row r="94" spans="1:12" s="1" customFormat="1" ht="29.25" customHeight="1">
      <c r="A94" s="213"/>
      <c r="B94" s="214"/>
      <c r="C94" s="236" t="s">
        <v>103</v>
      </c>
      <c r="D94" s="224"/>
      <c r="E94" s="224"/>
      <c r="F94" s="224"/>
      <c r="G94" s="224"/>
      <c r="H94" s="224"/>
      <c r="I94" s="224"/>
      <c r="J94" s="237" t="s">
        <v>104</v>
      </c>
      <c r="K94" s="224"/>
      <c r="L94" s="12"/>
    </row>
    <row r="95" spans="1:12" s="1" customFormat="1" ht="10.35" customHeight="1">
      <c r="A95" s="213"/>
      <c r="B95" s="214"/>
      <c r="C95" s="213"/>
      <c r="D95" s="213"/>
      <c r="E95" s="213"/>
      <c r="F95" s="213"/>
      <c r="G95" s="213"/>
      <c r="H95" s="213"/>
      <c r="I95" s="213"/>
      <c r="J95" s="213"/>
      <c r="K95" s="213"/>
      <c r="L95" s="12"/>
    </row>
    <row r="96" spans="1:47" s="1" customFormat="1" ht="22.9" customHeight="1">
      <c r="A96" s="213"/>
      <c r="B96" s="214"/>
      <c r="C96" s="238" t="s">
        <v>105</v>
      </c>
      <c r="D96" s="213"/>
      <c r="E96" s="213"/>
      <c r="F96" s="213"/>
      <c r="G96" s="213"/>
      <c r="H96" s="213"/>
      <c r="I96" s="213"/>
      <c r="J96" s="220">
        <f>J133</f>
        <v>0</v>
      </c>
      <c r="K96" s="213"/>
      <c r="L96" s="12"/>
      <c r="AU96" s="9" t="s">
        <v>106</v>
      </c>
    </row>
    <row r="97" spans="1:12" s="3" customFormat="1" ht="24.95" customHeight="1">
      <c r="A97" s="239"/>
      <c r="B97" s="240"/>
      <c r="C97" s="239"/>
      <c r="D97" s="241" t="s">
        <v>107</v>
      </c>
      <c r="E97" s="242"/>
      <c r="F97" s="242"/>
      <c r="G97" s="242"/>
      <c r="H97" s="242"/>
      <c r="I97" s="242"/>
      <c r="J97" s="243">
        <f>J134</f>
        <v>0</v>
      </c>
      <c r="K97" s="239"/>
      <c r="L97" s="21"/>
    </row>
    <row r="98" spans="1:12" s="4" customFormat="1" ht="19.9" customHeight="1">
      <c r="A98" s="244"/>
      <c r="B98" s="245"/>
      <c r="C98" s="244"/>
      <c r="D98" s="246" t="s">
        <v>109</v>
      </c>
      <c r="E98" s="247"/>
      <c r="F98" s="247"/>
      <c r="G98" s="247"/>
      <c r="H98" s="247"/>
      <c r="I98" s="247"/>
      <c r="J98" s="248">
        <f>J135</f>
        <v>0</v>
      </c>
      <c r="K98" s="244"/>
      <c r="L98" s="22"/>
    </row>
    <row r="99" spans="1:12" s="4" customFormat="1" ht="19.9" customHeight="1">
      <c r="A99" s="244"/>
      <c r="B99" s="245"/>
      <c r="C99" s="244"/>
      <c r="D99" s="246" t="s">
        <v>110</v>
      </c>
      <c r="E99" s="247"/>
      <c r="F99" s="247"/>
      <c r="G99" s="247"/>
      <c r="H99" s="247"/>
      <c r="I99" s="247"/>
      <c r="J99" s="248">
        <f>J139</f>
        <v>0</v>
      </c>
      <c r="K99" s="244"/>
      <c r="L99" s="22"/>
    </row>
    <row r="100" spans="1:12" s="4" customFormat="1" ht="19.9" customHeight="1">
      <c r="A100" s="244"/>
      <c r="B100" s="245"/>
      <c r="C100" s="244"/>
      <c r="D100" s="246" t="s">
        <v>111</v>
      </c>
      <c r="E100" s="247"/>
      <c r="F100" s="247"/>
      <c r="G100" s="247"/>
      <c r="H100" s="247"/>
      <c r="I100" s="247"/>
      <c r="J100" s="248">
        <f>J143</f>
        <v>0</v>
      </c>
      <c r="K100" s="244"/>
      <c r="L100" s="22"/>
    </row>
    <row r="101" spans="1:12" s="4" customFormat="1" ht="19.9" customHeight="1">
      <c r="A101" s="244"/>
      <c r="B101" s="245"/>
      <c r="C101" s="244"/>
      <c r="D101" s="246" t="s">
        <v>112</v>
      </c>
      <c r="E101" s="247"/>
      <c r="F101" s="247"/>
      <c r="G101" s="247"/>
      <c r="H101" s="247"/>
      <c r="I101" s="247"/>
      <c r="J101" s="248">
        <f>J149</f>
        <v>0</v>
      </c>
      <c r="K101" s="244"/>
      <c r="L101" s="22"/>
    </row>
    <row r="102" spans="1:12" s="3" customFormat="1" ht="24.95" customHeight="1">
      <c r="A102" s="239"/>
      <c r="B102" s="240"/>
      <c r="C102" s="239"/>
      <c r="D102" s="241" t="s">
        <v>113</v>
      </c>
      <c r="E102" s="242"/>
      <c r="F102" s="242"/>
      <c r="G102" s="242"/>
      <c r="H102" s="242"/>
      <c r="I102" s="242"/>
      <c r="J102" s="243">
        <f>J151</f>
        <v>0</v>
      </c>
      <c r="K102" s="239"/>
      <c r="L102" s="21"/>
    </row>
    <row r="103" spans="1:12" s="4" customFormat="1" ht="19.9" customHeight="1">
      <c r="A103" s="244"/>
      <c r="B103" s="245"/>
      <c r="C103" s="244"/>
      <c r="D103" s="246" t="s">
        <v>114</v>
      </c>
      <c r="E103" s="247"/>
      <c r="F103" s="247"/>
      <c r="G103" s="247"/>
      <c r="H103" s="247"/>
      <c r="I103" s="247"/>
      <c r="J103" s="248">
        <f>J152</f>
        <v>0</v>
      </c>
      <c r="K103" s="244"/>
      <c r="L103" s="22"/>
    </row>
    <row r="104" spans="1:12" s="4" customFormat="1" ht="19.9" customHeight="1">
      <c r="A104" s="244"/>
      <c r="B104" s="245"/>
      <c r="C104" s="244"/>
      <c r="D104" s="246" t="s">
        <v>499</v>
      </c>
      <c r="E104" s="247"/>
      <c r="F104" s="247"/>
      <c r="G104" s="247"/>
      <c r="H104" s="247"/>
      <c r="I104" s="247"/>
      <c r="J104" s="248">
        <f>J156</f>
        <v>0</v>
      </c>
      <c r="K104" s="244"/>
      <c r="L104" s="22"/>
    </row>
    <row r="105" spans="1:12" s="4" customFormat="1" ht="19.9" customHeight="1">
      <c r="A105" s="244"/>
      <c r="B105" s="245"/>
      <c r="C105" s="244"/>
      <c r="D105" s="246" t="s">
        <v>786</v>
      </c>
      <c r="E105" s="247"/>
      <c r="F105" s="247"/>
      <c r="G105" s="247"/>
      <c r="H105" s="247"/>
      <c r="I105" s="247"/>
      <c r="J105" s="248">
        <f>J158</f>
        <v>0</v>
      </c>
      <c r="K105" s="244"/>
      <c r="L105" s="22"/>
    </row>
    <row r="106" spans="1:12" s="4" customFormat="1" ht="19.9" customHeight="1">
      <c r="A106" s="244"/>
      <c r="B106" s="245"/>
      <c r="C106" s="244"/>
      <c r="D106" s="246" t="s">
        <v>787</v>
      </c>
      <c r="E106" s="247"/>
      <c r="F106" s="247"/>
      <c r="G106" s="247"/>
      <c r="H106" s="247"/>
      <c r="I106" s="247"/>
      <c r="J106" s="248">
        <f>J171</f>
        <v>0</v>
      </c>
      <c r="K106" s="244"/>
      <c r="L106" s="22"/>
    </row>
    <row r="107" spans="1:12" s="4" customFormat="1" ht="19.9" customHeight="1">
      <c r="A107" s="244"/>
      <c r="B107" s="245"/>
      <c r="C107" s="244"/>
      <c r="D107" s="246" t="s">
        <v>788</v>
      </c>
      <c r="E107" s="247"/>
      <c r="F107" s="247"/>
      <c r="G107" s="247"/>
      <c r="H107" s="247"/>
      <c r="I107" s="247"/>
      <c r="J107" s="248">
        <f>J187</f>
        <v>0</v>
      </c>
      <c r="K107" s="244"/>
      <c r="L107" s="22"/>
    </row>
    <row r="108" spans="1:12" s="4" customFormat="1" ht="19.9" customHeight="1">
      <c r="A108" s="244"/>
      <c r="B108" s="245"/>
      <c r="C108" s="244"/>
      <c r="D108" s="246" t="s">
        <v>789</v>
      </c>
      <c r="E108" s="247"/>
      <c r="F108" s="247"/>
      <c r="G108" s="247"/>
      <c r="H108" s="247"/>
      <c r="I108" s="247"/>
      <c r="J108" s="248">
        <f>J197</f>
        <v>0</v>
      </c>
      <c r="K108" s="244"/>
      <c r="L108" s="22"/>
    </row>
    <row r="109" spans="1:12" s="4" customFormat="1" ht="19.9" customHeight="1">
      <c r="A109" s="244"/>
      <c r="B109" s="245"/>
      <c r="C109" s="244"/>
      <c r="D109" s="246" t="s">
        <v>120</v>
      </c>
      <c r="E109" s="247"/>
      <c r="F109" s="247"/>
      <c r="G109" s="247"/>
      <c r="H109" s="247"/>
      <c r="I109" s="247"/>
      <c r="J109" s="248">
        <f>J208</f>
        <v>0</v>
      </c>
      <c r="K109" s="244"/>
      <c r="L109" s="22"/>
    </row>
    <row r="110" spans="1:12" s="4" customFormat="1" ht="19.9" customHeight="1">
      <c r="A110" s="244"/>
      <c r="B110" s="245"/>
      <c r="C110" s="244"/>
      <c r="D110" s="246" t="s">
        <v>790</v>
      </c>
      <c r="E110" s="247"/>
      <c r="F110" s="247"/>
      <c r="G110" s="247"/>
      <c r="H110" s="247"/>
      <c r="I110" s="247"/>
      <c r="J110" s="248">
        <f>J219</f>
        <v>0</v>
      </c>
      <c r="K110" s="244"/>
      <c r="L110" s="22"/>
    </row>
    <row r="111" spans="1:12" s="3" customFormat="1" ht="24.95" customHeight="1">
      <c r="A111" s="239"/>
      <c r="B111" s="240"/>
      <c r="C111" s="239"/>
      <c r="D111" s="241" t="s">
        <v>121</v>
      </c>
      <c r="E111" s="242"/>
      <c r="F111" s="242"/>
      <c r="G111" s="242"/>
      <c r="H111" s="242"/>
      <c r="I111" s="242"/>
      <c r="J111" s="243">
        <f>J225</f>
        <v>0</v>
      </c>
      <c r="K111" s="239"/>
      <c r="L111" s="21"/>
    </row>
    <row r="112" spans="1:12" s="4" customFormat="1" ht="19.9" customHeight="1">
      <c r="A112" s="244"/>
      <c r="B112" s="245"/>
      <c r="C112" s="244"/>
      <c r="D112" s="246" t="s">
        <v>122</v>
      </c>
      <c r="E112" s="247"/>
      <c r="F112" s="247"/>
      <c r="G112" s="247"/>
      <c r="H112" s="247"/>
      <c r="I112" s="247"/>
      <c r="J112" s="248">
        <f>J226</f>
        <v>0</v>
      </c>
      <c r="K112" s="244"/>
      <c r="L112" s="22"/>
    </row>
    <row r="113" spans="1:12" s="4" customFormat="1" ht="19.9" customHeight="1">
      <c r="A113" s="244"/>
      <c r="B113" s="245"/>
      <c r="C113" s="244"/>
      <c r="D113" s="246" t="s">
        <v>123</v>
      </c>
      <c r="E113" s="247"/>
      <c r="F113" s="247"/>
      <c r="G113" s="247"/>
      <c r="H113" s="247"/>
      <c r="I113" s="247"/>
      <c r="J113" s="248">
        <f>J228</f>
        <v>0</v>
      </c>
      <c r="K113" s="244"/>
      <c r="L113" s="22"/>
    </row>
    <row r="114" spans="1:12" s="1" customFormat="1" ht="21.75" customHeight="1">
      <c r="A114" s="213"/>
      <c r="B114" s="214"/>
      <c r="C114" s="213"/>
      <c r="D114" s="213"/>
      <c r="E114" s="213"/>
      <c r="F114" s="213"/>
      <c r="G114" s="213"/>
      <c r="H114" s="213"/>
      <c r="I114" s="213"/>
      <c r="J114" s="213"/>
      <c r="K114" s="213"/>
      <c r="L114" s="12"/>
    </row>
    <row r="115" spans="1:12" s="1" customFormat="1" ht="6.95" customHeight="1">
      <c r="A115" s="213"/>
      <c r="B115" s="231"/>
      <c r="C115" s="232"/>
      <c r="D115" s="232"/>
      <c r="E115" s="232"/>
      <c r="F115" s="232"/>
      <c r="G115" s="232"/>
      <c r="H115" s="232"/>
      <c r="I115" s="232"/>
      <c r="J115" s="232"/>
      <c r="K115" s="232"/>
      <c r="L115" s="12"/>
    </row>
    <row r="116" spans="1:11" ht="1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1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1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2" s="1" customFormat="1" ht="6.95" customHeight="1">
      <c r="A119" s="213"/>
      <c r="B119" s="233"/>
      <c r="C119" s="234"/>
      <c r="D119" s="234"/>
      <c r="E119" s="234"/>
      <c r="F119" s="234"/>
      <c r="G119" s="234"/>
      <c r="H119" s="234"/>
      <c r="I119" s="234"/>
      <c r="J119" s="234"/>
      <c r="K119" s="234"/>
      <c r="L119" s="12"/>
    </row>
    <row r="120" spans="1:12" s="1" customFormat="1" ht="24.95" customHeight="1">
      <c r="A120" s="213"/>
      <c r="B120" s="214"/>
      <c r="C120" s="210" t="s">
        <v>125</v>
      </c>
      <c r="D120" s="213"/>
      <c r="E120" s="213"/>
      <c r="F120" s="213"/>
      <c r="G120" s="213"/>
      <c r="H120" s="213"/>
      <c r="I120" s="213"/>
      <c r="J120" s="213"/>
      <c r="K120" s="213"/>
      <c r="L120" s="12"/>
    </row>
    <row r="121" spans="1:12" s="1" customFormat="1" ht="6.95" customHeight="1">
      <c r="A121" s="213"/>
      <c r="B121" s="214"/>
      <c r="C121" s="213"/>
      <c r="D121" s="213"/>
      <c r="E121" s="213"/>
      <c r="F121" s="213"/>
      <c r="G121" s="213"/>
      <c r="H121" s="213"/>
      <c r="I121" s="213"/>
      <c r="J121" s="213"/>
      <c r="K121" s="213"/>
      <c r="L121" s="12"/>
    </row>
    <row r="122" spans="1:12" s="1" customFormat="1" ht="12" customHeight="1">
      <c r="A122" s="213"/>
      <c r="B122" s="214"/>
      <c r="C122" s="290" t="s">
        <v>13</v>
      </c>
      <c r="D122" s="213"/>
      <c r="E122" s="213"/>
      <c r="F122" s="213"/>
      <c r="G122" s="213"/>
      <c r="H122" s="213"/>
      <c r="I122" s="213"/>
      <c r="J122" s="213"/>
      <c r="K122" s="213"/>
      <c r="L122" s="12"/>
    </row>
    <row r="123" spans="1:12" s="1" customFormat="1" ht="16.5" customHeight="1">
      <c r="A123" s="213"/>
      <c r="B123" s="214"/>
      <c r="C123" s="213"/>
      <c r="D123" s="213"/>
      <c r="E123" s="513" t="str">
        <f>E7</f>
        <v>UHK-Palachovy koleje 1129-1135,1289-rekonstrukce a modernizace -I.etapa</v>
      </c>
      <c r="F123" s="514"/>
      <c r="G123" s="514"/>
      <c r="H123" s="514"/>
      <c r="I123" s="213"/>
      <c r="J123" s="213"/>
      <c r="K123" s="213"/>
      <c r="L123" s="12"/>
    </row>
    <row r="124" spans="1:12" s="1" customFormat="1" ht="12" customHeight="1">
      <c r="A124" s="213"/>
      <c r="B124" s="214"/>
      <c r="C124" s="290" t="s">
        <v>100</v>
      </c>
      <c r="D124" s="213"/>
      <c r="E124" s="213"/>
      <c r="F124" s="213"/>
      <c r="G124" s="213"/>
      <c r="H124" s="213"/>
      <c r="I124" s="213"/>
      <c r="J124" s="213"/>
      <c r="K124" s="213"/>
      <c r="L124" s="12"/>
    </row>
    <row r="125" spans="1:12" s="1" customFormat="1" ht="16.5" customHeight="1">
      <c r="A125" s="213"/>
      <c r="B125" s="214"/>
      <c r="C125" s="213"/>
      <c r="D125" s="213"/>
      <c r="E125" s="499" t="str">
        <f>E9</f>
        <v>UHK 4 - D-Modernizace společných prostor v 1PP-vchod A+B</v>
      </c>
      <c r="F125" s="515"/>
      <c r="G125" s="515"/>
      <c r="H125" s="515"/>
      <c r="I125" s="213"/>
      <c r="J125" s="213"/>
      <c r="K125" s="213"/>
      <c r="L125" s="12"/>
    </row>
    <row r="126" spans="1:12" s="1" customFormat="1" ht="6.95" customHeight="1">
      <c r="A126" s="213"/>
      <c r="B126" s="214"/>
      <c r="C126" s="213"/>
      <c r="D126" s="213"/>
      <c r="E126" s="213"/>
      <c r="F126" s="213"/>
      <c r="G126" s="213"/>
      <c r="H126" s="213"/>
      <c r="I126" s="213"/>
      <c r="J126" s="213"/>
      <c r="K126" s="213"/>
      <c r="L126" s="12"/>
    </row>
    <row r="127" spans="1:12" s="1" customFormat="1" ht="12" customHeight="1">
      <c r="A127" s="213"/>
      <c r="B127" s="214"/>
      <c r="C127" s="290" t="s">
        <v>16</v>
      </c>
      <c r="D127" s="213"/>
      <c r="E127" s="213"/>
      <c r="F127" s="291" t="str">
        <f>F12</f>
        <v xml:space="preserve">HK,Palachovy koleje </v>
      </c>
      <c r="G127" s="213"/>
      <c r="H127" s="213"/>
      <c r="I127" s="290" t="s">
        <v>18</v>
      </c>
      <c r="J127" s="292" t="str">
        <f>IF(J12="","",J12)</f>
        <v/>
      </c>
      <c r="K127" s="213"/>
      <c r="L127" s="12"/>
    </row>
    <row r="128" spans="1:12" s="1" customFormat="1" ht="6.95" customHeight="1">
      <c r="A128" s="213"/>
      <c r="B128" s="214"/>
      <c r="C128" s="213"/>
      <c r="D128" s="213"/>
      <c r="E128" s="213"/>
      <c r="F128" s="213"/>
      <c r="G128" s="213"/>
      <c r="H128" s="213"/>
      <c r="I128" s="213"/>
      <c r="J128" s="213"/>
      <c r="K128" s="213"/>
      <c r="L128" s="12"/>
    </row>
    <row r="129" spans="1:12" s="1" customFormat="1" ht="15.2" customHeight="1">
      <c r="A129" s="213"/>
      <c r="B129" s="214"/>
      <c r="C129" s="290" t="s">
        <v>19</v>
      </c>
      <c r="D129" s="213"/>
      <c r="E129" s="213"/>
      <c r="F129" s="291" t="str">
        <f>E15</f>
        <v>UHK,Víta Nejedlého 573 Hradec Králové</v>
      </c>
      <c r="G129" s="213"/>
      <c r="H129" s="213"/>
      <c r="I129" s="290" t="s">
        <v>25</v>
      </c>
      <c r="J129" s="302" t="str">
        <f>E21</f>
        <v>PRIDOS HK</v>
      </c>
      <c r="K129" s="213"/>
      <c r="L129" s="12"/>
    </row>
    <row r="130" spans="1:12" s="1" customFormat="1" ht="15.2" customHeight="1">
      <c r="A130" s="213"/>
      <c r="B130" s="214"/>
      <c r="C130" s="290" t="s">
        <v>23</v>
      </c>
      <c r="D130" s="213"/>
      <c r="E130" s="213"/>
      <c r="F130" s="291" t="str">
        <f>IF(E18="","",E18)</f>
        <v>bude určen ve výběrovém řízení</v>
      </c>
      <c r="G130" s="213"/>
      <c r="H130" s="213"/>
      <c r="I130" s="290" t="s">
        <v>28</v>
      </c>
      <c r="J130" s="302" t="str">
        <f>E24</f>
        <v>Ing.PavelMichálek</v>
      </c>
      <c r="K130" s="213"/>
      <c r="L130" s="12"/>
    </row>
    <row r="131" spans="1:12" s="1" customFormat="1" ht="10.35" customHeight="1">
      <c r="A131" s="213"/>
      <c r="B131" s="214"/>
      <c r="C131" s="213"/>
      <c r="D131" s="213"/>
      <c r="E131" s="213"/>
      <c r="F131" s="213"/>
      <c r="G131" s="213"/>
      <c r="H131" s="213"/>
      <c r="I131" s="213"/>
      <c r="J131" s="213"/>
      <c r="K131" s="213"/>
      <c r="L131" s="12"/>
    </row>
    <row r="132" spans="1:20" s="5" customFormat="1" ht="29.25" customHeight="1">
      <c r="A132" s="249"/>
      <c r="B132" s="250"/>
      <c r="C132" s="251" t="s">
        <v>126</v>
      </c>
      <c r="D132" s="252" t="s">
        <v>56</v>
      </c>
      <c r="E132" s="252" t="s">
        <v>52</v>
      </c>
      <c r="F132" s="252" t="s">
        <v>53</v>
      </c>
      <c r="G132" s="252" t="s">
        <v>127</v>
      </c>
      <c r="H132" s="252" t="s">
        <v>128</v>
      </c>
      <c r="I132" s="252" t="s">
        <v>129</v>
      </c>
      <c r="J132" s="252" t="s">
        <v>104</v>
      </c>
      <c r="K132" s="253" t="s">
        <v>130</v>
      </c>
      <c r="L132" s="23"/>
      <c r="M132" s="14" t="s">
        <v>1</v>
      </c>
      <c r="N132" s="15" t="s">
        <v>35</v>
      </c>
      <c r="O132" s="15" t="s">
        <v>131</v>
      </c>
      <c r="P132" s="15" t="s">
        <v>132</v>
      </c>
      <c r="Q132" s="15" t="s">
        <v>133</v>
      </c>
      <c r="R132" s="15" t="s">
        <v>134</v>
      </c>
      <c r="S132" s="15" t="s">
        <v>135</v>
      </c>
      <c r="T132" s="16" t="s">
        <v>136</v>
      </c>
    </row>
    <row r="133" spans="1:63" s="1" customFormat="1" ht="22.9" customHeight="1">
      <c r="A133" s="213"/>
      <c r="B133" s="214"/>
      <c r="C133" s="257" t="s">
        <v>137</v>
      </c>
      <c r="D133" s="213"/>
      <c r="E133" s="213"/>
      <c r="F133" s="213"/>
      <c r="G133" s="213"/>
      <c r="H133" s="213"/>
      <c r="I133" s="213"/>
      <c r="J133" s="258">
        <f>SUM(J134+J151+J225)</f>
        <v>0</v>
      </c>
      <c r="K133" s="213"/>
      <c r="L133" s="12"/>
      <c r="M133" s="17"/>
      <c r="N133" s="13"/>
      <c r="O133" s="13"/>
      <c r="P133" s="24">
        <f>P134+P151+P225</f>
        <v>351.66131599999994</v>
      </c>
      <c r="Q133" s="13"/>
      <c r="R133" s="24">
        <f>R134+R151+R225</f>
        <v>3.5021542599999997</v>
      </c>
      <c r="S133" s="13"/>
      <c r="T133" s="25">
        <f>T134+T151+T225</f>
        <v>0.57142107</v>
      </c>
      <c r="AT133" s="9" t="s">
        <v>70</v>
      </c>
      <c r="AU133" s="9" t="s">
        <v>106</v>
      </c>
      <c r="BK133" s="26">
        <f>BK134+BK151+BK225</f>
        <v>0</v>
      </c>
    </row>
    <row r="134" spans="1:63" s="6" customFormat="1" ht="25.9" customHeight="1">
      <c r="A134" s="262"/>
      <c r="B134" s="263"/>
      <c r="C134" s="262"/>
      <c r="D134" s="264" t="s">
        <v>70</v>
      </c>
      <c r="E134" s="265" t="s">
        <v>138</v>
      </c>
      <c r="F134" s="265" t="s">
        <v>139</v>
      </c>
      <c r="G134" s="262"/>
      <c r="H134" s="262"/>
      <c r="I134" s="262"/>
      <c r="J134" s="266">
        <f>BK134</f>
        <v>0</v>
      </c>
      <c r="K134" s="262"/>
      <c r="L134" s="27"/>
      <c r="M134" s="29"/>
      <c r="N134" s="30"/>
      <c r="O134" s="30"/>
      <c r="P134" s="31">
        <f>P135+P139+P143+P149</f>
        <v>144.938461</v>
      </c>
      <c r="Q134" s="30"/>
      <c r="R134" s="31">
        <f>R135+R139+R143+R149</f>
        <v>0.8557324000000001</v>
      </c>
      <c r="S134" s="30"/>
      <c r="T134" s="32">
        <f>T135+T139+T143+T149</f>
        <v>0</v>
      </c>
      <c r="AR134" s="28" t="s">
        <v>79</v>
      </c>
      <c r="AT134" s="33" t="s">
        <v>70</v>
      </c>
      <c r="AU134" s="33" t="s">
        <v>71</v>
      </c>
      <c r="AY134" s="28" t="s">
        <v>140</v>
      </c>
      <c r="BK134" s="34">
        <f>BK135+BK139+BK143+BK149</f>
        <v>0</v>
      </c>
    </row>
    <row r="135" spans="1:63" s="6" customFormat="1" ht="22.9" customHeight="1">
      <c r="A135" s="262"/>
      <c r="B135" s="263"/>
      <c r="C135" s="262"/>
      <c r="D135" s="264" t="s">
        <v>70</v>
      </c>
      <c r="E135" s="271" t="s">
        <v>162</v>
      </c>
      <c r="F135" s="271" t="s">
        <v>163</v>
      </c>
      <c r="G135" s="262"/>
      <c r="H135" s="262"/>
      <c r="I135" s="262"/>
      <c r="J135" s="272">
        <f>BK135</f>
        <v>0</v>
      </c>
      <c r="K135" s="262"/>
      <c r="L135" s="27"/>
      <c r="M135" s="29"/>
      <c r="N135" s="30"/>
      <c r="O135" s="30"/>
      <c r="P135" s="31">
        <f>SUM(P136:P138)</f>
        <v>83.41121600000001</v>
      </c>
      <c r="Q135" s="30"/>
      <c r="R135" s="31">
        <f>SUM(R136:R138)</f>
        <v>0.841704</v>
      </c>
      <c r="S135" s="30"/>
      <c r="T135" s="32">
        <f>SUM(T136:T138)</f>
        <v>0</v>
      </c>
      <c r="AR135" s="28" t="s">
        <v>79</v>
      </c>
      <c r="AT135" s="33" t="s">
        <v>70</v>
      </c>
      <c r="AU135" s="33" t="s">
        <v>79</v>
      </c>
      <c r="AY135" s="28" t="s">
        <v>140</v>
      </c>
      <c r="BK135" s="34">
        <f>SUM(BK136:BK138)</f>
        <v>0</v>
      </c>
    </row>
    <row r="136" spans="1:65" s="1" customFormat="1" ht="24" customHeight="1">
      <c r="A136" s="213"/>
      <c r="B136" s="214"/>
      <c r="C136" s="303" t="s">
        <v>79</v>
      </c>
      <c r="D136" s="303" t="s">
        <v>143</v>
      </c>
      <c r="E136" s="304" t="s">
        <v>791</v>
      </c>
      <c r="F136" s="305" t="s">
        <v>792</v>
      </c>
      <c r="G136" s="306" t="s">
        <v>146</v>
      </c>
      <c r="H136" s="307">
        <v>82.52</v>
      </c>
      <c r="I136" s="35"/>
      <c r="J136" s="308">
        <f>ROUND(I136*H136,2)</f>
        <v>0</v>
      </c>
      <c r="K136" s="305" t="s">
        <v>147</v>
      </c>
      <c r="L136" s="12"/>
      <c r="M136" s="36" t="s">
        <v>1</v>
      </c>
      <c r="N136" s="37" t="s">
        <v>37</v>
      </c>
      <c r="O136" s="38">
        <v>0.358</v>
      </c>
      <c r="P136" s="38">
        <f>O136*H136</f>
        <v>29.54216</v>
      </c>
      <c r="Q136" s="38">
        <v>0.003</v>
      </c>
      <c r="R136" s="38">
        <f>Q136*H136</f>
        <v>0.24756</v>
      </c>
      <c r="S136" s="38">
        <v>0</v>
      </c>
      <c r="T136" s="39">
        <f>S136*H136</f>
        <v>0</v>
      </c>
      <c r="AR136" s="40" t="s">
        <v>148</v>
      </c>
      <c r="AT136" s="40" t="s">
        <v>143</v>
      </c>
      <c r="AU136" s="40" t="s">
        <v>149</v>
      </c>
      <c r="AY136" s="9" t="s">
        <v>140</v>
      </c>
      <c r="BE136" s="41">
        <f>IF(N136="základní",J136,0)</f>
        <v>0</v>
      </c>
      <c r="BF136" s="41">
        <f>IF(N136="snížená",J136,0)</f>
        <v>0</v>
      </c>
      <c r="BG136" s="41">
        <f>IF(N136="zákl. přenesená",J136,0)</f>
        <v>0</v>
      </c>
      <c r="BH136" s="41">
        <f>IF(N136="sníž. přenesená",J136,0)</f>
        <v>0</v>
      </c>
      <c r="BI136" s="41">
        <f>IF(N136="nulová",J136,0)</f>
        <v>0</v>
      </c>
      <c r="BJ136" s="9" t="s">
        <v>149</v>
      </c>
      <c r="BK136" s="41">
        <f>ROUND(I136*H136,2)</f>
        <v>0</v>
      </c>
      <c r="BL136" s="9" t="s">
        <v>148</v>
      </c>
      <c r="BM136" s="40" t="s">
        <v>793</v>
      </c>
    </row>
    <row r="137" spans="1:65" s="1" customFormat="1" ht="24" customHeight="1">
      <c r="A137" s="213"/>
      <c r="B137" s="214"/>
      <c r="C137" s="303" t="s">
        <v>149</v>
      </c>
      <c r="D137" s="303" t="s">
        <v>143</v>
      </c>
      <c r="E137" s="304" t="s">
        <v>794</v>
      </c>
      <c r="F137" s="305" t="s">
        <v>795</v>
      </c>
      <c r="G137" s="306" t="s">
        <v>146</v>
      </c>
      <c r="H137" s="307">
        <v>198.048</v>
      </c>
      <c r="I137" s="35"/>
      <c r="J137" s="308">
        <f>ROUND(I137*H137,2)</f>
        <v>0</v>
      </c>
      <c r="K137" s="305" t="s">
        <v>147</v>
      </c>
      <c r="L137" s="12"/>
      <c r="M137" s="36" t="s">
        <v>1</v>
      </c>
      <c r="N137" s="37" t="s">
        <v>37</v>
      </c>
      <c r="O137" s="38">
        <v>0.272</v>
      </c>
      <c r="P137" s="38">
        <f>O137*H137</f>
        <v>53.86905600000001</v>
      </c>
      <c r="Q137" s="38">
        <v>0.003</v>
      </c>
      <c r="R137" s="38">
        <f>Q137*H137</f>
        <v>0.594144</v>
      </c>
      <c r="S137" s="38">
        <v>0</v>
      </c>
      <c r="T137" s="39">
        <f>S137*H137</f>
        <v>0</v>
      </c>
      <c r="AR137" s="40" t="s">
        <v>148</v>
      </c>
      <c r="AT137" s="40" t="s">
        <v>143</v>
      </c>
      <c r="AU137" s="40" t="s">
        <v>149</v>
      </c>
      <c r="AY137" s="9" t="s">
        <v>140</v>
      </c>
      <c r="BE137" s="41">
        <f>IF(N137="základní",J137,0)</f>
        <v>0</v>
      </c>
      <c r="BF137" s="41">
        <f>IF(N137="snížená",J137,0)</f>
        <v>0</v>
      </c>
      <c r="BG137" s="41">
        <f>IF(N137="zákl. přenesená",J137,0)</f>
        <v>0</v>
      </c>
      <c r="BH137" s="41">
        <f>IF(N137="sníž. přenesená",J137,0)</f>
        <v>0</v>
      </c>
      <c r="BI137" s="41">
        <f>IF(N137="nulová",J137,0)</f>
        <v>0</v>
      </c>
      <c r="BJ137" s="9" t="s">
        <v>149</v>
      </c>
      <c r="BK137" s="41">
        <f>ROUND(I137*H137,2)</f>
        <v>0</v>
      </c>
      <c r="BL137" s="9" t="s">
        <v>148</v>
      </c>
      <c r="BM137" s="40" t="s">
        <v>796</v>
      </c>
    </row>
    <row r="138" spans="1:51" s="7" customFormat="1" ht="12">
      <c r="A138" s="364"/>
      <c r="B138" s="365"/>
      <c r="C138" s="364"/>
      <c r="D138" s="366" t="s">
        <v>151</v>
      </c>
      <c r="E138" s="367" t="s">
        <v>1</v>
      </c>
      <c r="F138" s="368" t="s">
        <v>797</v>
      </c>
      <c r="G138" s="364"/>
      <c r="H138" s="369">
        <v>198.048</v>
      </c>
      <c r="I138" s="381"/>
      <c r="J138" s="364"/>
      <c r="K138" s="364"/>
      <c r="L138" s="42"/>
      <c r="M138" s="44"/>
      <c r="N138" s="45"/>
      <c r="O138" s="45"/>
      <c r="P138" s="45"/>
      <c r="Q138" s="45"/>
      <c r="R138" s="45"/>
      <c r="S138" s="45"/>
      <c r="T138" s="46"/>
      <c r="AT138" s="43" t="s">
        <v>151</v>
      </c>
      <c r="AU138" s="43" t="s">
        <v>149</v>
      </c>
      <c r="AV138" s="7" t="s">
        <v>149</v>
      </c>
      <c r="AW138" s="7" t="s">
        <v>27</v>
      </c>
      <c r="AX138" s="7" t="s">
        <v>79</v>
      </c>
      <c r="AY138" s="43" t="s">
        <v>140</v>
      </c>
    </row>
    <row r="139" spans="1:63" s="6" customFormat="1" ht="22.9" customHeight="1">
      <c r="A139" s="262"/>
      <c r="B139" s="263"/>
      <c r="C139" s="262"/>
      <c r="D139" s="264" t="s">
        <v>70</v>
      </c>
      <c r="E139" s="271" t="s">
        <v>172</v>
      </c>
      <c r="F139" s="271" t="s">
        <v>173</v>
      </c>
      <c r="G139" s="262"/>
      <c r="H139" s="262"/>
      <c r="I139" s="382"/>
      <c r="J139" s="272">
        <f>BK139</f>
        <v>0</v>
      </c>
      <c r="K139" s="262"/>
      <c r="L139" s="27"/>
      <c r="M139" s="29"/>
      <c r="N139" s="30"/>
      <c r="O139" s="30"/>
      <c r="P139" s="31">
        <f>SUM(P140:P142)</f>
        <v>59.33188</v>
      </c>
      <c r="Q139" s="30"/>
      <c r="R139" s="31">
        <f>SUM(R140:R142)</f>
        <v>0.014028399999999998</v>
      </c>
      <c r="S139" s="30"/>
      <c r="T139" s="32">
        <f>SUM(T140:T142)</f>
        <v>0</v>
      </c>
      <c r="AR139" s="28" t="s">
        <v>79</v>
      </c>
      <c r="AT139" s="33" t="s">
        <v>70</v>
      </c>
      <c r="AU139" s="33" t="s">
        <v>79</v>
      </c>
      <c r="AY139" s="28" t="s">
        <v>140</v>
      </c>
      <c r="BK139" s="34">
        <f>SUM(BK140:BK142)</f>
        <v>0</v>
      </c>
    </row>
    <row r="140" spans="1:65" s="1" customFormat="1" ht="24" customHeight="1">
      <c r="A140" s="213"/>
      <c r="B140" s="214"/>
      <c r="C140" s="303" t="s">
        <v>141</v>
      </c>
      <c r="D140" s="303" t="s">
        <v>143</v>
      </c>
      <c r="E140" s="304" t="s">
        <v>568</v>
      </c>
      <c r="F140" s="305" t="s">
        <v>569</v>
      </c>
      <c r="G140" s="306" t="s">
        <v>146</v>
      </c>
      <c r="H140" s="307">
        <v>82.52</v>
      </c>
      <c r="I140" s="35"/>
      <c r="J140" s="308">
        <f>ROUND(I140*H140,2)</f>
        <v>0</v>
      </c>
      <c r="K140" s="305" t="s">
        <v>147</v>
      </c>
      <c r="L140" s="12"/>
      <c r="M140" s="36" t="s">
        <v>1</v>
      </c>
      <c r="N140" s="37" t="s">
        <v>37</v>
      </c>
      <c r="O140" s="38">
        <v>0.105</v>
      </c>
      <c r="P140" s="38">
        <f>O140*H140</f>
        <v>8.6646</v>
      </c>
      <c r="Q140" s="38">
        <v>0.00013</v>
      </c>
      <c r="R140" s="38">
        <f>Q140*H140</f>
        <v>0.010727599999999999</v>
      </c>
      <c r="S140" s="38">
        <v>0</v>
      </c>
      <c r="T140" s="39">
        <f>S140*H140</f>
        <v>0</v>
      </c>
      <c r="AR140" s="40" t="s">
        <v>148</v>
      </c>
      <c r="AT140" s="40" t="s">
        <v>143</v>
      </c>
      <c r="AU140" s="40" t="s">
        <v>149</v>
      </c>
      <c r="AY140" s="9" t="s">
        <v>140</v>
      </c>
      <c r="BE140" s="41">
        <f>IF(N140="základní",J140,0)</f>
        <v>0</v>
      </c>
      <c r="BF140" s="41">
        <f>IF(N140="snížená",J140,0)</f>
        <v>0</v>
      </c>
      <c r="BG140" s="41">
        <f>IF(N140="zákl. přenesená",J140,0)</f>
        <v>0</v>
      </c>
      <c r="BH140" s="41">
        <f>IF(N140="sníž. přenesená",J140,0)</f>
        <v>0</v>
      </c>
      <c r="BI140" s="41">
        <f>IF(N140="nulová",J140,0)</f>
        <v>0</v>
      </c>
      <c r="BJ140" s="9" t="s">
        <v>149</v>
      </c>
      <c r="BK140" s="41">
        <f>ROUND(I140*H140,2)</f>
        <v>0</v>
      </c>
      <c r="BL140" s="9" t="s">
        <v>148</v>
      </c>
      <c r="BM140" s="40" t="s">
        <v>798</v>
      </c>
    </row>
    <row r="141" spans="1:65" s="1" customFormat="1" ht="24" customHeight="1">
      <c r="A141" s="213"/>
      <c r="B141" s="214"/>
      <c r="C141" s="303" t="s">
        <v>148</v>
      </c>
      <c r="D141" s="303" t="s">
        <v>143</v>
      </c>
      <c r="E141" s="304" t="s">
        <v>799</v>
      </c>
      <c r="F141" s="305" t="s">
        <v>800</v>
      </c>
      <c r="G141" s="306" t="s">
        <v>146</v>
      </c>
      <c r="H141" s="307">
        <v>82.52</v>
      </c>
      <c r="I141" s="35"/>
      <c r="J141" s="308">
        <f>ROUND(I141*H141,2)</f>
        <v>0</v>
      </c>
      <c r="K141" s="305" t="s">
        <v>147</v>
      </c>
      <c r="L141" s="12"/>
      <c r="M141" s="36" t="s">
        <v>1</v>
      </c>
      <c r="N141" s="37" t="s">
        <v>37</v>
      </c>
      <c r="O141" s="38">
        <v>0.308</v>
      </c>
      <c r="P141" s="38">
        <f>O141*H141</f>
        <v>25.416159999999998</v>
      </c>
      <c r="Q141" s="38">
        <v>4E-05</v>
      </c>
      <c r="R141" s="38">
        <f>Q141*H141</f>
        <v>0.0033008</v>
      </c>
      <c r="S141" s="38">
        <v>0</v>
      </c>
      <c r="T141" s="39">
        <f>S141*H141</f>
        <v>0</v>
      </c>
      <c r="AR141" s="40" t="s">
        <v>148</v>
      </c>
      <c r="AT141" s="40" t="s">
        <v>143</v>
      </c>
      <c r="AU141" s="40" t="s">
        <v>149</v>
      </c>
      <c r="AY141" s="9" t="s">
        <v>140</v>
      </c>
      <c r="BE141" s="41">
        <f>IF(N141="základní",J141,0)</f>
        <v>0</v>
      </c>
      <c r="BF141" s="41">
        <f>IF(N141="snížená",J141,0)</f>
        <v>0</v>
      </c>
      <c r="BG141" s="41">
        <f>IF(N141="zákl. přenesená",J141,0)</f>
        <v>0</v>
      </c>
      <c r="BH141" s="41">
        <f>IF(N141="sníž. přenesená",J141,0)</f>
        <v>0</v>
      </c>
      <c r="BI141" s="41">
        <f>IF(N141="nulová",J141,0)</f>
        <v>0</v>
      </c>
      <c r="BJ141" s="9" t="s">
        <v>149</v>
      </c>
      <c r="BK141" s="41">
        <f>ROUND(I141*H141,2)</f>
        <v>0</v>
      </c>
      <c r="BL141" s="9" t="s">
        <v>148</v>
      </c>
      <c r="BM141" s="40" t="s">
        <v>801</v>
      </c>
    </row>
    <row r="142" spans="1:65" s="1" customFormat="1" ht="16.5" customHeight="1">
      <c r="A142" s="213"/>
      <c r="B142" s="214"/>
      <c r="C142" s="303" t="s">
        <v>168</v>
      </c>
      <c r="D142" s="303" t="s">
        <v>143</v>
      </c>
      <c r="E142" s="304" t="s">
        <v>576</v>
      </c>
      <c r="F142" s="305" t="s">
        <v>577</v>
      </c>
      <c r="G142" s="306" t="s">
        <v>146</v>
      </c>
      <c r="H142" s="307">
        <v>82.52</v>
      </c>
      <c r="I142" s="35"/>
      <c r="J142" s="308">
        <f>ROUND(I142*H142,2)</f>
        <v>0</v>
      </c>
      <c r="K142" s="305" t="s">
        <v>147</v>
      </c>
      <c r="L142" s="12"/>
      <c r="M142" s="36" t="s">
        <v>1</v>
      </c>
      <c r="N142" s="37" t="s">
        <v>37</v>
      </c>
      <c r="O142" s="38">
        <v>0.306</v>
      </c>
      <c r="P142" s="38">
        <f>O142*H142</f>
        <v>25.251119999999997</v>
      </c>
      <c r="Q142" s="38">
        <v>0</v>
      </c>
      <c r="R142" s="38">
        <f>Q142*H142</f>
        <v>0</v>
      </c>
      <c r="S142" s="38">
        <v>0</v>
      </c>
      <c r="T142" s="39">
        <f>S142*H142</f>
        <v>0</v>
      </c>
      <c r="AR142" s="40" t="s">
        <v>148</v>
      </c>
      <c r="AT142" s="40" t="s">
        <v>143</v>
      </c>
      <c r="AU142" s="40" t="s">
        <v>149</v>
      </c>
      <c r="AY142" s="9" t="s">
        <v>140</v>
      </c>
      <c r="BE142" s="41">
        <f>IF(N142="základní",J142,0)</f>
        <v>0</v>
      </c>
      <c r="BF142" s="41">
        <f>IF(N142="snížená",J142,0)</f>
        <v>0</v>
      </c>
      <c r="BG142" s="41">
        <f>IF(N142="zákl. přenesená",J142,0)</f>
        <v>0</v>
      </c>
      <c r="BH142" s="41">
        <f>IF(N142="sníž. přenesená",J142,0)</f>
        <v>0</v>
      </c>
      <c r="BI142" s="41">
        <f>IF(N142="nulová",J142,0)</f>
        <v>0</v>
      </c>
      <c r="BJ142" s="9" t="s">
        <v>149</v>
      </c>
      <c r="BK142" s="41">
        <f>ROUND(I142*H142,2)</f>
        <v>0</v>
      </c>
      <c r="BL142" s="9" t="s">
        <v>148</v>
      </c>
      <c r="BM142" s="40" t="s">
        <v>802</v>
      </c>
    </row>
    <row r="143" spans="1:63" s="6" customFormat="1" ht="22.9" customHeight="1">
      <c r="A143" s="262"/>
      <c r="B143" s="263"/>
      <c r="C143" s="262"/>
      <c r="D143" s="264" t="s">
        <v>70</v>
      </c>
      <c r="E143" s="271" t="s">
        <v>184</v>
      </c>
      <c r="F143" s="271" t="s">
        <v>185</v>
      </c>
      <c r="G143" s="262"/>
      <c r="H143" s="262"/>
      <c r="I143" s="382"/>
      <c r="J143" s="272">
        <f>BK143</f>
        <v>0</v>
      </c>
      <c r="K143" s="262"/>
      <c r="L143" s="27"/>
      <c r="M143" s="29"/>
      <c r="N143" s="30"/>
      <c r="O143" s="30"/>
      <c r="P143" s="31">
        <f>SUM(P144:P148)</f>
        <v>1.4840289999999998</v>
      </c>
      <c r="Q143" s="30"/>
      <c r="R143" s="31">
        <f>SUM(R144:R148)</f>
        <v>0</v>
      </c>
      <c r="S143" s="30"/>
      <c r="T143" s="32">
        <f>SUM(T144:T148)</f>
        <v>0</v>
      </c>
      <c r="AR143" s="28" t="s">
        <v>79</v>
      </c>
      <c r="AT143" s="33" t="s">
        <v>70</v>
      </c>
      <c r="AU143" s="33" t="s">
        <v>79</v>
      </c>
      <c r="AY143" s="28" t="s">
        <v>140</v>
      </c>
      <c r="BK143" s="34">
        <f>SUM(BK144:BK148)</f>
        <v>0</v>
      </c>
    </row>
    <row r="144" spans="1:65" s="1" customFormat="1" ht="24" customHeight="1">
      <c r="A144" s="213"/>
      <c r="B144" s="214"/>
      <c r="C144" s="303" t="s">
        <v>162</v>
      </c>
      <c r="D144" s="303" t="s">
        <v>143</v>
      </c>
      <c r="E144" s="304" t="s">
        <v>803</v>
      </c>
      <c r="F144" s="305" t="s">
        <v>804</v>
      </c>
      <c r="G144" s="306" t="s">
        <v>155</v>
      </c>
      <c r="H144" s="307">
        <v>0.571</v>
      </c>
      <c r="I144" s="35"/>
      <c r="J144" s="308">
        <f>ROUND(I144*H144,2)</f>
        <v>0</v>
      </c>
      <c r="K144" s="305" t="s">
        <v>147</v>
      </c>
      <c r="L144" s="12"/>
      <c r="M144" s="36" t="s">
        <v>1</v>
      </c>
      <c r="N144" s="37" t="s">
        <v>37</v>
      </c>
      <c r="O144" s="38">
        <v>2.42</v>
      </c>
      <c r="P144" s="38">
        <f>O144*H144</f>
        <v>1.3818199999999998</v>
      </c>
      <c r="Q144" s="38">
        <v>0</v>
      </c>
      <c r="R144" s="38">
        <f>Q144*H144</f>
        <v>0</v>
      </c>
      <c r="S144" s="38">
        <v>0</v>
      </c>
      <c r="T144" s="39">
        <f>S144*H144</f>
        <v>0</v>
      </c>
      <c r="AR144" s="40" t="s">
        <v>148</v>
      </c>
      <c r="AT144" s="40" t="s">
        <v>143</v>
      </c>
      <c r="AU144" s="40" t="s">
        <v>149</v>
      </c>
      <c r="AY144" s="9" t="s">
        <v>140</v>
      </c>
      <c r="BE144" s="41">
        <f>IF(N144="základní",J144,0)</f>
        <v>0</v>
      </c>
      <c r="BF144" s="41">
        <f>IF(N144="snížená",J144,0)</f>
        <v>0</v>
      </c>
      <c r="BG144" s="41">
        <f>IF(N144="zákl. přenesená",J144,0)</f>
        <v>0</v>
      </c>
      <c r="BH144" s="41">
        <f>IF(N144="sníž. přenesená",J144,0)</f>
        <v>0</v>
      </c>
      <c r="BI144" s="41">
        <f>IF(N144="nulová",J144,0)</f>
        <v>0</v>
      </c>
      <c r="BJ144" s="9" t="s">
        <v>149</v>
      </c>
      <c r="BK144" s="41">
        <f>ROUND(I144*H144,2)</f>
        <v>0</v>
      </c>
      <c r="BL144" s="9" t="s">
        <v>148</v>
      </c>
      <c r="BM144" s="40" t="s">
        <v>805</v>
      </c>
    </row>
    <row r="145" spans="1:65" s="1" customFormat="1" ht="24" customHeight="1">
      <c r="A145" s="213"/>
      <c r="B145" s="214"/>
      <c r="C145" s="303" t="s">
        <v>179</v>
      </c>
      <c r="D145" s="303" t="s">
        <v>143</v>
      </c>
      <c r="E145" s="304" t="s">
        <v>190</v>
      </c>
      <c r="F145" s="305" t="s">
        <v>191</v>
      </c>
      <c r="G145" s="306" t="s">
        <v>155</v>
      </c>
      <c r="H145" s="307">
        <v>0.571</v>
      </c>
      <c r="I145" s="35"/>
      <c r="J145" s="308">
        <f>ROUND(I145*H145,2)</f>
        <v>0</v>
      </c>
      <c r="K145" s="305" t="s">
        <v>147</v>
      </c>
      <c r="L145" s="12"/>
      <c r="M145" s="36" t="s">
        <v>1</v>
      </c>
      <c r="N145" s="37" t="s">
        <v>37</v>
      </c>
      <c r="O145" s="38">
        <v>0.125</v>
      </c>
      <c r="P145" s="38">
        <f>O145*H145</f>
        <v>0.071375</v>
      </c>
      <c r="Q145" s="38">
        <v>0</v>
      </c>
      <c r="R145" s="38">
        <f>Q145*H145</f>
        <v>0</v>
      </c>
      <c r="S145" s="38">
        <v>0</v>
      </c>
      <c r="T145" s="39">
        <f>S145*H145</f>
        <v>0</v>
      </c>
      <c r="AR145" s="40" t="s">
        <v>148</v>
      </c>
      <c r="AT145" s="40" t="s">
        <v>143</v>
      </c>
      <c r="AU145" s="40" t="s">
        <v>149</v>
      </c>
      <c r="AY145" s="9" t="s">
        <v>140</v>
      </c>
      <c r="BE145" s="41">
        <f>IF(N145="základní",J145,0)</f>
        <v>0</v>
      </c>
      <c r="BF145" s="41">
        <f>IF(N145="snížená",J145,0)</f>
        <v>0</v>
      </c>
      <c r="BG145" s="41">
        <f>IF(N145="zákl. přenesená",J145,0)</f>
        <v>0</v>
      </c>
      <c r="BH145" s="41">
        <f>IF(N145="sníž. přenesená",J145,0)</f>
        <v>0</v>
      </c>
      <c r="BI145" s="41">
        <f>IF(N145="nulová",J145,0)</f>
        <v>0</v>
      </c>
      <c r="BJ145" s="9" t="s">
        <v>149</v>
      </c>
      <c r="BK145" s="41">
        <f>ROUND(I145*H145,2)</f>
        <v>0</v>
      </c>
      <c r="BL145" s="9" t="s">
        <v>148</v>
      </c>
      <c r="BM145" s="40" t="s">
        <v>806</v>
      </c>
    </row>
    <row r="146" spans="1:65" s="1" customFormat="1" ht="24" customHeight="1">
      <c r="A146" s="213"/>
      <c r="B146" s="214"/>
      <c r="C146" s="303" t="s">
        <v>186</v>
      </c>
      <c r="D146" s="303" t="s">
        <v>143</v>
      </c>
      <c r="E146" s="304" t="s">
        <v>194</v>
      </c>
      <c r="F146" s="305" t="s">
        <v>195</v>
      </c>
      <c r="G146" s="306" t="s">
        <v>155</v>
      </c>
      <c r="H146" s="307">
        <v>5.139</v>
      </c>
      <c r="I146" s="35"/>
      <c r="J146" s="308">
        <f>ROUND(I146*H146,2)</f>
        <v>0</v>
      </c>
      <c r="K146" s="305" t="s">
        <v>147</v>
      </c>
      <c r="L146" s="12"/>
      <c r="M146" s="36" t="s">
        <v>1</v>
      </c>
      <c r="N146" s="37" t="s">
        <v>37</v>
      </c>
      <c r="O146" s="38">
        <v>0.006</v>
      </c>
      <c r="P146" s="38">
        <f>O146*H146</f>
        <v>0.030834000000000004</v>
      </c>
      <c r="Q146" s="38">
        <v>0</v>
      </c>
      <c r="R146" s="38">
        <f>Q146*H146</f>
        <v>0</v>
      </c>
      <c r="S146" s="38">
        <v>0</v>
      </c>
      <c r="T146" s="39">
        <f>S146*H146</f>
        <v>0</v>
      </c>
      <c r="AR146" s="40" t="s">
        <v>148</v>
      </c>
      <c r="AT146" s="40" t="s">
        <v>143</v>
      </c>
      <c r="AU146" s="40" t="s">
        <v>149</v>
      </c>
      <c r="AY146" s="9" t="s">
        <v>140</v>
      </c>
      <c r="BE146" s="41">
        <f>IF(N146="základní",J146,0)</f>
        <v>0</v>
      </c>
      <c r="BF146" s="41">
        <f>IF(N146="snížená",J146,0)</f>
        <v>0</v>
      </c>
      <c r="BG146" s="41">
        <f>IF(N146="zákl. přenesená",J146,0)</f>
        <v>0</v>
      </c>
      <c r="BH146" s="41">
        <f>IF(N146="sníž. přenesená",J146,0)</f>
        <v>0</v>
      </c>
      <c r="BI146" s="41">
        <f>IF(N146="nulová",J146,0)</f>
        <v>0</v>
      </c>
      <c r="BJ146" s="9" t="s">
        <v>149</v>
      </c>
      <c r="BK146" s="41">
        <f>ROUND(I146*H146,2)</f>
        <v>0</v>
      </c>
      <c r="BL146" s="9" t="s">
        <v>148</v>
      </c>
      <c r="BM146" s="40" t="s">
        <v>807</v>
      </c>
    </row>
    <row r="147" spans="1:51" s="7" customFormat="1" ht="12">
      <c r="A147" s="364"/>
      <c r="B147" s="365"/>
      <c r="C147" s="364"/>
      <c r="D147" s="366" t="s">
        <v>151</v>
      </c>
      <c r="E147" s="367" t="s">
        <v>1</v>
      </c>
      <c r="F147" s="368" t="s">
        <v>808</v>
      </c>
      <c r="G147" s="364"/>
      <c r="H147" s="369">
        <v>5.139</v>
      </c>
      <c r="I147" s="381"/>
      <c r="J147" s="364"/>
      <c r="K147" s="364"/>
      <c r="L147" s="42"/>
      <c r="M147" s="44"/>
      <c r="N147" s="45"/>
      <c r="O147" s="45"/>
      <c r="P147" s="45"/>
      <c r="Q147" s="45"/>
      <c r="R147" s="45"/>
      <c r="S147" s="45"/>
      <c r="T147" s="46"/>
      <c r="AT147" s="43" t="s">
        <v>151</v>
      </c>
      <c r="AU147" s="43" t="s">
        <v>149</v>
      </c>
      <c r="AV147" s="7" t="s">
        <v>149</v>
      </c>
      <c r="AW147" s="7" t="s">
        <v>27</v>
      </c>
      <c r="AX147" s="7" t="s">
        <v>79</v>
      </c>
      <c r="AY147" s="43" t="s">
        <v>140</v>
      </c>
    </row>
    <row r="148" spans="1:65" s="1" customFormat="1" ht="24" customHeight="1">
      <c r="A148" s="213"/>
      <c r="B148" s="214"/>
      <c r="C148" s="303" t="s">
        <v>172</v>
      </c>
      <c r="D148" s="303" t="s">
        <v>143</v>
      </c>
      <c r="E148" s="304" t="s">
        <v>199</v>
      </c>
      <c r="F148" s="305" t="s">
        <v>200</v>
      </c>
      <c r="G148" s="306" t="s">
        <v>155</v>
      </c>
      <c r="H148" s="307">
        <v>0.571</v>
      </c>
      <c r="I148" s="35"/>
      <c r="J148" s="308">
        <f>ROUND(I148*H148,2)</f>
        <v>0</v>
      </c>
      <c r="K148" s="305" t="s">
        <v>147</v>
      </c>
      <c r="L148" s="12"/>
      <c r="M148" s="36" t="s">
        <v>1</v>
      </c>
      <c r="N148" s="37" t="s">
        <v>37</v>
      </c>
      <c r="O148" s="38">
        <v>0</v>
      </c>
      <c r="P148" s="38">
        <f>O148*H148</f>
        <v>0</v>
      </c>
      <c r="Q148" s="38">
        <v>0</v>
      </c>
      <c r="R148" s="38">
        <f>Q148*H148</f>
        <v>0</v>
      </c>
      <c r="S148" s="38">
        <v>0</v>
      </c>
      <c r="T148" s="39">
        <f>S148*H148</f>
        <v>0</v>
      </c>
      <c r="AR148" s="40" t="s">
        <v>148</v>
      </c>
      <c r="AT148" s="40" t="s">
        <v>143</v>
      </c>
      <c r="AU148" s="40" t="s">
        <v>149</v>
      </c>
      <c r="AY148" s="9" t="s">
        <v>140</v>
      </c>
      <c r="BE148" s="41">
        <f>IF(N148="základní",J148,0)</f>
        <v>0</v>
      </c>
      <c r="BF148" s="41">
        <f>IF(N148="snížená",J148,0)</f>
        <v>0</v>
      </c>
      <c r="BG148" s="41">
        <f>IF(N148="zákl. přenesená",J148,0)</f>
        <v>0</v>
      </c>
      <c r="BH148" s="41">
        <f>IF(N148="sníž. přenesená",J148,0)</f>
        <v>0</v>
      </c>
      <c r="BI148" s="41">
        <f>IF(N148="nulová",J148,0)</f>
        <v>0</v>
      </c>
      <c r="BJ148" s="9" t="s">
        <v>149</v>
      </c>
      <c r="BK148" s="41">
        <f>ROUND(I148*H148,2)</f>
        <v>0</v>
      </c>
      <c r="BL148" s="9" t="s">
        <v>148</v>
      </c>
      <c r="BM148" s="40" t="s">
        <v>809</v>
      </c>
    </row>
    <row r="149" spans="1:63" s="6" customFormat="1" ht="22.9" customHeight="1">
      <c r="A149" s="262"/>
      <c r="B149" s="263"/>
      <c r="C149" s="262"/>
      <c r="D149" s="264" t="s">
        <v>70</v>
      </c>
      <c r="E149" s="271" t="s">
        <v>203</v>
      </c>
      <c r="F149" s="271" t="s">
        <v>204</v>
      </c>
      <c r="G149" s="262"/>
      <c r="H149" s="262"/>
      <c r="I149" s="382"/>
      <c r="J149" s="272">
        <f>BK149</f>
        <v>0</v>
      </c>
      <c r="K149" s="262"/>
      <c r="L149" s="27"/>
      <c r="M149" s="29"/>
      <c r="N149" s="30"/>
      <c r="O149" s="30"/>
      <c r="P149" s="31">
        <f>P150</f>
        <v>0.711336</v>
      </c>
      <c r="Q149" s="30"/>
      <c r="R149" s="31">
        <f>R150</f>
        <v>0</v>
      </c>
      <c r="S149" s="30"/>
      <c r="T149" s="32">
        <f>T150</f>
        <v>0</v>
      </c>
      <c r="AR149" s="28" t="s">
        <v>79</v>
      </c>
      <c r="AT149" s="33" t="s">
        <v>70</v>
      </c>
      <c r="AU149" s="33" t="s">
        <v>79</v>
      </c>
      <c r="AY149" s="28" t="s">
        <v>140</v>
      </c>
      <c r="BK149" s="34">
        <f>BK150</f>
        <v>0</v>
      </c>
    </row>
    <row r="150" spans="1:65" s="1" customFormat="1" ht="16.5" customHeight="1">
      <c r="A150" s="213"/>
      <c r="B150" s="214"/>
      <c r="C150" s="303" t="s">
        <v>193</v>
      </c>
      <c r="D150" s="303" t="s">
        <v>143</v>
      </c>
      <c r="E150" s="304" t="s">
        <v>598</v>
      </c>
      <c r="F150" s="305" t="s">
        <v>599</v>
      </c>
      <c r="G150" s="306" t="s">
        <v>155</v>
      </c>
      <c r="H150" s="307">
        <v>0.856</v>
      </c>
      <c r="I150" s="35"/>
      <c r="J150" s="308">
        <f>ROUND(I150*H150,2)</f>
        <v>0</v>
      </c>
      <c r="K150" s="305" t="s">
        <v>147</v>
      </c>
      <c r="L150" s="12"/>
      <c r="M150" s="36" t="s">
        <v>1</v>
      </c>
      <c r="N150" s="37" t="s">
        <v>37</v>
      </c>
      <c r="O150" s="38">
        <v>0.831</v>
      </c>
      <c r="P150" s="38">
        <f>O150*H150</f>
        <v>0.711336</v>
      </c>
      <c r="Q150" s="38">
        <v>0</v>
      </c>
      <c r="R150" s="38">
        <f>Q150*H150</f>
        <v>0</v>
      </c>
      <c r="S150" s="38">
        <v>0</v>
      </c>
      <c r="T150" s="39">
        <f>S150*H150</f>
        <v>0</v>
      </c>
      <c r="AR150" s="40" t="s">
        <v>148</v>
      </c>
      <c r="AT150" s="40" t="s">
        <v>143</v>
      </c>
      <c r="AU150" s="40" t="s">
        <v>149</v>
      </c>
      <c r="AY150" s="9" t="s">
        <v>140</v>
      </c>
      <c r="BE150" s="41">
        <f>IF(N150="základní",J150,0)</f>
        <v>0</v>
      </c>
      <c r="BF150" s="41">
        <f>IF(N150="snížená",J150,0)</f>
        <v>0</v>
      </c>
      <c r="BG150" s="41">
        <f>IF(N150="zákl. přenesená",J150,0)</f>
        <v>0</v>
      </c>
      <c r="BH150" s="41">
        <f>IF(N150="sníž. přenesená",J150,0)</f>
        <v>0</v>
      </c>
      <c r="BI150" s="41">
        <f>IF(N150="nulová",J150,0)</f>
        <v>0</v>
      </c>
      <c r="BJ150" s="9" t="s">
        <v>149</v>
      </c>
      <c r="BK150" s="41">
        <f>ROUND(I150*H150,2)</f>
        <v>0</v>
      </c>
      <c r="BL150" s="9" t="s">
        <v>148</v>
      </c>
      <c r="BM150" s="40" t="s">
        <v>810</v>
      </c>
    </row>
    <row r="151" spans="1:63" s="6" customFormat="1" ht="25.9" customHeight="1">
      <c r="A151" s="262"/>
      <c r="B151" s="263"/>
      <c r="C151" s="262"/>
      <c r="D151" s="264" t="s">
        <v>70</v>
      </c>
      <c r="E151" s="265" t="s">
        <v>209</v>
      </c>
      <c r="F151" s="265" t="s">
        <v>210</v>
      </c>
      <c r="G151" s="262"/>
      <c r="H151" s="262"/>
      <c r="I151" s="382"/>
      <c r="J151" s="266">
        <f>J152+J156+J158+J171+J187+J197+J208+J219</f>
        <v>0</v>
      </c>
      <c r="K151" s="262"/>
      <c r="L151" s="27"/>
      <c r="M151" s="29"/>
      <c r="N151" s="30"/>
      <c r="O151" s="30"/>
      <c r="P151" s="31">
        <f>P152+P156+P158+P171+P187+P197+P208+P219</f>
        <v>206.72285499999998</v>
      </c>
      <c r="Q151" s="30"/>
      <c r="R151" s="31">
        <f>R152+R156+R158+R171+R187+R197+R208+R219</f>
        <v>2.64642186</v>
      </c>
      <c r="S151" s="30"/>
      <c r="T151" s="32">
        <f>T152+T156+T158+T171+T187+T197+T208+T219</f>
        <v>0.57142107</v>
      </c>
      <c r="AR151" s="28" t="s">
        <v>149</v>
      </c>
      <c r="AT151" s="33" t="s">
        <v>70</v>
      </c>
      <c r="AU151" s="33" t="s">
        <v>71</v>
      </c>
      <c r="AY151" s="28" t="s">
        <v>140</v>
      </c>
      <c r="BK151" s="34">
        <f>BK152+BK156+BK158+BK171+BK187+BK197+BK208+BK219</f>
        <v>0</v>
      </c>
    </row>
    <row r="152" spans="1:63" s="6" customFormat="1" ht="22.9" customHeight="1">
      <c r="A152" s="262"/>
      <c r="B152" s="263"/>
      <c r="C152" s="262"/>
      <c r="D152" s="264" t="s">
        <v>70</v>
      </c>
      <c r="E152" s="271" t="s">
        <v>211</v>
      </c>
      <c r="F152" s="271" t="s">
        <v>212</v>
      </c>
      <c r="G152" s="262"/>
      <c r="H152" s="262"/>
      <c r="I152" s="382"/>
      <c r="J152" s="272">
        <f>BK152</f>
        <v>0</v>
      </c>
      <c r="K152" s="262"/>
      <c r="L152" s="27"/>
      <c r="M152" s="29"/>
      <c r="N152" s="30"/>
      <c r="O152" s="30"/>
      <c r="P152" s="31">
        <f>SUM(P153:P155)</f>
        <v>2.0669999999999997</v>
      </c>
      <c r="Q152" s="30"/>
      <c r="R152" s="31">
        <f>SUM(R153:R155)</f>
        <v>0.031142799999999998</v>
      </c>
      <c r="S152" s="30"/>
      <c r="T152" s="32">
        <f>SUM(T153:T155)</f>
        <v>0</v>
      </c>
      <c r="AR152" s="28" t="s">
        <v>149</v>
      </c>
      <c r="AT152" s="33" t="s">
        <v>70</v>
      </c>
      <c r="AU152" s="33" t="s">
        <v>79</v>
      </c>
      <c r="AY152" s="28" t="s">
        <v>140</v>
      </c>
      <c r="BK152" s="34">
        <f>SUM(BK153:BK155)</f>
        <v>0</v>
      </c>
    </row>
    <row r="153" spans="1:65" s="1" customFormat="1" ht="24" customHeight="1">
      <c r="A153" s="213"/>
      <c r="B153" s="214"/>
      <c r="C153" s="303" t="s">
        <v>198</v>
      </c>
      <c r="D153" s="303" t="s">
        <v>143</v>
      </c>
      <c r="E153" s="304" t="s">
        <v>811</v>
      </c>
      <c r="F153" s="305" t="s">
        <v>812</v>
      </c>
      <c r="G153" s="306" t="s">
        <v>146</v>
      </c>
      <c r="H153" s="307">
        <v>6.89</v>
      </c>
      <c r="I153" s="35"/>
      <c r="J153" s="308">
        <f>ROUND(I153*H153,2)</f>
        <v>0</v>
      </c>
      <c r="K153" s="305" t="s">
        <v>147</v>
      </c>
      <c r="L153" s="12"/>
      <c r="M153" s="36" t="s">
        <v>1</v>
      </c>
      <c r="N153" s="37" t="s">
        <v>37</v>
      </c>
      <c r="O153" s="38">
        <v>0.3</v>
      </c>
      <c r="P153" s="38">
        <f>O153*H153</f>
        <v>2.0669999999999997</v>
      </c>
      <c r="Q153" s="38">
        <v>0.00452</v>
      </c>
      <c r="R153" s="38">
        <f>Q153*H153</f>
        <v>0.031142799999999998</v>
      </c>
      <c r="S153" s="38">
        <v>0</v>
      </c>
      <c r="T153" s="39">
        <f>S153*H153</f>
        <v>0</v>
      </c>
      <c r="AR153" s="40" t="s">
        <v>216</v>
      </c>
      <c r="AT153" s="40" t="s">
        <v>143</v>
      </c>
      <c r="AU153" s="40" t="s">
        <v>149</v>
      </c>
      <c r="AY153" s="9" t="s">
        <v>140</v>
      </c>
      <c r="BE153" s="41">
        <f>IF(N153="základní",J153,0)</f>
        <v>0</v>
      </c>
      <c r="BF153" s="41">
        <f>IF(N153="snížená",J153,0)</f>
        <v>0</v>
      </c>
      <c r="BG153" s="41">
        <f>IF(N153="zákl. přenesená",J153,0)</f>
        <v>0</v>
      </c>
      <c r="BH153" s="41">
        <f>IF(N153="sníž. přenesená",J153,0)</f>
        <v>0</v>
      </c>
      <c r="BI153" s="41">
        <f>IF(N153="nulová",J153,0)</f>
        <v>0</v>
      </c>
      <c r="BJ153" s="9" t="s">
        <v>149</v>
      </c>
      <c r="BK153" s="41">
        <f>ROUND(I153*H153,2)</f>
        <v>0</v>
      </c>
      <c r="BL153" s="9" t="s">
        <v>216</v>
      </c>
      <c r="BM153" s="40" t="s">
        <v>813</v>
      </c>
    </row>
    <row r="154" spans="1:51" s="7" customFormat="1" ht="12">
      <c r="A154" s="364"/>
      <c r="B154" s="365"/>
      <c r="C154" s="364"/>
      <c r="D154" s="366" t="s">
        <v>151</v>
      </c>
      <c r="E154" s="367" t="s">
        <v>1</v>
      </c>
      <c r="F154" s="368" t="s">
        <v>814</v>
      </c>
      <c r="G154" s="364"/>
      <c r="H154" s="369">
        <v>6.89</v>
      </c>
      <c r="I154" s="381"/>
      <c r="J154" s="364"/>
      <c r="K154" s="364"/>
      <c r="L154" s="42"/>
      <c r="M154" s="44"/>
      <c r="N154" s="45"/>
      <c r="O154" s="45"/>
      <c r="P154" s="45"/>
      <c r="Q154" s="45"/>
      <c r="R154" s="45"/>
      <c r="S154" s="45"/>
      <c r="T154" s="46"/>
      <c r="AT154" s="43" t="s">
        <v>151</v>
      </c>
      <c r="AU154" s="43" t="s">
        <v>149</v>
      </c>
      <c r="AV154" s="7" t="s">
        <v>149</v>
      </c>
      <c r="AW154" s="7" t="s">
        <v>27</v>
      </c>
      <c r="AX154" s="7" t="s">
        <v>79</v>
      </c>
      <c r="AY154" s="43" t="s">
        <v>140</v>
      </c>
    </row>
    <row r="155" spans="1:65" s="1" customFormat="1" ht="24" customHeight="1">
      <c r="A155" s="213"/>
      <c r="B155" s="214"/>
      <c r="C155" s="303" t="s">
        <v>205</v>
      </c>
      <c r="D155" s="303" t="s">
        <v>143</v>
      </c>
      <c r="E155" s="304" t="s">
        <v>815</v>
      </c>
      <c r="F155" s="305" t="s">
        <v>1226</v>
      </c>
      <c r="G155" s="306" t="s">
        <v>604</v>
      </c>
      <c r="H155" s="307">
        <v>1</v>
      </c>
      <c r="I155" s="35"/>
      <c r="J155" s="308">
        <f>ROUND(I155*H155,2)</f>
        <v>0</v>
      </c>
      <c r="K155" s="305"/>
      <c r="L155" s="12"/>
      <c r="M155" s="36" t="s">
        <v>1</v>
      </c>
      <c r="N155" s="37" t="s">
        <v>37</v>
      </c>
      <c r="O155" s="38">
        <v>0</v>
      </c>
      <c r="P155" s="38">
        <f>O155*H155</f>
        <v>0</v>
      </c>
      <c r="Q155" s="38">
        <v>0</v>
      </c>
      <c r="R155" s="38">
        <f>Q155*H155</f>
        <v>0</v>
      </c>
      <c r="S155" s="38">
        <v>0</v>
      </c>
      <c r="T155" s="39">
        <f>S155*H155</f>
        <v>0</v>
      </c>
      <c r="AR155" s="40" t="s">
        <v>216</v>
      </c>
      <c r="AT155" s="40" t="s">
        <v>143</v>
      </c>
      <c r="AU155" s="40" t="s">
        <v>149</v>
      </c>
      <c r="AY155" s="9" t="s">
        <v>140</v>
      </c>
      <c r="BE155" s="41">
        <f>IF(N155="základní",J155,0)</f>
        <v>0</v>
      </c>
      <c r="BF155" s="41">
        <f>IF(N155="snížená",J155,0)</f>
        <v>0</v>
      </c>
      <c r="BG155" s="41">
        <f>IF(N155="zákl. přenesená",J155,0)</f>
        <v>0</v>
      </c>
      <c r="BH155" s="41">
        <f>IF(N155="sníž. přenesená",J155,0)</f>
        <v>0</v>
      </c>
      <c r="BI155" s="41">
        <f>IF(N155="nulová",J155,0)</f>
        <v>0</v>
      </c>
      <c r="BJ155" s="9" t="s">
        <v>149</v>
      </c>
      <c r="BK155" s="41">
        <f>ROUND(I155*H155,2)</f>
        <v>0</v>
      </c>
      <c r="BL155" s="9" t="s">
        <v>216</v>
      </c>
      <c r="BM155" s="40" t="s">
        <v>816</v>
      </c>
    </row>
    <row r="156" spans="1:63" s="6" customFormat="1" ht="22.9" customHeight="1">
      <c r="A156" s="262"/>
      <c r="B156" s="263"/>
      <c r="C156" s="262"/>
      <c r="D156" s="264" t="s">
        <v>70</v>
      </c>
      <c r="E156" s="271" t="s">
        <v>601</v>
      </c>
      <c r="F156" s="271" t="s">
        <v>602</v>
      </c>
      <c r="G156" s="262"/>
      <c r="H156" s="262"/>
      <c r="I156" s="382"/>
      <c r="J156" s="272">
        <f>J157</f>
        <v>0</v>
      </c>
      <c r="K156" s="262"/>
      <c r="L156" s="27"/>
      <c r="M156" s="29"/>
      <c r="N156" s="30"/>
      <c r="O156" s="30"/>
      <c r="P156" s="31">
        <f>P157</f>
        <v>0</v>
      </c>
      <c r="Q156" s="30"/>
      <c r="R156" s="31">
        <f>R157</f>
        <v>0</v>
      </c>
      <c r="S156" s="30"/>
      <c r="T156" s="32">
        <f>T157</f>
        <v>0</v>
      </c>
      <c r="AR156" s="28" t="s">
        <v>149</v>
      </c>
      <c r="AT156" s="33" t="s">
        <v>70</v>
      </c>
      <c r="AU156" s="33" t="s">
        <v>79</v>
      </c>
      <c r="AY156" s="28" t="s">
        <v>140</v>
      </c>
      <c r="BK156" s="34">
        <f>BK157</f>
        <v>0</v>
      </c>
    </row>
    <row r="157" spans="1:65" s="1" customFormat="1" ht="16.5" customHeight="1">
      <c r="A157" s="213"/>
      <c r="B157" s="214"/>
      <c r="C157" s="303" t="s">
        <v>213</v>
      </c>
      <c r="D157" s="303" t="s">
        <v>143</v>
      </c>
      <c r="E157" s="304" t="s">
        <v>603</v>
      </c>
      <c r="F157" s="305" t="s">
        <v>1249</v>
      </c>
      <c r="G157" s="306" t="s">
        <v>604</v>
      </c>
      <c r="H157" s="307">
        <v>1</v>
      </c>
      <c r="I157" s="308">
        <f>'UHK 4.1 - ELEKTRO D'!J62</f>
        <v>0</v>
      </c>
      <c r="J157" s="308">
        <f>I157</f>
        <v>0</v>
      </c>
      <c r="K157" s="305" t="s">
        <v>1</v>
      </c>
      <c r="L157" s="12"/>
      <c r="M157" s="36" t="s">
        <v>1</v>
      </c>
      <c r="N157" s="37" t="s">
        <v>37</v>
      </c>
      <c r="O157" s="38">
        <v>0</v>
      </c>
      <c r="P157" s="38">
        <f>O157*H157</f>
        <v>0</v>
      </c>
      <c r="Q157" s="38">
        <v>0</v>
      </c>
      <c r="R157" s="38">
        <f>Q157*H157</f>
        <v>0</v>
      </c>
      <c r="S157" s="38">
        <v>0</v>
      </c>
      <c r="T157" s="39">
        <f>S157*H157</f>
        <v>0</v>
      </c>
      <c r="AR157" s="40" t="s">
        <v>216</v>
      </c>
      <c r="AT157" s="40" t="s">
        <v>143</v>
      </c>
      <c r="AU157" s="40" t="s">
        <v>149</v>
      </c>
      <c r="AY157" s="9" t="s">
        <v>140</v>
      </c>
      <c r="BE157" s="41">
        <f>IF(N157="základní",J157,0)</f>
        <v>0</v>
      </c>
      <c r="BF157" s="41">
        <f>IF(N157="snížená",J157,0)</f>
        <v>0</v>
      </c>
      <c r="BG157" s="41">
        <f>IF(N157="zákl. přenesená",J157,0)</f>
        <v>0</v>
      </c>
      <c r="BH157" s="41">
        <f>IF(N157="sníž. přenesená",J157,0)</f>
        <v>0</v>
      </c>
      <c r="BI157" s="41">
        <f>IF(N157="nulová",J157,0)</f>
        <v>0</v>
      </c>
      <c r="BJ157" s="9" t="s">
        <v>149</v>
      </c>
      <c r="BK157" s="41">
        <f>ROUND(I157*H157,2)</f>
        <v>0</v>
      </c>
      <c r="BL157" s="9" t="s">
        <v>216</v>
      </c>
      <c r="BM157" s="40" t="s">
        <v>817</v>
      </c>
    </row>
    <row r="158" spans="1:63" s="6" customFormat="1" ht="22.9" customHeight="1">
      <c r="A158" s="262"/>
      <c r="B158" s="263"/>
      <c r="C158" s="262"/>
      <c r="D158" s="264" t="s">
        <v>70</v>
      </c>
      <c r="E158" s="271" t="s">
        <v>818</v>
      </c>
      <c r="F158" s="271" t="s">
        <v>819</v>
      </c>
      <c r="G158" s="262"/>
      <c r="H158" s="262"/>
      <c r="I158" s="382"/>
      <c r="J158" s="272">
        <f>BK158</f>
        <v>0</v>
      </c>
      <c r="K158" s="262"/>
      <c r="L158" s="27"/>
      <c r="M158" s="29"/>
      <c r="N158" s="30"/>
      <c r="O158" s="30"/>
      <c r="P158" s="31">
        <f>SUM(P159:P170)</f>
        <v>37.024579</v>
      </c>
      <c r="Q158" s="30"/>
      <c r="R158" s="31">
        <f>SUM(R159:R170)</f>
        <v>0.86474538</v>
      </c>
      <c r="S158" s="30"/>
      <c r="T158" s="32">
        <f>SUM(T159:T170)</f>
        <v>0</v>
      </c>
      <c r="AR158" s="28" t="s">
        <v>149</v>
      </c>
      <c r="AT158" s="33" t="s">
        <v>70</v>
      </c>
      <c r="AU158" s="33" t="s">
        <v>79</v>
      </c>
      <c r="AY158" s="28" t="s">
        <v>140</v>
      </c>
      <c r="BK158" s="34">
        <f>SUM(BK159:BK170)</f>
        <v>0</v>
      </c>
    </row>
    <row r="159" spans="1:65" s="1" customFormat="1" ht="24" customHeight="1">
      <c r="A159" s="213"/>
      <c r="B159" s="214"/>
      <c r="C159" s="303" t="s">
        <v>219</v>
      </c>
      <c r="D159" s="303" t="s">
        <v>143</v>
      </c>
      <c r="E159" s="304" t="s">
        <v>820</v>
      </c>
      <c r="F159" s="305" t="s">
        <v>821</v>
      </c>
      <c r="G159" s="306" t="s">
        <v>146</v>
      </c>
      <c r="H159" s="307">
        <v>16.923</v>
      </c>
      <c r="I159" s="35"/>
      <c r="J159" s="308">
        <f>ROUND(I159*H159,2)</f>
        <v>0</v>
      </c>
      <c r="K159" s="305" t="s">
        <v>147</v>
      </c>
      <c r="L159" s="12"/>
      <c r="M159" s="36" t="s">
        <v>1</v>
      </c>
      <c r="N159" s="37" t="s">
        <v>37</v>
      </c>
      <c r="O159" s="38">
        <v>0.999</v>
      </c>
      <c r="P159" s="38">
        <f>O159*H159</f>
        <v>16.906077</v>
      </c>
      <c r="Q159" s="38">
        <v>0.02566</v>
      </c>
      <c r="R159" s="38">
        <f>Q159*H159</f>
        <v>0.4342441799999999</v>
      </c>
      <c r="S159" s="38">
        <v>0</v>
      </c>
      <c r="T159" s="39">
        <f>S159*H159</f>
        <v>0</v>
      </c>
      <c r="AR159" s="40" t="s">
        <v>216</v>
      </c>
      <c r="AT159" s="40" t="s">
        <v>143</v>
      </c>
      <c r="AU159" s="40" t="s">
        <v>149</v>
      </c>
      <c r="AY159" s="9" t="s">
        <v>140</v>
      </c>
      <c r="BE159" s="41">
        <f>IF(N159="základní",J159,0)</f>
        <v>0</v>
      </c>
      <c r="BF159" s="41">
        <f>IF(N159="snížená",J159,0)</f>
        <v>0</v>
      </c>
      <c r="BG159" s="41">
        <f>IF(N159="zákl. přenesená",J159,0)</f>
        <v>0</v>
      </c>
      <c r="BH159" s="41">
        <f>IF(N159="sníž. přenesená",J159,0)</f>
        <v>0</v>
      </c>
      <c r="BI159" s="41">
        <f>IF(N159="nulová",J159,0)</f>
        <v>0</v>
      </c>
      <c r="BJ159" s="9" t="s">
        <v>149</v>
      </c>
      <c r="BK159" s="41">
        <f>ROUND(I159*H159,2)</f>
        <v>0</v>
      </c>
      <c r="BL159" s="9" t="s">
        <v>216</v>
      </c>
      <c r="BM159" s="40" t="s">
        <v>822</v>
      </c>
    </row>
    <row r="160" spans="1:51" s="7" customFormat="1" ht="12">
      <c r="A160" s="364"/>
      <c r="B160" s="365"/>
      <c r="C160" s="364"/>
      <c r="D160" s="366" t="s">
        <v>151</v>
      </c>
      <c r="E160" s="367" t="s">
        <v>1</v>
      </c>
      <c r="F160" s="368" t="s">
        <v>823</v>
      </c>
      <c r="G160" s="364"/>
      <c r="H160" s="369">
        <v>16.923</v>
      </c>
      <c r="I160" s="381"/>
      <c r="J160" s="364"/>
      <c r="K160" s="364"/>
      <c r="L160" s="42"/>
      <c r="M160" s="44"/>
      <c r="N160" s="45"/>
      <c r="O160" s="45"/>
      <c r="P160" s="45"/>
      <c r="Q160" s="45"/>
      <c r="R160" s="45"/>
      <c r="S160" s="45"/>
      <c r="T160" s="46"/>
      <c r="AT160" s="43" t="s">
        <v>151</v>
      </c>
      <c r="AU160" s="43" t="s">
        <v>149</v>
      </c>
      <c r="AV160" s="7" t="s">
        <v>149</v>
      </c>
      <c r="AW160" s="7" t="s">
        <v>27</v>
      </c>
      <c r="AX160" s="7" t="s">
        <v>79</v>
      </c>
      <c r="AY160" s="43" t="s">
        <v>140</v>
      </c>
    </row>
    <row r="161" spans="1:65" s="1" customFormat="1" ht="24" customHeight="1">
      <c r="A161" s="213"/>
      <c r="B161" s="214"/>
      <c r="C161" s="303" t="s">
        <v>8</v>
      </c>
      <c r="D161" s="303" t="s">
        <v>143</v>
      </c>
      <c r="E161" s="304" t="s">
        <v>824</v>
      </c>
      <c r="F161" s="305" t="s">
        <v>825</v>
      </c>
      <c r="G161" s="306" t="s">
        <v>146</v>
      </c>
      <c r="H161" s="307">
        <v>5.46</v>
      </c>
      <c r="I161" s="35"/>
      <c r="J161" s="308">
        <f>ROUND(I161*H161,2)</f>
        <v>0</v>
      </c>
      <c r="K161" s="305" t="s">
        <v>147</v>
      </c>
      <c r="L161" s="12"/>
      <c r="M161" s="36" t="s">
        <v>1</v>
      </c>
      <c r="N161" s="37" t="s">
        <v>37</v>
      </c>
      <c r="O161" s="38">
        <v>1.617</v>
      </c>
      <c r="P161" s="38">
        <f>O161*H161</f>
        <v>8.82882</v>
      </c>
      <c r="Q161" s="38">
        <v>0.04653</v>
      </c>
      <c r="R161" s="38">
        <f>Q161*H161</f>
        <v>0.2540538</v>
      </c>
      <c r="S161" s="38">
        <v>0</v>
      </c>
      <c r="T161" s="39">
        <f>S161*H161</f>
        <v>0</v>
      </c>
      <c r="AR161" s="40" t="s">
        <v>216</v>
      </c>
      <c r="AT161" s="40" t="s">
        <v>143</v>
      </c>
      <c r="AU161" s="40" t="s">
        <v>149</v>
      </c>
      <c r="AY161" s="9" t="s">
        <v>140</v>
      </c>
      <c r="BE161" s="41">
        <f>IF(N161="základní",J161,0)</f>
        <v>0</v>
      </c>
      <c r="BF161" s="41">
        <f>IF(N161="snížená",J161,0)</f>
        <v>0</v>
      </c>
      <c r="BG161" s="41">
        <f>IF(N161="zákl. přenesená",J161,0)</f>
        <v>0</v>
      </c>
      <c r="BH161" s="41">
        <f>IF(N161="sníž. přenesená",J161,0)</f>
        <v>0</v>
      </c>
      <c r="BI161" s="41">
        <f>IF(N161="nulová",J161,0)</f>
        <v>0</v>
      </c>
      <c r="BJ161" s="9" t="s">
        <v>149</v>
      </c>
      <c r="BK161" s="41">
        <f>ROUND(I161*H161,2)</f>
        <v>0</v>
      </c>
      <c r="BL161" s="9" t="s">
        <v>216</v>
      </c>
      <c r="BM161" s="40" t="s">
        <v>826</v>
      </c>
    </row>
    <row r="162" spans="1:51" s="7" customFormat="1" ht="12">
      <c r="A162" s="364"/>
      <c r="B162" s="365"/>
      <c r="C162" s="364"/>
      <c r="D162" s="366" t="s">
        <v>151</v>
      </c>
      <c r="E162" s="367" t="s">
        <v>1</v>
      </c>
      <c r="F162" s="368" t="s">
        <v>827</v>
      </c>
      <c r="G162" s="364"/>
      <c r="H162" s="369">
        <v>5.46</v>
      </c>
      <c r="I162" s="381"/>
      <c r="J162" s="364"/>
      <c r="K162" s="364"/>
      <c r="L162" s="42"/>
      <c r="M162" s="44"/>
      <c r="N162" s="45"/>
      <c r="O162" s="45"/>
      <c r="P162" s="45"/>
      <c r="Q162" s="45"/>
      <c r="R162" s="45"/>
      <c r="S162" s="45"/>
      <c r="T162" s="46"/>
      <c r="AT162" s="43" t="s">
        <v>151</v>
      </c>
      <c r="AU162" s="43" t="s">
        <v>149</v>
      </c>
      <c r="AV162" s="7" t="s">
        <v>149</v>
      </c>
      <c r="AW162" s="7" t="s">
        <v>27</v>
      </c>
      <c r="AX162" s="7" t="s">
        <v>79</v>
      </c>
      <c r="AY162" s="43" t="s">
        <v>140</v>
      </c>
    </row>
    <row r="163" spans="1:65" s="1" customFormat="1" ht="24" customHeight="1">
      <c r="A163" s="213"/>
      <c r="B163" s="214"/>
      <c r="C163" s="303" t="s">
        <v>216</v>
      </c>
      <c r="D163" s="303" t="s">
        <v>143</v>
      </c>
      <c r="E163" s="304" t="s">
        <v>828</v>
      </c>
      <c r="F163" s="305" t="s">
        <v>829</v>
      </c>
      <c r="G163" s="306" t="s">
        <v>146</v>
      </c>
      <c r="H163" s="307">
        <v>6.37</v>
      </c>
      <c r="I163" s="35"/>
      <c r="J163" s="308">
        <f>ROUND(I163*H163,2)</f>
        <v>0</v>
      </c>
      <c r="K163" s="305" t="s">
        <v>147</v>
      </c>
      <c r="L163" s="12"/>
      <c r="M163" s="36" t="s">
        <v>1</v>
      </c>
      <c r="N163" s="37" t="s">
        <v>37</v>
      </c>
      <c r="O163" s="38">
        <v>0.809</v>
      </c>
      <c r="P163" s="38">
        <f>O163*H163</f>
        <v>5.15333</v>
      </c>
      <c r="Q163" s="38">
        <v>0.01574</v>
      </c>
      <c r="R163" s="38">
        <f>Q163*H163</f>
        <v>0.1002638</v>
      </c>
      <c r="S163" s="38">
        <v>0</v>
      </c>
      <c r="T163" s="39">
        <f>S163*H163</f>
        <v>0</v>
      </c>
      <c r="AR163" s="40" t="s">
        <v>216</v>
      </c>
      <c r="AT163" s="40" t="s">
        <v>143</v>
      </c>
      <c r="AU163" s="40" t="s">
        <v>149</v>
      </c>
      <c r="AY163" s="9" t="s">
        <v>140</v>
      </c>
      <c r="BE163" s="41">
        <f>IF(N163="základní",J163,0)</f>
        <v>0</v>
      </c>
      <c r="BF163" s="41">
        <f>IF(N163="snížená",J163,0)</f>
        <v>0</v>
      </c>
      <c r="BG163" s="41">
        <f>IF(N163="zákl. přenesená",J163,0)</f>
        <v>0</v>
      </c>
      <c r="BH163" s="41">
        <f>IF(N163="sníž. přenesená",J163,0)</f>
        <v>0</v>
      </c>
      <c r="BI163" s="41">
        <f>IF(N163="nulová",J163,0)</f>
        <v>0</v>
      </c>
      <c r="BJ163" s="9" t="s">
        <v>149</v>
      </c>
      <c r="BK163" s="41">
        <f>ROUND(I163*H163,2)</f>
        <v>0</v>
      </c>
      <c r="BL163" s="9" t="s">
        <v>216</v>
      </c>
      <c r="BM163" s="40" t="s">
        <v>830</v>
      </c>
    </row>
    <row r="164" spans="1:51" s="7" customFormat="1" ht="12">
      <c r="A164" s="364"/>
      <c r="B164" s="365"/>
      <c r="C164" s="364"/>
      <c r="D164" s="366" t="s">
        <v>151</v>
      </c>
      <c r="E164" s="367" t="s">
        <v>1</v>
      </c>
      <c r="F164" s="368" t="s">
        <v>831</v>
      </c>
      <c r="G164" s="364"/>
      <c r="H164" s="369">
        <v>6.37</v>
      </c>
      <c r="I164" s="381"/>
      <c r="J164" s="364"/>
      <c r="K164" s="364"/>
      <c r="L164" s="42"/>
      <c r="M164" s="44"/>
      <c r="N164" s="45"/>
      <c r="O164" s="45"/>
      <c r="P164" s="45"/>
      <c r="Q164" s="45"/>
      <c r="R164" s="45"/>
      <c r="S164" s="45"/>
      <c r="T164" s="46"/>
      <c r="AT164" s="43" t="s">
        <v>151</v>
      </c>
      <c r="AU164" s="43" t="s">
        <v>149</v>
      </c>
      <c r="AV164" s="7" t="s">
        <v>149</v>
      </c>
      <c r="AW164" s="7" t="s">
        <v>27</v>
      </c>
      <c r="AX164" s="7" t="s">
        <v>79</v>
      </c>
      <c r="AY164" s="43" t="s">
        <v>140</v>
      </c>
    </row>
    <row r="165" spans="1:65" s="1" customFormat="1" ht="16.5" customHeight="1">
      <c r="A165" s="213"/>
      <c r="B165" s="214"/>
      <c r="C165" s="303" t="s">
        <v>233</v>
      </c>
      <c r="D165" s="303" t="s">
        <v>143</v>
      </c>
      <c r="E165" s="304" t="s">
        <v>832</v>
      </c>
      <c r="F165" s="305" t="s">
        <v>833</v>
      </c>
      <c r="G165" s="306" t="s">
        <v>146</v>
      </c>
      <c r="H165" s="307">
        <v>51.136</v>
      </c>
      <c r="I165" s="35"/>
      <c r="J165" s="308">
        <f>ROUND(I165*H165,2)</f>
        <v>0</v>
      </c>
      <c r="K165" s="305" t="s">
        <v>147</v>
      </c>
      <c r="L165" s="12"/>
      <c r="M165" s="36" t="s">
        <v>1</v>
      </c>
      <c r="N165" s="37" t="s">
        <v>37</v>
      </c>
      <c r="O165" s="38">
        <v>0.032</v>
      </c>
      <c r="P165" s="38">
        <f>O165*H165</f>
        <v>1.636352</v>
      </c>
      <c r="Q165" s="38">
        <v>0.0001</v>
      </c>
      <c r="R165" s="38">
        <f>Q165*H165</f>
        <v>0.0051136</v>
      </c>
      <c r="S165" s="38">
        <v>0</v>
      </c>
      <c r="T165" s="39">
        <f>S165*H165</f>
        <v>0</v>
      </c>
      <c r="AR165" s="40" t="s">
        <v>216</v>
      </c>
      <c r="AT165" s="40" t="s">
        <v>143</v>
      </c>
      <c r="AU165" s="40" t="s">
        <v>149</v>
      </c>
      <c r="AY165" s="9" t="s">
        <v>140</v>
      </c>
      <c r="BE165" s="41">
        <f>IF(N165="základní",J165,0)</f>
        <v>0</v>
      </c>
      <c r="BF165" s="41">
        <f>IF(N165="snížená",J165,0)</f>
        <v>0</v>
      </c>
      <c r="BG165" s="41">
        <f>IF(N165="zákl. přenesená",J165,0)</f>
        <v>0</v>
      </c>
      <c r="BH165" s="41">
        <f>IF(N165="sníž. přenesená",J165,0)</f>
        <v>0</v>
      </c>
      <c r="BI165" s="41">
        <f>IF(N165="nulová",J165,0)</f>
        <v>0</v>
      </c>
      <c r="BJ165" s="9" t="s">
        <v>149</v>
      </c>
      <c r="BK165" s="41">
        <f>ROUND(I165*H165,2)</f>
        <v>0</v>
      </c>
      <c r="BL165" s="9" t="s">
        <v>216</v>
      </c>
      <c r="BM165" s="40" t="s">
        <v>834</v>
      </c>
    </row>
    <row r="166" spans="1:51" s="7" customFormat="1" ht="12">
      <c r="A166" s="364"/>
      <c r="B166" s="365"/>
      <c r="C166" s="364"/>
      <c r="D166" s="366" t="s">
        <v>151</v>
      </c>
      <c r="E166" s="367" t="s">
        <v>1</v>
      </c>
      <c r="F166" s="368" t="s">
        <v>835</v>
      </c>
      <c r="G166" s="364"/>
      <c r="H166" s="369">
        <v>51.136</v>
      </c>
      <c r="I166" s="381"/>
      <c r="J166" s="364"/>
      <c r="K166" s="364"/>
      <c r="L166" s="42"/>
      <c r="M166" s="44"/>
      <c r="N166" s="45"/>
      <c r="O166" s="45"/>
      <c r="P166" s="45"/>
      <c r="Q166" s="45"/>
      <c r="R166" s="45"/>
      <c r="S166" s="45"/>
      <c r="T166" s="46"/>
      <c r="AT166" s="43" t="s">
        <v>151</v>
      </c>
      <c r="AU166" s="43" t="s">
        <v>149</v>
      </c>
      <c r="AV166" s="7" t="s">
        <v>149</v>
      </c>
      <c r="AW166" s="7" t="s">
        <v>27</v>
      </c>
      <c r="AX166" s="7" t="s">
        <v>79</v>
      </c>
      <c r="AY166" s="43" t="s">
        <v>140</v>
      </c>
    </row>
    <row r="167" spans="1:65" s="1" customFormat="1" ht="24" customHeight="1">
      <c r="A167" s="213"/>
      <c r="B167" s="214"/>
      <c r="C167" s="303" t="s">
        <v>239</v>
      </c>
      <c r="D167" s="303" t="s">
        <v>143</v>
      </c>
      <c r="E167" s="304" t="s">
        <v>836</v>
      </c>
      <c r="F167" s="305" t="s">
        <v>837</v>
      </c>
      <c r="G167" s="306" t="s">
        <v>176</v>
      </c>
      <c r="H167" s="307">
        <v>3</v>
      </c>
      <c r="I167" s="35"/>
      <c r="J167" s="308">
        <f>ROUND(I167*H167,2)</f>
        <v>0</v>
      </c>
      <c r="K167" s="305" t="s">
        <v>147</v>
      </c>
      <c r="L167" s="12"/>
      <c r="M167" s="36" t="s">
        <v>1</v>
      </c>
      <c r="N167" s="37" t="s">
        <v>37</v>
      </c>
      <c r="O167" s="38">
        <v>1.5</v>
      </c>
      <c r="P167" s="38">
        <f>O167*H167</f>
        <v>4.5</v>
      </c>
      <c r="Q167" s="38">
        <v>0.00022</v>
      </c>
      <c r="R167" s="38">
        <f>Q167*H167</f>
        <v>0.00066</v>
      </c>
      <c r="S167" s="38">
        <v>0</v>
      </c>
      <c r="T167" s="39">
        <f>S167*H167</f>
        <v>0</v>
      </c>
      <c r="AR167" s="40" t="s">
        <v>216</v>
      </c>
      <c r="AT167" s="40" t="s">
        <v>143</v>
      </c>
      <c r="AU167" s="40" t="s">
        <v>149</v>
      </c>
      <c r="AY167" s="9" t="s">
        <v>140</v>
      </c>
      <c r="BE167" s="41">
        <f>IF(N167="základní",J167,0)</f>
        <v>0</v>
      </c>
      <c r="BF167" s="41">
        <f>IF(N167="snížená",J167,0)</f>
        <v>0</v>
      </c>
      <c r="BG167" s="41">
        <f>IF(N167="zákl. přenesená",J167,0)</f>
        <v>0</v>
      </c>
      <c r="BH167" s="41">
        <f>IF(N167="sníž. přenesená",J167,0)</f>
        <v>0</v>
      </c>
      <c r="BI167" s="41">
        <f>IF(N167="nulová",J167,0)</f>
        <v>0</v>
      </c>
      <c r="BJ167" s="9" t="s">
        <v>149</v>
      </c>
      <c r="BK167" s="41">
        <f>ROUND(I167*H167,2)</f>
        <v>0</v>
      </c>
      <c r="BL167" s="9" t="s">
        <v>216</v>
      </c>
      <c r="BM167" s="40" t="s">
        <v>838</v>
      </c>
    </row>
    <row r="168" spans="1:65" s="1" customFormat="1" ht="16.5" customHeight="1">
      <c r="A168" s="213"/>
      <c r="B168" s="214"/>
      <c r="C168" s="370" t="s">
        <v>245</v>
      </c>
      <c r="D168" s="370" t="s">
        <v>220</v>
      </c>
      <c r="E168" s="371" t="s">
        <v>839</v>
      </c>
      <c r="F168" s="372" t="s">
        <v>840</v>
      </c>
      <c r="G168" s="373" t="s">
        <v>176</v>
      </c>
      <c r="H168" s="374">
        <v>3</v>
      </c>
      <c r="I168" s="47"/>
      <c r="J168" s="375">
        <f>ROUND(I168*H168,2)</f>
        <v>0</v>
      </c>
      <c r="K168" s="372" t="s">
        <v>147</v>
      </c>
      <c r="L168" s="48"/>
      <c r="M168" s="49" t="s">
        <v>1</v>
      </c>
      <c r="N168" s="50" t="s">
        <v>37</v>
      </c>
      <c r="O168" s="38">
        <v>0</v>
      </c>
      <c r="P168" s="38">
        <f>O168*H168</f>
        <v>0</v>
      </c>
      <c r="Q168" s="38">
        <v>0.02347</v>
      </c>
      <c r="R168" s="38">
        <f>Q168*H168</f>
        <v>0.07041</v>
      </c>
      <c r="S168" s="38">
        <v>0</v>
      </c>
      <c r="T168" s="39">
        <f>S168*H168</f>
        <v>0</v>
      </c>
      <c r="AR168" s="40" t="s">
        <v>223</v>
      </c>
      <c r="AT168" s="40" t="s">
        <v>220</v>
      </c>
      <c r="AU168" s="40" t="s">
        <v>149</v>
      </c>
      <c r="AY168" s="9" t="s">
        <v>140</v>
      </c>
      <c r="BE168" s="41">
        <f>IF(N168="základní",J168,0)</f>
        <v>0</v>
      </c>
      <c r="BF168" s="41">
        <f>IF(N168="snížená",J168,0)</f>
        <v>0</v>
      </c>
      <c r="BG168" s="41">
        <f>IF(N168="zákl. přenesená",J168,0)</f>
        <v>0</v>
      </c>
      <c r="BH168" s="41">
        <f>IF(N168="sníž. přenesená",J168,0)</f>
        <v>0</v>
      </c>
      <c r="BI168" s="41">
        <f>IF(N168="nulová",J168,0)</f>
        <v>0</v>
      </c>
      <c r="BJ168" s="9" t="s">
        <v>149</v>
      </c>
      <c r="BK168" s="41">
        <f>ROUND(I168*H168,2)</f>
        <v>0</v>
      </c>
      <c r="BL168" s="9" t="s">
        <v>216</v>
      </c>
      <c r="BM168" s="40" t="s">
        <v>841</v>
      </c>
    </row>
    <row r="169" spans="1:51" s="7" customFormat="1" ht="12">
      <c r="A169" s="364"/>
      <c r="B169" s="365"/>
      <c r="C169" s="364"/>
      <c r="D169" s="366" t="s">
        <v>151</v>
      </c>
      <c r="E169" s="367" t="s">
        <v>1</v>
      </c>
      <c r="F169" s="368" t="s">
        <v>842</v>
      </c>
      <c r="G169" s="364"/>
      <c r="H169" s="369">
        <v>3</v>
      </c>
      <c r="I169" s="381"/>
      <c r="J169" s="364"/>
      <c r="K169" s="364"/>
      <c r="L169" s="42"/>
      <c r="M169" s="44"/>
      <c r="N169" s="45"/>
      <c r="O169" s="45"/>
      <c r="P169" s="45"/>
      <c r="Q169" s="45"/>
      <c r="R169" s="45"/>
      <c r="S169" s="45"/>
      <c r="T169" s="46"/>
      <c r="AT169" s="43" t="s">
        <v>151</v>
      </c>
      <c r="AU169" s="43" t="s">
        <v>149</v>
      </c>
      <c r="AV169" s="7" t="s">
        <v>149</v>
      </c>
      <c r="AW169" s="7" t="s">
        <v>27</v>
      </c>
      <c r="AX169" s="7" t="s">
        <v>79</v>
      </c>
      <c r="AY169" s="43" t="s">
        <v>140</v>
      </c>
    </row>
    <row r="170" spans="1:65" s="1" customFormat="1" ht="24" customHeight="1">
      <c r="A170" s="213"/>
      <c r="B170" s="214"/>
      <c r="C170" s="303" t="s">
        <v>249</v>
      </c>
      <c r="D170" s="303" t="s">
        <v>143</v>
      </c>
      <c r="E170" s="304" t="s">
        <v>843</v>
      </c>
      <c r="F170" s="305" t="s">
        <v>1227</v>
      </c>
      <c r="G170" s="306" t="s">
        <v>604</v>
      </c>
      <c r="H170" s="307">
        <v>1</v>
      </c>
      <c r="I170" s="35"/>
      <c r="J170" s="308">
        <f>ROUND(I170*H170,2)</f>
        <v>0</v>
      </c>
      <c r="K170" s="305"/>
      <c r="L170" s="12"/>
      <c r="M170" s="36" t="s">
        <v>1</v>
      </c>
      <c r="N170" s="37" t="s">
        <v>37</v>
      </c>
      <c r="O170" s="38">
        <v>0</v>
      </c>
      <c r="P170" s="38">
        <f>O170*H170</f>
        <v>0</v>
      </c>
      <c r="Q170" s="38">
        <v>0</v>
      </c>
      <c r="R170" s="38">
        <f>Q170*H170</f>
        <v>0</v>
      </c>
      <c r="S170" s="38">
        <v>0</v>
      </c>
      <c r="T170" s="39">
        <f>S170*H170</f>
        <v>0</v>
      </c>
      <c r="AR170" s="40" t="s">
        <v>216</v>
      </c>
      <c r="AT170" s="40" t="s">
        <v>143</v>
      </c>
      <c r="AU170" s="40" t="s">
        <v>149</v>
      </c>
      <c r="AY170" s="9" t="s">
        <v>140</v>
      </c>
      <c r="BE170" s="41">
        <f>IF(N170="základní",J170,0)</f>
        <v>0</v>
      </c>
      <c r="BF170" s="41">
        <f>IF(N170="snížená",J170,0)</f>
        <v>0</v>
      </c>
      <c r="BG170" s="41">
        <f>IF(N170="zákl. přenesená",J170,0)</f>
        <v>0</v>
      </c>
      <c r="BH170" s="41">
        <f>IF(N170="sníž. přenesená",J170,0)</f>
        <v>0</v>
      </c>
      <c r="BI170" s="41">
        <f>IF(N170="nulová",J170,0)</f>
        <v>0</v>
      </c>
      <c r="BJ170" s="9" t="s">
        <v>149</v>
      </c>
      <c r="BK170" s="41">
        <f>ROUND(I170*H170,2)</f>
        <v>0</v>
      </c>
      <c r="BL170" s="9" t="s">
        <v>216</v>
      </c>
      <c r="BM170" s="40" t="s">
        <v>844</v>
      </c>
    </row>
    <row r="171" spans="1:63" s="6" customFormat="1" ht="22.9" customHeight="1">
      <c r="A171" s="262"/>
      <c r="B171" s="263"/>
      <c r="C171" s="262"/>
      <c r="D171" s="264" t="s">
        <v>70</v>
      </c>
      <c r="E171" s="271" t="s">
        <v>845</v>
      </c>
      <c r="F171" s="271" t="s">
        <v>846</v>
      </c>
      <c r="G171" s="262"/>
      <c r="H171" s="262"/>
      <c r="I171" s="382"/>
      <c r="J171" s="272">
        <f>BK171</f>
        <v>0</v>
      </c>
      <c r="K171" s="262"/>
      <c r="L171" s="27"/>
      <c r="M171" s="29"/>
      <c r="N171" s="30"/>
      <c r="O171" s="30"/>
      <c r="P171" s="31">
        <f>SUM(P172:P186)</f>
        <v>11.430179999999998</v>
      </c>
      <c r="Q171" s="30"/>
      <c r="R171" s="31">
        <f>SUM(R172:R186)</f>
        <v>0.0795</v>
      </c>
      <c r="S171" s="30"/>
      <c r="T171" s="32">
        <f>SUM(T172:T186)</f>
        <v>0.19480275000000002</v>
      </c>
      <c r="AR171" s="28" t="s">
        <v>149</v>
      </c>
      <c r="AT171" s="33" t="s">
        <v>70</v>
      </c>
      <c r="AU171" s="33" t="s">
        <v>79</v>
      </c>
      <c r="AY171" s="28" t="s">
        <v>140</v>
      </c>
      <c r="BK171" s="34">
        <f>SUM(BK172:BK186)</f>
        <v>0</v>
      </c>
    </row>
    <row r="172" spans="1:65" s="1" customFormat="1" ht="24" customHeight="1">
      <c r="A172" s="213"/>
      <c r="B172" s="214"/>
      <c r="C172" s="303" t="s">
        <v>7</v>
      </c>
      <c r="D172" s="303" t="s">
        <v>143</v>
      </c>
      <c r="E172" s="304" t="s">
        <v>847</v>
      </c>
      <c r="F172" s="305" t="s">
        <v>848</v>
      </c>
      <c r="G172" s="306" t="s">
        <v>407</v>
      </c>
      <c r="H172" s="307">
        <v>1</v>
      </c>
      <c r="I172" s="35"/>
      <c r="J172" s="308">
        <f>ROUND(I172*H172,2)</f>
        <v>0</v>
      </c>
      <c r="K172" s="305" t="s">
        <v>1</v>
      </c>
      <c r="L172" s="12"/>
      <c r="M172" s="36" t="s">
        <v>1</v>
      </c>
      <c r="N172" s="37" t="s">
        <v>37</v>
      </c>
      <c r="O172" s="38">
        <v>0</v>
      </c>
      <c r="P172" s="38">
        <f>O172*H172</f>
        <v>0</v>
      </c>
      <c r="Q172" s="38">
        <v>0</v>
      </c>
      <c r="R172" s="38">
        <f>Q172*H172</f>
        <v>0</v>
      </c>
      <c r="S172" s="38">
        <v>0</v>
      </c>
      <c r="T172" s="39">
        <f>S172*H172</f>
        <v>0</v>
      </c>
      <c r="AR172" s="40" t="s">
        <v>216</v>
      </c>
      <c r="AT172" s="40" t="s">
        <v>143</v>
      </c>
      <c r="AU172" s="40" t="s">
        <v>149</v>
      </c>
      <c r="AY172" s="9" t="s">
        <v>140</v>
      </c>
      <c r="BE172" s="41">
        <f>IF(N172="základní",J172,0)</f>
        <v>0</v>
      </c>
      <c r="BF172" s="41">
        <f>IF(N172="snížená",J172,0)</f>
        <v>0</v>
      </c>
      <c r="BG172" s="41">
        <f>IF(N172="zákl. přenesená",J172,0)</f>
        <v>0</v>
      </c>
      <c r="BH172" s="41">
        <f>IF(N172="sníž. přenesená",J172,0)</f>
        <v>0</v>
      </c>
      <c r="BI172" s="41">
        <f>IF(N172="nulová",J172,0)</f>
        <v>0</v>
      </c>
      <c r="BJ172" s="9" t="s">
        <v>149</v>
      </c>
      <c r="BK172" s="41">
        <f>ROUND(I172*H172,2)</f>
        <v>0</v>
      </c>
      <c r="BL172" s="9" t="s">
        <v>216</v>
      </c>
      <c r="BM172" s="40" t="s">
        <v>849</v>
      </c>
    </row>
    <row r="173" spans="1:51" s="7" customFormat="1" ht="12">
      <c r="A173" s="364"/>
      <c r="B173" s="365"/>
      <c r="C173" s="364"/>
      <c r="D173" s="366" t="s">
        <v>151</v>
      </c>
      <c r="E173" s="367" t="s">
        <v>1</v>
      </c>
      <c r="F173" s="368" t="s">
        <v>850</v>
      </c>
      <c r="G173" s="364"/>
      <c r="H173" s="369">
        <v>1</v>
      </c>
      <c r="I173" s="381"/>
      <c r="J173" s="364"/>
      <c r="K173" s="364"/>
      <c r="L173" s="42"/>
      <c r="M173" s="44"/>
      <c r="N173" s="45"/>
      <c r="O173" s="45"/>
      <c r="P173" s="45"/>
      <c r="Q173" s="45"/>
      <c r="R173" s="45"/>
      <c r="S173" s="45"/>
      <c r="T173" s="46"/>
      <c r="AT173" s="43" t="s">
        <v>151</v>
      </c>
      <c r="AU173" s="43" t="s">
        <v>149</v>
      </c>
      <c r="AV173" s="7" t="s">
        <v>149</v>
      </c>
      <c r="AW173" s="7" t="s">
        <v>27</v>
      </c>
      <c r="AX173" s="7" t="s">
        <v>79</v>
      </c>
      <c r="AY173" s="43" t="s">
        <v>140</v>
      </c>
    </row>
    <row r="174" spans="1:65" s="1" customFormat="1" ht="24" customHeight="1">
      <c r="A174" s="213"/>
      <c r="B174" s="214"/>
      <c r="C174" s="303" t="s">
        <v>258</v>
      </c>
      <c r="D174" s="303" t="s">
        <v>143</v>
      </c>
      <c r="E174" s="304" t="s">
        <v>851</v>
      </c>
      <c r="F174" s="305" t="s">
        <v>852</v>
      </c>
      <c r="G174" s="306" t="s">
        <v>407</v>
      </c>
      <c r="H174" s="307">
        <v>1</v>
      </c>
      <c r="I174" s="35"/>
      <c r="J174" s="308">
        <f>ROUND(I174*H174,2)</f>
        <v>0</v>
      </c>
      <c r="K174" s="305" t="s">
        <v>1</v>
      </c>
      <c r="L174" s="12"/>
      <c r="M174" s="36" t="s">
        <v>1</v>
      </c>
      <c r="N174" s="37" t="s">
        <v>37</v>
      </c>
      <c r="O174" s="38">
        <v>0</v>
      </c>
      <c r="P174" s="38">
        <f>O174*H174</f>
        <v>0</v>
      </c>
      <c r="Q174" s="38">
        <v>0</v>
      </c>
      <c r="R174" s="38">
        <f>Q174*H174</f>
        <v>0</v>
      </c>
      <c r="S174" s="38">
        <v>0</v>
      </c>
      <c r="T174" s="39">
        <f>S174*H174</f>
        <v>0</v>
      </c>
      <c r="AR174" s="40" t="s">
        <v>216</v>
      </c>
      <c r="AT174" s="40" t="s">
        <v>143</v>
      </c>
      <c r="AU174" s="40" t="s">
        <v>149</v>
      </c>
      <c r="AY174" s="9" t="s">
        <v>140</v>
      </c>
      <c r="BE174" s="41">
        <f>IF(N174="základní",J174,0)</f>
        <v>0</v>
      </c>
      <c r="BF174" s="41">
        <f>IF(N174="snížená",J174,0)</f>
        <v>0</v>
      </c>
      <c r="BG174" s="41">
        <f>IF(N174="zákl. přenesená",J174,0)</f>
        <v>0</v>
      </c>
      <c r="BH174" s="41">
        <f>IF(N174="sníž. přenesená",J174,0)</f>
        <v>0</v>
      </c>
      <c r="BI174" s="41">
        <f>IF(N174="nulová",J174,0)</f>
        <v>0</v>
      </c>
      <c r="BJ174" s="9" t="s">
        <v>149</v>
      </c>
      <c r="BK174" s="41">
        <f>ROUND(I174*H174,2)</f>
        <v>0</v>
      </c>
      <c r="BL174" s="9" t="s">
        <v>216</v>
      </c>
      <c r="BM174" s="40" t="s">
        <v>853</v>
      </c>
    </row>
    <row r="175" spans="1:51" s="7" customFormat="1" ht="12">
      <c r="A175" s="364"/>
      <c r="B175" s="365"/>
      <c r="C175" s="364"/>
      <c r="D175" s="366" t="s">
        <v>151</v>
      </c>
      <c r="E175" s="367" t="s">
        <v>1</v>
      </c>
      <c r="F175" s="368" t="s">
        <v>854</v>
      </c>
      <c r="G175" s="364"/>
      <c r="H175" s="369">
        <v>1</v>
      </c>
      <c r="I175" s="381"/>
      <c r="J175" s="364"/>
      <c r="K175" s="364"/>
      <c r="L175" s="42"/>
      <c r="M175" s="44"/>
      <c r="N175" s="45"/>
      <c r="O175" s="45"/>
      <c r="P175" s="45"/>
      <c r="Q175" s="45"/>
      <c r="R175" s="45"/>
      <c r="S175" s="45"/>
      <c r="T175" s="46"/>
      <c r="AT175" s="43" t="s">
        <v>151</v>
      </c>
      <c r="AU175" s="43" t="s">
        <v>149</v>
      </c>
      <c r="AV175" s="7" t="s">
        <v>149</v>
      </c>
      <c r="AW175" s="7" t="s">
        <v>27</v>
      </c>
      <c r="AX175" s="7" t="s">
        <v>79</v>
      </c>
      <c r="AY175" s="43" t="s">
        <v>140</v>
      </c>
    </row>
    <row r="176" spans="1:65" s="1" customFormat="1" ht="36" customHeight="1">
      <c r="A176" s="213"/>
      <c r="B176" s="214"/>
      <c r="C176" s="303" t="s">
        <v>265</v>
      </c>
      <c r="D176" s="303" t="s">
        <v>143</v>
      </c>
      <c r="E176" s="304" t="s">
        <v>855</v>
      </c>
      <c r="F176" s="305" t="s">
        <v>856</v>
      </c>
      <c r="G176" s="306" t="s">
        <v>604</v>
      </c>
      <c r="H176" s="307">
        <v>1</v>
      </c>
      <c r="I176" s="35"/>
      <c r="J176" s="308">
        <f>ROUND(I176*H176,2)</f>
        <v>0</v>
      </c>
      <c r="K176" s="305" t="s">
        <v>1</v>
      </c>
      <c r="L176" s="12"/>
      <c r="M176" s="36" t="s">
        <v>1</v>
      </c>
      <c r="N176" s="37" t="s">
        <v>37</v>
      </c>
      <c r="O176" s="38">
        <v>0</v>
      </c>
      <c r="P176" s="38">
        <f>O176*H176</f>
        <v>0</v>
      </c>
      <c r="Q176" s="38">
        <v>0</v>
      </c>
      <c r="R176" s="38">
        <f>Q176*H176</f>
        <v>0</v>
      </c>
      <c r="S176" s="38">
        <v>0</v>
      </c>
      <c r="T176" s="39">
        <f>S176*H176</f>
        <v>0</v>
      </c>
      <c r="AR176" s="40" t="s">
        <v>216</v>
      </c>
      <c r="AT176" s="40" t="s">
        <v>143</v>
      </c>
      <c r="AU176" s="40" t="s">
        <v>149</v>
      </c>
      <c r="AY176" s="9" t="s">
        <v>140</v>
      </c>
      <c r="BE176" s="41">
        <f>IF(N176="základní",J176,0)</f>
        <v>0</v>
      </c>
      <c r="BF176" s="41">
        <f>IF(N176="snížená",J176,0)</f>
        <v>0</v>
      </c>
      <c r="BG176" s="41">
        <f>IF(N176="zákl. přenesená",J176,0)</f>
        <v>0</v>
      </c>
      <c r="BH176" s="41">
        <f>IF(N176="sníž. přenesená",J176,0)</f>
        <v>0</v>
      </c>
      <c r="BI176" s="41">
        <f>IF(N176="nulová",J176,0)</f>
        <v>0</v>
      </c>
      <c r="BJ176" s="9" t="s">
        <v>149</v>
      </c>
      <c r="BK176" s="41">
        <f>ROUND(I176*H176,2)</f>
        <v>0</v>
      </c>
      <c r="BL176" s="9" t="s">
        <v>216</v>
      </c>
      <c r="BM176" s="40" t="s">
        <v>857</v>
      </c>
    </row>
    <row r="177" spans="1:51" s="7" customFormat="1" ht="12">
      <c r="A177" s="364"/>
      <c r="B177" s="365"/>
      <c r="C177" s="364"/>
      <c r="D177" s="366" t="s">
        <v>151</v>
      </c>
      <c r="E177" s="367" t="s">
        <v>1</v>
      </c>
      <c r="F177" s="368" t="s">
        <v>858</v>
      </c>
      <c r="G177" s="364"/>
      <c r="H177" s="369">
        <v>1</v>
      </c>
      <c r="I177" s="381"/>
      <c r="J177" s="364"/>
      <c r="K177" s="364"/>
      <c r="L177" s="42"/>
      <c r="M177" s="44"/>
      <c r="N177" s="45"/>
      <c r="O177" s="45"/>
      <c r="P177" s="45"/>
      <c r="Q177" s="45"/>
      <c r="R177" s="45"/>
      <c r="S177" s="45"/>
      <c r="T177" s="46"/>
      <c r="AT177" s="43" t="s">
        <v>151</v>
      </c>
      <c r="AU177" s="43" t="s">
        <v>149</v>
      </c>
      <c r="AV177" s="7" t="s">
        <v>149</v>
      </c>
      <c r="AW177" s="7" t="s">
        <v>27</v>
      </c>
      <c r="AX177" s="7" t="s">
        <v>79</v>
      </c>
      <c r="AY177" s="43" t="s">
        <v>140</v>
      </c>
    </row>
    <row r="178" spans="1:65" s="1" customFormat="1" ht="16.5" customHeight="1">
      <c r="A178" s="213"/>
      <c r="B178" s="214"/>
      <c r="C178" s="303" t="s">
        <v>268</v>
      </c>
      <c r="D178" s="303" t="s">
        <v>143</v>
      </c>
      <c r="E178" s="304" t="s">
        <v>859</v>
      </c>
      <c r="F178" s="305" t="s">
        <v>860</v>
      </c>
      <c r="G178" s="306" t="s">
        <v>146</v>
      </c>
      <c r="H178" s="307">
        <v>7.245</v>
      </c>
      <c r="I178" s="35"/>
      <c r="J178" s="308">
        <f>ROUND(I178*H178,2)</f>
        <v>0</v>
      </c>
      <c r="K178" s="305" t="s">
        <v>147</v>
      </c>
      <c r="L178" s="12"/>
      <c r="M178" s="36" t="s">
        <v>1</v>
      </c>
      <c r="N178" s="37" t="s">
        <v>37</v>
      </c>
      <c r="O178" s="38">
        <v>0.164</v>
      </c>
      <c r="P178" s="38">
        <f>O178*H178</f>
        <v>1.18818</v>
      </c>
      <c r="Q178" s="38">
        <v>0</v>
      </c>
      <c r="R178" s="38">
        <f>Q178*H178</f>
        <v>0</v>
      </c>
      <c r="S178" s="38">
        <v>0.01695</v>
      </c>
      <c r="T178" s="39">
        <f>S178*H178</f>
        <v>0.12280275</v>
      </c>
      <c r="AR178" s="40" t="s">
        <v>216</v>
      </c>
      <c r="AT178" s="40" t="s">
        <v>143</v>
      </c>
      <c r="AU178" s="40" t="s">
        <v>149</v>
      </c>
      <c r="AY178" s="9" t="s">
        <v>140</v>
      </c>
      <c r="BE178" s="41">
        <f>IF(N178="základní",J178,0)</f>
        <v>0</v>
      </c>
      <c r="BF178" s="41">
        <f>IF(N178="snížená",J178,0)</f>
        <v>0</v>
      </c>
      <c r="BG178" s="41">
        <f>IF(N178="zákl. přenesená",J178,0)</f>
        <v>0</v>
      </c>
      <c r="BH178" s="41">
        <f>IF(N178="sníž. přenesená",J178,0)</f>
        <v>0</v>
      </c>
      <c r="BI178" s="41">
        <f>IF(N178="nulová",J178,0)</f>
        <v>0</v>
      </c>
      <c r="BJ178" s="9" t="s">
        <v>149</v>
      </c>
      <c r="BK178" s="41">
        <f>ROUND(I178*H178,2)</f>
        <v>0</v>
      </c>
      <c r="BL178" s="9" t="s">
        <v>216</v>
      </c>
      <c r="BM178" s="40" t="s">
        <v>861</v>
      </c>
    </row>
    <row r="179" spans="1:51" s="7" customFormat="1" ht="12">
      <c r="A179" s="364"/>
      <c r="B179" s="365"/>
      <c r="C179" s="364"/>
      <c r="D179" s="366" t="s">
        <v>151</v>
      </c>
      <c r="E179" s="367" t="s">
        <v>1</v>
      </c>
      <c r="F179" s="368" t="s">
        <v>862</v>
      </c>
      <c r="G179" s="364"/>
      <c r="H179" s="369">
        <v>7.245</v>
      </c>
      <c r="I179" s="381"/>
      <c r="J179" s="364"/>
      <c r="K179" s="364"/>
      <c r="L179" s="42"/>
      <c r="M179" s="44"/>
      <c r="N179" s="45"/>
      <c r="O179" s="45"/>
      <c r="P179" s="45"/>
      <c r="Q179" s="45"/>
      <c r="R179" s="45"/>
      <c r="S179" s="45"/>
      <c r="T179" s="46"/>
      <c r="AT179" s="43" t="s">
        <v>151</v>
      </c>
      <c r="AU179" s="43" t="s">
        <v>149</v>
      </c>
      <c r="AV179" s="7" t="s">
        <v>149</v>
      </c>
      <c r="AW179" s="7" t="s">
        <v>27</v>
      </c>
      <c r="AX179" s="7" t="s">
        <v>79</v>
      </c>
      <c r="AY179" s="43" t="s">
        <v>140</v>
      </c>
    </row>
    <row r="180" spans="1:65" s="1" customFormat="1" ht="24" customHeight="1">
      <c r="A180" s="213"/>
      <c r="B180" s="214"/>
      <c r="C180" s="303" t="s">
        <v>273</v>
      </c>
      <c r="D180" s="303" t="s">
        <v>143</v>
      </c>
      <c r="E180" s="304" t="s">
        <v>863</v>
      </c>
      <c r="F180" s="305" t="s">
        <v>864</v>
      </c>
      <c r="G180" s="306" t="s">
        <v>176</v>
      </c>
      <c r="H180" s="307">
        <v>6</v>
      </c>
      <c r="I180" s="35"/>
      <c r="J180" s="308">
        <f>ROUND(I180*H180,2)</f>
        <v>0</v>
      </c>
      <c r="K180" s="305" t="s">
        <v>147</v>
      </c>
      <c r="L180" s="12"/>
      <c r="M180" s="36" t="s">
        <v>1</v>
      </c>
      <c r="N180" s="37" t="s">
        <v>37</v>
      </c>
      <c r="O180" s="38">
        <v>1.682</v>
      </c>
      <c r="P180" s="38">
        <f>O180*H180</f>
        <v>10.091999999999999</v>
      </c>
      <c r="Q180" s="38">
        <v>0</v>
      </c>
      <c r="R180" s="38">
        <f>Q180*H180</f>
        <v>0</v>
      </c>
      <c r="S180" s="38">
        <v>0</v>
      </c>
      <c r="T180" s="39">
        <f>S180*H180</f>
        <v>0</v>
      </c>
      <c r="AR180" s="40" t="s">
        <v>216</v>
      </c>
      <c r="AT180" s="40" t="s">
        <v>143</v>
      </c>
      <c r="AU180" s="40" t="s">
        <v>149</v>
      </c>
      <c r="AY180" s="9" t="s">
        <v>140</v>
      </c>
      <c r="BE180" s="41">
        <f>IF(N180="základní",J180,0)</f>
        <v>0</v>
      </c>
      <c r="BF180" s="41">
        <f>IF(N180="snížená",J180,0)</f>
        <v>0</v>
      </c>
      <c r="BG180" s="41">
        <f>IF(N180="zákl. přenesená",J180,0)</f>
        <v>0</v>
      </c>
      <c r="BH180" s="41">
        <f>IF(N180="sníž. přenesená",J180,0)</f>
        <v>0</v>
      </c>
      <c r="BI180" s="41">
        <f>IF(N180="nulová",J180,0)</f>
        <v>0</v>
      </c>
      <c r="BJ180" s="9" t="s">
        <v>149</v>
      </c>
      <c r="BK180" s="41">
        <f>ROUND(I180*H180,2)</f>
        <v>0</v>
      </c>
      <c r="BL180" s="9" t="s">
        <v>216</v>
      </c>
      <c r="BM180" s="40" t="s">
        <v>865</v>
      </c>
    </row>
    <row r="181" spans="1:51" s="7" customFormat="1" ht="12">
      <c r="A181" s="364"/>
      <c r="B181" s="365"/>
      <c r="C181" s="364"/>
      <c r="D181" s="366" t="s">
        <v>151</v>
      </c>
      <c r="E181" s="367" t="s">
        <v>1</v>
      </c>
      <c r="F181" s="368" t="s">
        <v>162</v>
      </c>
      <c r="G181" s="364"/>
      <c r="H181" s="369">
        <v>6</v>
      </c>
      <c r="I181" s="381"/>
      <c r="J181" s="364"/>
      <c r="K181" s="364"/>
      <c r="L181" s="42"/>
      <c r="M181" s="44"/>
      <c r="N181" s="45"/>
      <c r="O181" s="45"/>
      <c r="P181" s="45"/>
      <c r="Q181" s="45"/>
      <c r="R181" s="45"/>
      <c r="S181" s="45"/>
      <c r="T181" s="46"/>
      <c r="AT181" s="43" t="s">
        <v>151</v>
      </c>
      <c r="AU181" s="43" t="s">
        <v>149</v>
      </c>
      <c r="AV181" s="7" t="s">
        <v>149</v>
      </c>
      <c r="AW181" s="7" t="s">
        <v>27</v>
      </c>
      <c r="AX181" s="7" t="s">
        <v>79</v>
      </c>
      <c r="AY181" s="43" t="s">
        <v>140</v>
      </c>
    </row>
    <row r="182" spans="1:65" s="1" customFormat="1" ht="16.5" customHeight="1">
      <c r="A182" s="213"/>
      <c r="B182" s="214"/>
      <c r="C182" s="370" t="s">
        <v>278</v>
      </c>
      <c r="D182" s="370" t="s">
        <v>220</v>
      </c>
      <c r="E182" s="371" t="s">
        <v>866</v>
      </c>
      <c r="F182" s="372" t="s">
        <v>867</v>
      </c>
      <c r="G182" s="373" t="s">
        <v>176</v>
      </c>
      <c r="H182" s="374">
        <v>3</v>
      </c>
      <c r="I182" s="35"/>
      <c r="J182" s="375">
        <f>ROUND(I182*H182,2)</f>
        <v>0</v>
      </c>
      <c r="K182" s="372" t="s">
        <v>147</v>
      </c>
      <c r="L182" s="48"/>
      <c r="M182" s="49" t="s">
        <v>1</v>
      </c>
      <c r="N182" s="50" t="s">
        <v>37</v>
      </c>
      <c r="O182" s="38">
        <v>0</v>
      </c>
      <c r="P182" s="38">
        <f>O182*H182</f>
        <v>0</v>
      </c>
      <c r="Q182" s="38">
        <v>0.0155</v>
      </c>
      <c r="R182" s="38">
        <f>Q182*H182</f>
        <v>0.0465</v>
      </c>
      <c r="S182" s="38">
        <v>0</v>
      </c>
      <c r="T182" s="39">
        <f>S182*H182</f>
        <v>0</v>
      </c>
      <c r="AR182" s="40" t="s">
        <v>223</v>
      </c>
      <c r="AT182" s="40" t="s">
        <v>220</v>
      </c>
      <c r="AU182" s="40" t="s">
        <v>149</v>
      </c>
      <c r="AY182" s="9" t="s">
        <v>140</v>
      </c>
      <c r="BE182" s="41">
        <f>IF(N182="základní",J182,0)</f>
        <v>0</v>
      </c>
      <c r="BF182" s="41">
        <f>IF(N182="snížená",J182,0)</f>
        <v>0</v>
      </c>
      <c r="BG182" s="41">
        <f>IF(N182="zákl. přenesená",J182,0)</f>
        <v>0</v>
      </c>
      <c r="BH182" s="41">
        <f>IF(N182="sníž. přenesená",J182,0)</f>
        <v>0</v>
      </c>
      <c r="BI182" s="41">
        <f>IF(N182="nulová",J182,0)</f>
        <v>0</v>
      </c>
      <c r="BJ182" s="9" t="s">
        <v>149</v>
      </c>
      <c r="BK182" s="41">
        <f>ROUND(I182*H182,2)</f>
        <v>0</v>
      </c>
      <c r="BL182" s="9" t="s">
        <v>216</v>
      </c>
      <c r="BM182" s="40" t="s">
        <v>868</v>
      </c>
    </row>
    <row r="183" spans="1:65" s="1" customFormat="1" ht="16.5" customHeight="1">
      <c r="A183" s="213"/>
      <c r="B183" s="214"/>
      <c r="C183" s="370" t="s">
        <v>283</v>
      </c>
      <c r="D183" s="370" t="s">
        <v>220</v>
      </c>
      <c r="E183" s="371" t="s">
        <v>869</v>
      </c>
      <c r="F183" s="372" t="s">
        <v>870</v>
      </c>
      <c r="G183" s="373" t="s">
        <v>176</v>
      </c>
      <c r="H183" s="374">
        <v>2</v>
      </c>
      <c r="I183" s="35"/>
      <c r="J183" s="375">
        <f>ROUND(I183*H183,2)</f>
        <v>0</v>
      </c>
      <c r="K183" s="372" t="s">
        <v>147</v>
      </c>
      <c r="L183" s="48"/>
      <c r="M183" s="49" t="s">
        <v>1</v>
      </c>
      <c r="N183" s="50" t="s">
        <v>37</v>
      </c>
      <c r="O183" s="38">
        <v>0</v>
      </c>
      <c r="P183" s="38">
        <f>O183*H183</f>
        <v>0</v>
      </c>
      <c r="Q183" s="38">
        <v>0.0165</v>
      </c>
      <c r="R183" s="38">
        <f>Q183*H183</f>
        <v>0.033</v>
      </c>
      <c r="S183" s="38">
        <v>0</v>
      </c>
      <c r="T183" s="39">
        <f>S183*H183</f>
        <v>0</v>
      </c>
      <c r="AR183" s="40" t="s">
        <v>223</v>
      </c>
      <c r="AT183" s="40" t="s">
        <v>220</v>
      </c>
      <c r="AU183" s="40" t="s">
        <v>149</v>
      </c>
      <c r="AY183" s="9" t="s">
        <v>140</v>
      </c>
      <c r="BE183" s="41">
        <f>IF(N183="základní",J183,0)</f>
        <v>0</v>
      </c>
      <c r="BF183" s="41">
        <f>IF(N183="snížená",J183,0)</f>
        <v>0</v>
      </c>
      <c r="BG183" s="41">
        <f>IF(N183="zákl. přenesená",J183,0)</f>
        <v>0</v>
      </c>
      <c r="BH183" s="41">
        <f>IF(N183="sníž. přenesená",J183,0)</f>
        <v>0</v>
      </c>
      <c r="BI183" s="41">
        <f>IF(N183="nulová",J183,0)</f>
        <v>0</v>
      </c>
      <c r="BJ183" s="9" t="s">
        <v>149</v>
      </c>
      <c r="BK183" s="41">
        <f>ROUND(I183*H183,2)</f>
        <v>0</v>
      </c>
      <c r="BL183" s="9" t="s">
        <v>216</v>
      </c>
      <c r="BM183" s="40" t="s">
        <v>871</v>
      </c>
    </row>
    <row r="184" spans="1:51" s="7" customFormat="1" ht="12">
      <c r="A184" s="364"/>
      <c r="B184" s="365"/>
      <c r="C184" s="364"/>
      <c r="D184" s="366" t="s">
        <v>151</v>
      </c>
      <c r="E184" s="367" t="s">
        <v>1</v>
      </c>
      <c r="F184" s="368" t="s">
        <v>149</v>
      </c>
      <c r="G184" s="364"/>
      <c r="H184" s="369">
        <v>2</v>
      </c>
      <c r="I184" s="381"/>
      <c r="J184" s="364"/>
      <c r="K184" s="364"/>
      <c r="L184" s="42"/>
      <c r="M184" s="44"/>
      <c r="N184" s="45"/>
      <c r="O184" s="45"/>
      <c r="P184" s="45"/>
      <c r="Q184" s="45"/>
      <c r="R184" s="45"/>
      <c r="S184" s="45"/>
      <c r="T184" s="46"/>
      <c r="AT184" s="43" t="s">
        <v>151</v>
      </c>
      <c r="AU184" s="43" t="s">
        <v>149</v>
      </c>
      <c r="AV184" s="7" t="s">
        <v>149</v>
      </c>
      <c r="AW184" s="7" t="s">
        <v>27</v>
      </c>
      <c r="AX184" s="7" t="s">
        <v>79</v>
      </c>
      <c r="AY184" s="43" t="s">
        <v>140</v>
      </c>
    </row>
    <row r="185" spans="1:65" s="1" customFormat="1" ht="24" customHeight="1">
      <c r="A185" s="213"/>
      <c r="B185" s="214"/>
      <c r="C185" s="303" t="s">
        <v>288</v>
      </c>
      <c r="D185" s="303" t="s">
        <v>143</v>
      </c>
      <c r="E185" s="304" t="s">
        <v>872</v>
      </c>
      <c r="F185" s="305" t="s">
        <v>873</v>
      </c>
      <c r="G185" s="306" t="s">
        <v>176</v>
      </c>
      <c r="H185" s="307">
        <v>3</v>
      </c>
      <c r="I185" s="35"/>
      <c r="J185" s="308">
        <f>ROUND(I185*H185,2)</f>
        <v>0</v>
      </c>
      <c r="K185" s="305" t="s">
        <v>147</v>
      </c>
      <c r="L185" s="12"/>
      <c r="M185" s="36" t="s">
        <v>1</v>
      </c>
      <c r="N185" s="37" t="s">
        <v>37</v>
      </c>
      <c r="O185" s="38">
        <v>0.05</v>
      </c>
      <c r="P185" s="38">
        <f>O185*H185</f>
        <v>0.15000000000000002</v>
      </c>
      <c r="Q185" s="38">
        <v>0</v>
      </c>
      <c r="R185" s="38">
        <f>Q185*H185</f>
        <v>0</v>
      </c>
      <c r="S185" s="38">
        <v>0.024</v>
      </c>
      <c r="T185" s="39">
        <f>S185*H185</f>
        <v>0.07200000000000001</v>
      </c>
      <c r="AR185" s="40" t="s">
        <v>216</v>
      </c>
      <c r="AT185" s="40" t="s">
        <v>143</v>
      </c>
      <c r="AU185" s="40" t="s">
        <v>149</v>
      </c>
      <c r="AY185" s="9" t="s">
        <v>140</v>
      </c>
      <c r="BE185" s="41">
        <f>IF(N185="základní",J185,0)</f>
        <v>0</v>
      </c>
      <c r="BF185" s="41">
        <f>IF(N185="snížená",J185,0)</f>
        <v>0</v>
      </c>
      <c r="BG185" s="41">
        <f>IF(N185="zákl. přenesená",J185,0)</f>
        <v>0</v>
      </c>
      <c r="BH185" s="41">
        <f>IF(N185="sníž. přenesená",J185,0)</f>
        <v>0</v>
      </c>
      <c r="BI185" s="41">
        <f>IF(N185="nulová",J185,0)</f>
        <v>0</v>
      </c>
      <c r="BJ185" s="9" t="s">
        <v>149</v>
      </c>
      <c r="BK185" s="41">
        <f>ROUND(I185*H185,2)</f>
        <v>0</v>
      </c>
      <c r="BL185" s="9" t="s">
        <v>216</v>
      </c>
      <c r="BM185" s="40" t="s">
        <v>874</v>
      </c>
    </row>
    <row r="186" spans="1:65" s="1" customFormat="1" ht="24" customHeight="1">
      <c r="A186" s="213"/>
      <c r="B186" s="214"/>
      <c r="C186" s="303" t="s">
        <v>292</v>
      </c>
      <c r="D186" s="303" t="s">
        <v>143</v>
      </c>
      <c r="E186" s="304" t="s">
        <v>875</v>
      </c>
      <c r="F186" s="305" t="s">
        <v>1228</v>
      </c>
      <c r="G186" s="306" t="s">
        <v>604</v>
      </c>
      <c r="H186" s="307">
        <v>1</v>
      </c>
      <c r="I186" s="35"/>
      <c r="J186" s="308">
        <f>ROUND(I186*H186,2)</f>
        <v>0</v>
      </c>
      <c r="K186" s="305" t="s">
        <v>147</v>
      </c>
      <c r="L186" s="12"/>
      <c r="M186" s="36" t="s">
        <v>1</v>
      </c>
      <c r="N186" s="37" t="s">
        <v>37</v>
      </c>
      <c r="O186" s="38">
        <v>0</v>
      </c>
      <c r="P186" s="38">
        <f>O186*H186</f>
        <v>0</v>
      </c>
      <c r="Q186" s="38">
        <v>0</v>
      </c>
      <c r="R186" s="38">
        <f>Q186*H186</f>
        <v>0</v>
      </c>
      <c r="S186" s="38">
        <v>0</v>
      </c>
      <c r="T186" s="39">
        <f>S186*H186</f>
        <v>0</v>
      </c>
      <c r="AR186" s="40" t="s">
        <v>216</v>
      </c>
      <c r="AT186" s="40" t="s">
        <v>143</v>
      </c>
      <c r="AU186" s="40" t="s">
        <v>149</v>
      </c>
      <c r="AY186" s="9" t="s">
        <v>140</v>
      </c>
      <c r="BE186" s="41">
        <f>IF(N186="základní",J186,0)</f>
        <v>0</v>
      </c>
      <c r="BF186" s="41">
        <f>IF(N186="snížená",J186,0)</f>
        <v>0</v>
      </c>
      <c r="BG186" s="41">
        <f>IF(N186="zákl. přenesená",J186,0)</f>
        <v>0</v>
      </c>
      <c r="BH186" s="41">
        <f>IF(N186="sníž. přenesená",J186,0)</f>
        <v>0</v>
      </c>
      <c r="BI186" s="41">
        <f>IF(N186="nulová",J186,0)</f>
        <v>0</v>
      </c>
      <c r="BJ186" s="9" t="s">
        <v>149</v>
      </c>
      <c r="BK186" s="41">
        <f>ROUND(I186*H186,2)</f>
        <v>0</v>
      </c>
      <c r="BL186" s="9" t="s">
        <v>216</v>
      </c>
      <c r="BM186" s="40" t="s">
        <v>876</v>
      </c>
    </row>
    <row r="187" spans="1:63" s="6" customFormat="1" ht="22.9" customHeight="1">
      <c r="A187" s="262"/>
      <c r="B187" s="263"/>
      <c r="C187" s="262"/>
      <c r="D187" s="264" t="s">
        <v>70</v>
      </c>
      <c r="E187" s="271" t="s">
        <v>877</v>
      </c>
      <c r="F187" s="271" t="s">
        <v>878</v>
      </c>
      <c r="G187" s="262"/>
      <c r="H187" s="262"/>
      <c r="I187" s="382"/>
      <c r="J187" s="272">
        <f>BK187</f>
        <v>0</v>
      </c>
      <c r="K187" s="262"/>
      <c r="L187" s="27"/>
      <c r="M187" s="29"/>
      <c r="N187" s="30"/>
      <c r="O187" s="30"/>
      <c r="P187" s="31">
        <f>SUM(P188:P196)</f>
        <v>56.56236</v>
      </c>
      <c r="Q187" s="30"/>
      <c r="R187" s="31">
        <f>SUM(R188:R196)</f>
        <v>0.68623728</v>
      </c>
      <c r="S187" s="30"/>
      <c r="T187" s="32">
        <f>SUM(T188:T196)</f>
        <v>0.2475</v>
      </c>
      <c r="AR187" s="28" t="s">
        <v>149</v>
      </c>
      <c r="AT187" s="33" t="s">
        <v>70</v>
      </c>
      <c r="AU187" s="33" t="s">
        <v>79</v>
      </c>
      <c r="AY187" s="28" t="s">
        <v>140</v>
      </c>
      <c r="BK187" s="34">
        <f>SUM(BK188:BK196)</f>
        <v>0</v>
      </c>
    </row>
    <row r="188" spans="1:65" s="1" customFormat="1" ht="24" customHeight="1">
      <c r="A188" s="213"/>
      <c r="B188" s="214"/>
      <c r="C188" s="303" t="s">
        <v>295</v>
      </c>
      <c r="D188" s="303" t="s">
        <v>143</v>
      </c>
      <c r="E188" s="304" t="s">
        <v>879</v>
      </c>
      <c r="F188" s="305" t="s">
        <v>880</v>
      </c>
      <c r="G188" s="306" t="s">
        <v>146</v>
      </c>
      <c r="H188" s="307">
        <v>86.646</v>
      </c>
      <c r="I188" s="35"/>
      <c r="J188" s="308">
        <f>ROUND(I188*H188,2)</f>
        <v>0</v>
      </c>
      <c r="K188" s="305" t="s">
        <v>147</v>
      </c>
      <c r="L188" s="12"/>
      <c r="M188" s="36" t="s">
        <v>1</v>
      </c>
      <c r="N188" s="37" t="s">
        <v>37</v>
      </c>
      <c r="O188" s="38">
        <v>0.058</v>
      </c>
      <c r="P188" s="38">
        <f>O188*H188</f>
        <v>5.025468</v>
      </c>
      <c r="Q188" s="38">
        <v>3E-05</v>
      </c>
      <c r="R188" s="38">
        <f>Q188*H188</f>
        <v>0.00259938</v>
      </c>
      <c r="S188" s="38">
        <v>0</v>
      </c>
      <c r="T188" s="39">
        <f>S188*H188</f>
        <v>0</v>
      </c>
      <c r="AR188" s="40" t="s">
        <v>216</v>
      </c>
      <c r="AT188" s="40" t="s">
        <v>143</v>
      </c>
      <c r="AU188" s="40" t="s">
        <v>149</v>
      </c>
      <c r="AY188" s="9" t="s">
        <v>140</v>
      </c>
      <c r="BE188" s="41">
        <f>IF(N188="základní",J188,0)</f>
        <v>0</v>
      </c>
      <c r="BF188" s="41">
        <f>IF(N188="snížená",J188,0)</f>
        <v>0</v>
      </c>
      <c r="BG188" s="41">
        <f>IF(N188="zákl. přenesená",J188,0)</f>
        <v>0</v>
      </c>
      <c r="BH188" s="41">
        <f>IF(N188="sníž. přenesená",J188,0)</f>
        <v>0</v>
      </c>
      <c r="BI188" s="41">
        <f>IF(N188="nulová",J188,0)</f>
        <v>0</v>
      </c>
      <c r="BJ188" s="9" t="s">
        <v>149</v>
      </c>
      <c r="BK188" s="41">
        <f>ROUND(I188*H188,2)</f>
        <v>0</v>
      </c>
      <c r="BL188" s="9" t="s">
        <v>216</v>
      </c>
      <c r="BM188" s="40" t="s">
        <v>881</v>
      </c>
    </row>
    <row r="189" spans="1:51" s="7" customFormat="1" ht="12">
      <c r="A189" s="364"/>
      <c r="B189" s="365"/>
      <c r="C189" s="364"/>
      <c r="D189" s="366" t="s">
        <v>151</v>
      </c>
      <c r="E189" s="367" t="s">
        <v>1</v>
      </c>
      <c r="F189" s="368" t="s">
        <v>882</v>
      </c>
      <c r="G189" s="364"/>
      <c r="H189" s="369">
        <v>86.646</v>
      </c>
      <c r="I189" s="381"/>
      <c r="J189" s="364"/>
      <c r="K189" s="364"/>
      <c r="L189" s="42"/>
      <c r="M189" s="44"/>
      <c r="N189" s="45"/>
      <c r="O189" s="45"/>
      <c r="P189" s="45"/>
      <c r="Q189" s="45"/>
      <c r="R189" s="45"/>
      <c r="S189" s="45"/>
      <c r="T189" s="46"/>
      <c r="AT189" s="43" t="s">
        <v>151</v>
      </c>
      <c r="AU189" s="43" t="s">
        <v>149</v>
      </c>
      <c r="AV189" s="7" t="s">
        <v>149</v>
      </c>
      <c r="AW189" s="7" t="s">
        <v>27</v>
      </c>
      <c r="AX189" s="7" t="s">
        <v>79</v>
      </c>
      <c r="AY189" s="43" t="s">
        <v>140</v>
      </c>
    </row>
    <row r="190" spans="1:65" s="1" customFormat="1" ht="24" customHeight="1">
      <c r="A190" s="213"/>
      <c r="B190" s="214"/>
      <c r="C190" s="303" t="s">
        <v>299</v>
      </c>
      <c r="D190" s="303" t="s">
        <v>143</v>
      </c>
      <c r="E190" s="304" t="s">
        <v>883</v>
      </c>
      <c r="F190" s="305" t="s">
        <v>884</v>
      </c>
      <c r="G190" s="306" t="s">
        <v>146</v>
      </c>
      <c r="H190" s="307">
        <v>86.646</v>
      </c>
      <c r="I190" s="35"/>
      <c r="J190" s="308">
        <f>ROUND(I190*H190,2)</f>
        <v>0</v>
      </c>
      <c r="K190" s="305" t="s">
        <v>147</v>
      </c>
      <c r="L190" s="12"/>
      <c r="M190" s="36" t="s">
        <v>1</v>
      </c>
      <c r="N190" s="37" t="s">
        <v>37</v>
      </c>
      <c r="O190" s="38">
        <v>0.192</v>
      </c>
      <c r="P190" s="38">
        <f>O190*H190</f>
        <v>16.636032</v>
      </c>
      <c r="Q190" s="38">
        <v>0.00455</v>
      </c>
      <c r="R190" s="38">
        <f>Q190*H190</f>
        <v>0.3942393</v>
      </c>
      <c r="S190" s="38">
        <v>0</v>
      </c>
      <c r="T190" s="39">
        <f>S190*H190</f>
        <v>0</v>
      </c>
      <c r="AR190" s="40" t="s">
        <v>216</v>
      </c>
      <c r="AT190" s="40" t="s">
        <v>143</v>
      </c>
      <c r="AU190" s="40" t="s">
        <v>149</v>
      </c>
      <c r="AY190" s="9" t="s">
        <v>140</v>
      </c>
      <c r="BE190" s="41">
        <f>IF(N190="základní",J190,0)</f>
        <v>0</v>
      </c>
      <c r="BF190" s="41">
        <f>IF(N190="snížená",J190,0)</f>
        <v>0</v>
      </c>
      <c r="BG190" s="41">
        <f>IF(N190="zákl. přenesená",J190,0)</f>
        <v>0</v>
      </c>
      <c r="BH190" s="41">
        <f>IF(N190="sníž. přenesená",J190,0)</f>
        <v>0</v>
      </c>
      <c r="BI190" s="41">
        <f>IF(N190="nulová",J190,0)</f>
        <v>0</v>
      </c>
      <c r="BJ190" s="9" t="s">
        <v>149</v>
      </c>
      <c r="BK190" s="41">
        <f>ROUND(I190*H190,2)</f>
        <v>0</v>
      </c>
      <c r="BL190" s="9" t="s">
        <v>216</v>
      </c>
      <c r="BM190" s="40" t="s">
        <v>885</v>
      </c>
    </row>
    <row r="191" spans="1:65" s="1" customFormat="1" ht="24" customHeight="1">
      <c r="A191" s="213"/>
      <c r="B191" s="214"/>
      <c r="C191" s="303" t="s">
        <v>223</v>
      </c>
      <c r="D191" s="303" t="s">
        <v>143</v>
      </c>
      <c r="E191" s="304" t="s">
        <v>886</v>
      </c>
      <c r="F191" s="305" t="s">
        <v>887</v>
      </c>
      <c r="G191" s="306" t="s">
        <v>146</v>
      </c>
      <c r="H191" s="307">
        <v>82.5</v>
      </c>
      <c r="I191" s="35"/>
      <c r="J191" s="308">
        <f>ROUND(I191*H191,2)</f>
        <v>0</v>
      </c>
      <c r="K191" s="305" t="s">
        <v>147</v>
      </c>
      <c r="L191" s="12"/>
      <c r="M191" s="36" t="s">
        <v>1</v>
      </c>
      <c r="N191" s="37" t="s">
        <v>37</v>
      </c>
      <c r="O191" s="38">
        <v>0.255</v>
      </c>
      <c r="P191" s="38">
        <f>O191*H191</f>
        <v>21.0375</v>
      </c>
      <c r="Q191" s="38">
        <v>0</v>
      </c>
      <c r="R191" s="38">
        <f>Q191*H191</f>
        <v>0</v>
      </c>
      <c r="S191" s="38">
        <v>0.003</v>
      </c>
      <c r="T191" s="39">
        <f>S191*H191</f>
        <v>0.2475</v>
      </c>
      <c r="AR191" s="40" t="s">
        <v>216</v>
      </c>
      <c r="AT191" s="40" t="s">
        <v>143</v>
      </c>
      <c r="AU191" s="40" t="s">
        <v>149</v>
      </c>
      <c r="AY191" s="9" t="s">
        <v>140</v>
      </c>
      <c r="BE191" s="41">
        <f>IF(N191="základní",J191,0)</f>
        <v>0</v>
      </c>
      <c r="BF191" s="41">
        <f>IF(N191="snížená",J191,0)</f>
        <v>0</v>
      </c>
      <c r="BG191" s="41">
        <f>IF(N191="zákl. přenesená",J191,0)</f>
        <v>0</v>
      </c>
      <c r="BH191" s="41">
        <f>IF(N191="sníž. přenesená",J191,0)</f>
        <v>0</v>
      </c>
      <c r="BI191" s="41">
        <f>IF(N191="nulová",J191,0)</f>
        <v>0</v>
      </c>
      <c r="BJ191" s="9" t="s">
        <v>149</v>
      </c>
      <c r="BK191" s="41">
        <f>ROUND(I191*H191,2)</f>
        <v>0</v>
      </c>
      <c r="BL191" s="9" t="s">
        <v>216</v>
      </c>
      <c r="BM191" s="40" t="s">
        <v>888</v>
      </c>
    </row>
    <row r="192" spans="1:51" s="7" customFormat="1" ht="12">
      <c r="A192" s="364"/>
      <c r="B192" s="365"/>
      <c r="C192" s="364"/>
      <c r="D192" s="366" t="s">
        <v>151</v>
      </c>
      <c r="E192" s="367" t="s">
        <v>1</v>
      </c>
      <c r="F192" s="368" t="s">
        <v>889</v>
      </c>
      <c r="G192" s="364"/>
      <c r="H192" s="369">
        <v>82.5</v>
      </c>
      <c r="I192" s="381"/>
      <c r="J192" s="364"/>
      <c r="K192" s="364"/>
      <c r="L192" s="42"/>
      <c r="M192" s="44"/>
      <c r="N192" s="45"/>
      <c r="O192" s="45"/>
      <c r="P192" s="45"/>
      <c r="Q192" s="45"/>
      <c r="R192" s="45"/>
      <c r="S192" s="45"/>
      <c r="T192" s="46"/>
      <c r="AT192" s="43" t="s">
        <v>151</v>
      </c>
      <c r="AU192" s="43" t="s">
        <v>149</v>
      </c>
      <c r="AV192" s="7" t="s">
        <v>149</v>
      </c>
      <c r="AW192" s="7" t="s">
        <v>27</v>
      </c>
      <c r="AX192" s="7" t="s">
        <v>79</v>
      </c>
      <c r="AY192" s="43" t="s">
        <v>140</v>
      </c>
    </row>
    <row r="193" spans="1:65" s="1" customFormat="1" ht="16.5" customHeight="1">
      <c r="A193" s="213"/>
      <c r="B193" s="214"/>
      <c r="C193" s="303" t="s">
        <v>304</v>
      </c>
      <c r="D193" s="303" t="s">
        <v>143</v>
      </c>
      <c r="E193" s="304" t="s">
        <v>890</v>
      </c>
      <c r="F193" s="305" t="s">
        <v>891</v>
      </c>
      <c r="G193" s="306" t="s">
        <v>146</v>
      </c>
      <c r="H193" s="307">
        <v>86.646</v>
      </c>
      <c r="I193" s="35"/>
      <c r="J193" s="308">
        <f>ROUND(I193*H193,2)</f>
        <v>0</v>
      </c>
      <c r="K193" s="305" t="s">
        <v>147</v>
      </c>
      <c r="L193" s="12"/>
      <c r="M193" s="36" t="s">
        <v>1</v>
      </c>
      <c r="N193" s="37" t="s">
        <v>37</v>
      </c>
      <c r="O193" s="38">
        <v>0.16</v>
      </c>
      <c r="P193" s="38">
        <f>O193*H193</f>
        <v>13.86336</v>
      </c>
      <c r="Q193" s="38">
        <v>0.0007</v>
      </c>
      <c r="R193" s="38">
        <f>Q193*H193</f>
        <v>0.0606522</v>
      </c>
      <c r="S193" s="38">
        <v>0</v>
      </c>
      <c r="T193" s="39">
        <f>S193*H193</f>
        <v>0</v>
      </c>
      <c r="AR193" s="40" t="s">
        <v>216</v>
      </c>
      <c r="AT193" s="40" t="s">
        <v>143</v>
      </c>
      <c r="AU193" s="40" t="s">
        <v>149</v>
      </c>
      <c r="AY193" s="9" t="s">
        <v>140</v>
      </c>
      <c r="BE193" s="41">
        <f>IF(N193="základní",J193,0)</f>
        <v>0</v>
      </c>
      <c r="BF193" s="41">
        <f>IF(N193="snížená",J193,0)</f>
        <v>0</v>
      </c>
      <c r="BG193" s="41">
        <f>IF(N193="zákl. přenesená",J193,0)</f>
        <v>0</v>
      </c>
      <c r="BH193" s="41">
        <f>IF(N193="sníž. přenesená",J193,0)</f>
        <v>0</v>
      </c>
      <c r="BI193" s="41">
        <f>IF(N193="nulová",J193,0)</f>
        <v>0</v>
      </c>
      <c r="BJ193" s="9" t="s">
        <v>149</v>
      </c>
      <c r="BK193" s="41">
        <f>ROUND(I193*H193,2)</f>
        <v>0</v>
      </c>
      <c r="BL193" s="9" t="s">
        <v>216</v>
      </c>
      <c r="BM193" s="40" t="s">
        <v>892</v>
      </c>
    </row>
    <row r="194" spans="1:65" s="1" customFormat="1" ht="36" customHeight="1">
      <c r="A194" s="213"/>
      <c r="B194" s="214"/>
      <c r="C194" s="370" t="s">
        <v>306</v>
      </c>
      <c r="D194" s="370" t="s">
        <v>220</v>
      </c>
      <c r="E194" s="371" t="s">
        <v>893</v>
      </c>
      <c r="F194" s="372" t="s">
        <v>894</v>
      </c>
      <c r="G194" s="373" t="s">
        <v>146</v>
      </c>
      <c r="H194" s="374">
        <v>95.311</v>
      </c>
      <c r="I194" s="35"/>
      <c r="J194" s="375">
        <f>ROUND(I194*H194,2)</f>
        <v>0</v>
      </c>
      <c r="K194" s="372" t="s">
        <v>147</v>
      </c>
      <c r="L194" s="48"/>
      <c r="M194" s="49" t="s">
        <v>1</v>
      </c>
      <c r="N194" s="50" t="s">
        <v>37</v>
      </c>
      <c r="O194" s="38">
        <v>0</v>
      </c>
      <c r="P194" s="38">
        <f>O194*H194</f>
        <v>0</v>
      </c>
      <c r="Q194" s="38">
        <v>0.0024</v>
      </c>
      <c r="R194" s="38">
        <f>Q194*H194</f>
        <v>0.2287464</v>
      </c>
      <c r="S194" s="38">
        <v>0</v>
      </c>
      <c r="T194" s="39">
        <f>S194*H194</f>
        <v>0</v>
      </c>
      <c r="AR194" s="40" t="s">
        <v>223</v>
      </c>
      <c r="AT194" s="40" t="s">
        <v>220</v>
      </c>
      <c r="AU194" s="40" t="s">
        <v>149</v>
      </c>
      <c r="AY194" s="9" t="s">
        <v>140</v>
      </c>
      <c r="BE194" s="41">
        <f>IF(N194="základní",J194,0)</f>
        <v>0</v>
      </c>
      <c r="BF194" s="41">
        <f>IF(N194="snížená",J194,0)</f>
        <v>0</v>
      </c>
      <c r="BG194" s="41">
        <f>IF(N194="zákl. přenesená",J194,0)</f>
        <v>0</v>
      </c>
      <c r="BH194" s="41">
        <f>IF(N194="sníž. přenesená",J194,0)</f>
        <v>0</v>
      </c>
      <c r="BI194" s="41">
        <f>IF(N194="nulová",J194,0)</f>
        <v>0</v>
      </c>
      <c r="BJ194" s="9" t="s">
        <v>149</v>
      </c>
      <c r="BK194" s="41">
        <f>ROUND(I194*H194,2)</f>
        <v>0</v>
      </c>
      <c r="BL194" s="9" t="s">
        <v>216</v>
      </c>
      <c r="BM194" s="40" t="s">
        <v>895</v>
      </c>
    </row>
    <row r="195" spans="1:51" s="7" customFormat="1" ht="12">
      <c r="A195" s="364"/>
      <c r="B195" s="365"/>
      <c r="C195" s="364"/>
      <c r="D195" s="366" t="s">
        <v>151</v>
      </c>
      <c r="E195" s="364"/>
      <c r="F195" s="368" t="s">
        <v>896</v>
      </c>
      <c r="G195" s="364"/>
      <c r="H195" s="369">
        <v>95.311</v>
      </c>
      <c r="I195" s="381"/>
      <c r="J195" s="364"/>
      <c r="K195" s="364"/>
      <c r="L195" s="42"/>
      <c r="M195" s="44"/>
      <c r="N195" s="45"/>
      <c r="O195" s="45"/>
      <c r="P195" s="45"/>
      <c r="Q195" s="45"/>
      <c r="R195" s="45"/>
      <c r="S195" s="45"/>
      <c r="T195" s="46"/>
      <c r="AT195" s="43" t="s">
        <v>151</v>
      </c>
      <c r="AU195" s="43" t="s">
        <v>149</v>
      </c>
      <c r="AV195" s="7" t="s">
        <v>149</v>
      </c>
      <c r="AW195" s="7" t="s">
        <v>3</v>
      </c>
      <c r="AX195" s="7" t="s">
        <v>79</v>
      </c>
      <c r="AY195" s="43" t="s">
        <v>140</v>
      </c>
    </row>
    <row r="196" spans="1:65" s="1" customFormat="1" ht="24" customHeight="1">
      <c r="A196" s="213"/>
      <c r="B196" s="214"/>
      <c r="C196" s="303" t="s">
        <v>311</v>
      </c>
      <c r="D196" s="303" t="s">
        <v>143</v>
      </c>
      <c r="E196" s="304" t="s">
        <v>897</v>
      </c>
      <c r="F196" s="305" t="s">
        <v>1229</v>
      </c>
      <c r="G196" s="306" t="s">
        <v>604</v>
      </c>
      <c r="H196" s="307">
        <v>1</v>
      </c>
      <c r="I196" s="35"/>
      <c r="J196" s="308">
        <f>ROUND(I196*H196,2)</f>
        <v>0</v>
      </c>
      <c r="K196" s="305"/>
      <c r="L196" s="12"/>
      <c r="M196" s="36" t="s">
        <v>1</v>
      </c>
      <c r="N196" s="37" t="s">
        <v>37</v>
      </c>
      <c r="O196" s="38">
        <v>0</v>
      </c>
      <c r="P196" s="38">
        <f>O196*H196</f>
        <v>0</v>
      </c>
      <c r="Q196" s="38">
        <v>0</v>
      </c>
      <c r="R196" s="38">
        <f>Q196*H196</f>
        <v>0</v>
      </c>
      <c r="S196" s="38">
        <v>0</v>
      </c>
      <c r="T196" s="39">
        <f>S196*H196</f>
        <v>0</v>
      </c>
      <c r="AR196" s="40" t="s">
        <v>216</v>
      </c>
      <c r="AT196" s="40" t="s">
        <v>143</v>
      </c>
      <c r="AU196" s="40" t="s">
        <v>149</v>
      </c>
      <c r="AY196" s="9" t="s">
        <v>140</v>
      </c>
      <c r="BE196" s="41">
        <f>IF(N196="základní",J196,0)</f>
        <v>0</v>
      </c>
      <c r="BF196" s="41">
        <f>IF(N196="snížená",J196,0)</f>
        <v>0</v>
      </c>
      <c r="BG196" s="41">
        <f>IF(N196="zákl. přenesená",J196,0)</f>
        <v>0</v>
      </c>
      <c r="BH196" s="41">
        <f>IF(N196="sníž. přenesená",J196,0)</f>
        <v>0</v>
      </c>
      <c r="BI196" s="41">
        <f>IF(N196="nulová",J196,0)</f>
        <v>0</v>
      </c>
      <c r="BJ196" s="9" t="s">
        <v>149</v>
      </c>
      <c r="BK196" s="41">
        <f>ROUND(I196*H196,2)</f>
        <v>0</v>
      </c>
      <c r="BL196" s="9" t="s">
        <v>216</v>
      </c>
      <c r="BM196" s="40" t="s">
        <v>898</v>
      </c>
    </row>
    <row r="197" spans="1:63" s="6" customFormat="1" ht="22.9" customHeight="1">
      <c r="A197" s="262"/>
      <c r="B197" s="263"/>
      <c r="C197" s="262"/>
      <c r="D197" s="264" t="s">
        <v>70</v>
      </c>
      <c r="E197" s="271" t="s">
        <v>899</v>
      </c>
      <c r="F197" s="271" t="s">
        <v>900</v>
      </c>
      <c r="G197" s="262"/>
      <c r="H197" s="262"/>
      <c r="I197" s="382"/>
      <c r="J197" s="272">
        <f>BK197</f>
        <v>0</v>
      </c>
      <c r="K197" s="262"/>
      <c r="L197" s="27"/>
      <c r="M197" s="29"/>
      <c r="N197" s="30"/>
      <c r="O197" s="30"/>
      <c r="P197" s="31">
        <f>SUM(P198:P207)</f>
        <v>13.298631999999998</v>
      </c>
      <c r="Q197" s="30"/>
      <c r="R197" s="31">
        <f>SUM(R198:R207)</f>
        <v>0.319736</v>
      </c>
      <c r="S197" s="30"/>
      <c r="T197" s="32">
        <f>SUM(T198:T207)</f>
        <v>0</v>
      </c>
      <c r="AR197" s="28" t="s">
        <v>149</v>
      </c>
      <c r="AT197" s="33" t="s">
        <v>70</v>
      </c>
      <c r="AU197" s="33" t="s">
        <v>79</v>
      </c>
      <c r="AY197" s="28" t="s">
        <v>140</v>
      </c>
      <c r="BK197" s="34">
        <f>SUM(BK198:BK207)</f>
        <v>0</v>
      </c>
    </row>
    <row r="198" spans="1:65" s="1" customFormat="1" ht="16.5" customHeight="1">
      <c r="A198" s="213"/>
      <c r="B198" s="214"/>
      <c r="C198" s="303" t="s">
        <v>314</v>
      </c>
      <c r="D198" s="303" t="s">
        <v>143</v>
      </c>
      <c r="E198" s="304" t="s">
        <v>901</v>
      </c>
      <c r="F198" s="305" t="s">
        <v>902</v>
      </c>
      <c r="G198" s="306" t="s">
        <v>146</v>
      </c>
      <c r="H198" s="307">
        <v>16.412</v>
      </c>
      <c r="I198" s="35"/>
      <c r="J198" s="308">
        <f>ROUND(I198*H198,2)</f>
        <v>0</v>
      </c>
      <c r="K198" s="305" t="s">
        <v>147</v>
      </c>
      <c r="L198" s="12"/>
      <c r="M198" s="36" t="s">
        <v>1</v>
      </c>
      <c r="N198" s="37" t="s">
        <v>37</v>
      </c>
      <c r="O198" s="38">
        <v>0.044</v>
      </c>
      <c r="P198" s="38">
        <f>O198*H198</f>
        <v>0.7221279999999999</v>
      </c>
      <c r="Q198" s="38">
        <v>0.0003</v>
      </c>
      <c r="R198" s="38">
        <f>Q198*H198</f>
        <v>0.004923599999999999</v>
      </c>
      <c r="S198" s="38">
        <v>0</v>
      </c>
      <c r="T198" s="39">
        <f>S198*H198</f>
        <v>0</v>
      </c>
      <c r="AR198" s="40" t="s">
        <v>216</v>
      </c>
      <c r="AT198" s="40" t="s">
        <v>143</v>
      </c>
      <c r="AU198" s="40" t="s">
        <v>149</v>
      </c>
      <c r="AY198" s="9" t="s">
        <v>140</v>
      </c>
      <c r="BE198" s="41">
        <f>IF(N198="základní",J198,0)</f>
        <v>0</v>
      </c>
      <c r="BF198" s="41">
        <f>IF(N198="snížená",J198,0)</f>
        <v>0</v>
      </c>
      <c r="BG198" s="41">
        <f>IF(N198="zákl. přenesená",J198,0)</f>
        <v>0</v>
      </c>
      <c r="BH198" s="41">
        <f>IF(N198="sníž. přenesená",J198,0)</f>
        <v>0</v>
      </c>
      <c r="BI198" s="41">
        <f>IF(N198="nulová",J198,0)</f>
        <v>0</v>
      </c>
      <c r="BJ198" s="9" t="s">
        <v>149</v>
      </c>
      <c r="BK198" s="41">
        <f>ROUND(I198*H198,2)</f>
        <v>0</v>
      </c>
      <c r="BL198" s="9" t="s">
        <v>216</v>
      </c>
      <c r="BM198" s="40" t="s">
        <v>903</v>
      </c>
    </row>
    <row r="199" spans="1:51" s="7" customFormat="1" ht="12">
      <c r="A199" s="364"/>
      <c r="B199" s="365"/>
      <c r="C199" s="364"/>
      <c r="D199" s="366" t="s">
        <v>151</v>
      </c>
      <c r="E199" s="367" t="s">
        <v>1</v>
      </c>
      <c r="F199" s="368" t="s">
        <v>904</v>
      </c>
      <c r="G199" s="364"/>
      <c r="H199" s="369">
        <v>14.522</v>
      </c>
      <c r="I199" s="381"/>
      <c r="J199" s="364"/>
      <c r="K199" s="364"/>
      <c r="L199" s="42"/>
      <c r="M199" s="44"/>
      <c r="N199" s="45"/>
      <c r="O199" s="45"/>
      <c r="P199" s="45"/>
      <c r="Q199" s="45"/>
      <c r="R199" s="45"/>
      <c r="S199" s="45"/>
      <c r="T199" s="46"/>
      <c r="AT199" s="43" t="s">
        <v>151</v>
      </c>
      <c r="AU199" s="43" t="s">
        <v>149</v>
      </c>
      <c r="AV199" s="7" t="s">
        <v>149</v>
      </c>
      <c r="AW199" s="7" t="s">
        <v>27</v>
      </c>
      <c r="AX199" s="7" t="s">
        <v>71</v>
      </c>
      <c r="AY199" s="43" t="s">
        <v>140</v>
      </c>
    </row>
    <row r="200" spans="1:51" s="7" customFormat="1" ht="12">
      <c r="A200" s="364"/>
      <c r="B200" s="365"/>
      <c r="C200" s="364"/>
      <c r="D200" s="366" t="s">
        <v>151</v>
      </c>
      <c r="E200" s="367" t="s">
        <v>1</v>
      </c>
      <c r="F200" s="368" t="s">
        <v>905</v>
      </c>
      <c r="G200" s="364"/>
      <c r="H200" s="369">
        <v>1.89</v>
      </c>
      <c r="I200" s="381"/>
      <c r="J200" s="364"/>
      <c r="K200" s="364"/>
      <c r="L200" s="42"/>
      <c r="M200" s="44"/>
      <c r="N200" s="45"/>
      <c r="O200" s="45"/>
      <c r="P200" s="45"/>
      <c r="Q200" s="45"/>
      <c r="R200" s="45"/>
      <c r="S200" s="45"/>
      <c r="T200" s="46"/>
      <c r="AT200" s="43" t="s">
        <v>151</v>
      </c>
      <c r="AU200" s="43" t="s">
        <v>149</v>
      </c>
      <c r="AV200" s="7" t="s">
        <v>149</v>
      </c>
      <c r="AW200" s="7" t="s">
        <v>27</v>
      </c>
      <c r="AX200" s="7" t="s">
        <v>71</v>
      </c>
      <c r="AY200" s="43" t="s">
        <v>140</v>
      </c>
    </row>
    <row r="201" spans="1:51" s="8" customFormat="1" ht="12">
      <c r="A201" s="376"/>
      <c r="B201" s="377"/>
      <c r="C201" s="376"/>
      <c r="D201" s="366" t="s">
        <v>151</v>
      </c>
      <c r="E201" s="378" t="s">
        <v>1</v>
      </c>
      <c r="F201" s="379" t="s">
        <v>264</v>
      </c>
      <c r="G201" s="376"/>
      <c r="H201" s="380">
        <v>16.412</v>
      </c>
      <c r="I201" s="383"/>
      <c r="J201" s="376"/>
      <c r="K201" s="376"/>
      <c r="L201" s="51"/>
      <c r="M201" s="53"/>
      <c r="N201" s="54"/>
      <c r="O201" s="54"/>
      <c r="P201" s="54"/>
      <c r="Q201" s="54"/>
      <c r="R201" s="54"/>
      <c r="S201" s="54"/>
      <c r="T201" s="55"/>
      <c r="AT201" s="52" t="s">
        <v>151</v>
      </c>
      <c r="AU201" s="52" t="s">
        <v>149</v>
      </c>
      <c r="AV201" s="8" t="s">
        <v>148</v>
      </c>
      <c r="AW201" s="8" t="s">
        <v>27</v>
      </c>
      <c r="AX201" s="8" t="s">
        <v>79</v>
      </c>
      <c r="AY201" s="52" t="s">
        <v>140</v>
      </c>
    </row>
    <row r="202" spans="1:65" s="1" customFormat="1" ht="24" customHeight="1">
      <c r="A202" s="213"/>
      <c r="B202" s="214"/>
      <c r="C202" s="303" t="s">
        <v>318</v>
      </c>
      <c r="D202" s="303" t="s">
        <v>143</v>
      </c>
      <c r="E202" s="304" t="s">
        <v>906</v>
      </c>
      <c r="F202" s="305" t="s">
        <v>907</v>
      </c>
      <c r="G202" s="306" t="s">
        <v>146</v>
      </c>
      <c r="H202" s="307">
        <v>16.412</v>
      </c>
      <c r="I202" s="35"/>
      <c r="J202" s="308">
        <f>ROUND(I202*H202,2)</f>
        <v>0</v>
      </c>
      <c r="K202" s="305" t="s">
        <v>147</v>
      </c>
      <c r="L202" s="12"/>
      <c r="M202" s="36" t="s">
        <v>1</v>
      </c>
      <c r="N202" s="37" t="s">
        <v>37</v>
      </c>
      <c r="O202" s="38">
        <v>0.642</v>
      </c>
      <c r="P202" s="38">
        <f>O202*H202</f>
        <v>10.536503999999999</v>
      </c>
      <c r="Q202" s="38">
        <v>0.006</v>
      </c>
      <c r="R202" s="38">
        <f>Q202*H202</f>
        <v>0.09847199999999999</v>
      </c>
      <c r="S202" s="38">
        <v>0</v>
      </c>
      <c r="T202" s="39">
        <f>S202*H202</f>
        <v>0</v>
      </c>
      <c r="AR202" s="40" t="s">
        <v>216</v>
      </c>
      <c r="AT202" s="40" t="s">
        <v>143</v>
      </c>
      <c r="AU202" s="40" t="s">
        <v>149</v>
      </c>
      <c r="AY202" s="9" t="s">
        <v>140</v>
      </c>
      <c r="BE202" s="41">
        <f>IF(N202="základní",J202,0)</f>
        <v>0</v>
      </c>
      <c r="BF202" s="41">
        <f>IF(N202="snížená",J202,0)</f>
        <v>0</v>
      </c>
      <c r="BG202" s="41">
        <f>IF(N202="zákl. přenesená",J202,0)</f>
        <v>0</v>
      </c>
      <c r="BH202" s="41">
        <f>IF(N202="sníž. přenesená",J202,0)</f>
        <v>0</v>
      </c>
      <c r="BI202" s="41">
        <f>IF(N202="nulová",J202,0)</f>
        <v>0</v>
      </c>
      <c r="BJ202" s="9" t="s">
        <v>149</v>
      </c>
      <c r="BK202" s="41">
        <f>ROUND(I202*H202,2)</f>
        <v>0</v>
      </c>
      <c r="BL202" s="9" t="s">
        <v>216</v>
      </c>
      <c r="BM202" s="40" t="s">
        <v>908</v>
      </c>
    </row>
    <row r="203" spans="1:65" s="1" customFormat="1" ht="16.5" customHeight="1">
      <c r="A203" s="213"/>
      <c r="B203" s="214"/>
      <c r="C203" s="370" t="s">
        <v>323</v>
      </c>
      <c r="D203" s="370" t="s">
        <v>220</v>
      </c>
      <c r="E203" s="371" t="s">
        <v>909</v>
      </c>
      <c r="F203" s="372" t="s">
        <v>910</v>
      </c>
      <c r="G203" s="373" t="s">
        <v>146</v>
      </c>
      <c r="H203" s="374">
        <v>18.053</v>
      </c>
      <c r="I203" s="35"/>
      <c r="J203" s="375">
        <f>ROUND(I203*H203,2)</f>
        <v>0</v>
      </c>
      <c r="K203" s="372" t="s">
        <v>147</v>
      </c>
      <c r="L203" s="48"/>
      <c r="M203" s="49" t="s">
        <v>1</v>
      </c>
      <c r="N203" s="50" t="s">
        <v>37</v>
      </c>
      <c r="O203" s="38">
        <v>0</v>
      </c>
      <c r="P203" s="38">
        <f>O203*H203</f>
        <v>0</v>
      </c>
      <c r="Q203" s="38">
        <v>0.0118</v>
      </c>
      <c r="R203" s="38">
        <f>Q203*H203</f>
        <v>0.2130254</v>
      </c>
      <c r="S203" s="38">
        <v>0</v>
      </c>
      <c r="T203" s="39">
        <f>S203*H203</f>
        <v>0</v>
      </c>
      <c r="AR203" s="40" t="s">
        <v>223</v>
      </c>
      <c r="AT203" s="40" t="s">
        <v>220</v>
      </c>
      <c r="AU203" s="40" t="s">
        <v>149</v>
      </c>
      <c r="AY203" s="9" t="s">
        <v>140</v>
      </c>
      <c r="BE203" s="41">
        <f>IF(N203="základní",J203,0)</f>
        <v>0</v>
      </c>
      <c r="BF203" s="41">
        <f>IF(N203="snížená",J203,0)</f>
        <v>0</v>
      </c>
      <c r="BG203" s="41">
        <f>IF(N203="zákl. přenesená",J203,0)</f>
        <v>0</v>
      </c>
      <c r="BH203" s="41">
        <f>IF(N203="sníž. přenesená",J203,0)</f>
        <v>0</v>
      </c>
      <c r="BI203" s="41">
        <f>IF(N203="nulová",J203,0)</f>
        <v>0</v>
      </c>
      <c r="BJ203" s="9" t="s">
        <v>149</v>
      </c>
      <c r="BK203" s="41">
        <f>ROUND(I203*H203,2)</f>
        <v>0</v>
      </c>
      <c r="BL203" s="9" t="s">
        <v>216</v>
      </c>
      <c r="BM203" s="40" t="s">
        <v>911</v>
      </c>
    </row>
    <row r="204" spans="1:51" s="7" customFormat="1" ht="12">
      <c r="A204" s="364"/>
      <c r="B204" s="365"/>
      <c r="C204" s="364"/>
      <c r="D204" s="366" t="s">
        <v>151</v>
      </c>
      <c r="E204" s="364"/>
      <c r="F204" s="368" t="s">
        <v>912</v>
      </c>
      <c r="G204" s="364"/>
      <c r="H204" s="369">
        <v>18.053</v>
      </c>
      <c r="I204" s="381"/>
      <c r="J204" s="364"/>
      <c r="K204" s="364"/>
      <c r="L204" s="42"/>
      <c r="M204" s="44"/>
      <c r="N204" s="45"/>
      <c r="O204" s="45"/>
      <c r="P204" s="45"/>
      <c r="Q204" s="45"/>
      <c r="R204" s="45"/>
      <c r="S204" s="45"/>
      <c r="T204" s="46"/>
      <c r="AT204" s="43" t="s">
        <v>151</v>
      </c>
      <c r="AU204" s="43" t="s">
        <v>149</v>
      </c>
      <c r="AV204" s="7" t="s">
        <v>149</v>
      </c>
      <c r="AW204" s="7" t="s">
        <v>3</v>
      </c>
      <c r="AX204" s="7" t="s">
        <v>79</v>
      </c>
      <c r="AY204" s="43" t="s">
        <v>140</v>
      </c>
    </row>
    <row r="205" spans="1:65" s="1" customFormat="1" ht="24" customHeight="1">
      <c r="A205" s="213"/>
      <c r="B205" s="214"/>
      <c r="C205" s="303" t="s">
        <v>328</v>
      </c>
      <c r="D205" s="303" t="s">
        <v>143</v>
      </c>
      <c r="E205" s="304" t="s">
        <v>913</v>
      </c>
      <c r="F205" s="305" t="s">
        <v>914</v>
      </c>
      <c r="G205" s="306" t="s">
        <v>413</v>
      </c>
      <c r="H205" s="307">
        <v>12.75</v>
      </c>
      <c r="I205" s="35"/>
      <c r="J205" s="308">
        <f>ROUND(I205*H205,2)</f>
        <v>0</v>
      </c>
      <c r="K205" s="305" t="s">
        <v>147</v>
      </c>
      <c r="L205" s="12"/>
      <c r="M205" s="36" t="s">
        <v>1</v>
      </c>
      <c r="N205" s="37" t="s">
        <v>37</v>
      </c>
      <c r="O205" s="38">
        <v>0.16</v>
      </c>
      <c r="P205" s="38">
        <f>O205*H205</f>
        <v>2.04</v>
      </c>
      <c r="Q205" s="38">
        <v>0.00026</v>
      </c>
      <c r="R205" s="38">
        <f>Q205*H205</f>
        <v>0.003315</v>
      </c>
      <c r="S205" s="38">
        <v>0</v>
      </c>
      <c r="T205" s="39">
        <f>S205*H205</f>
        <v>0</v>
      </c>
      <c r="AR205" s="40" t="s">
        <v>216</v>
      </c>
      <c r="AT205" s="40" t="s">
        <v>143</v>
      </c>
      <c r="AU205" s="40" t="s">
        <v>149</v>
      </c>
      <c r="AY205" s="9" t="s">
        <v>140</v>
      </c>
      <c r="BE205" s="41">
        <f>IF(N205="základní",J205,0)</f>
        <v>0</v>
      </c>
      <c r="BF205" s="41">
        <f>IF(N205="snížená",J205,0)</f>
        <v>0</v>
      </c>
      <c r="BG205" s="41">
        <f>IF(N205="zákl. přenesená",J205,0)</f>
        <v>0</v>
      </c>
      <c r="BH205" s="41">
        <f>IF(N205="sníž. přenesená",J205,0)</f>
        <v>0</v>
      </c>
      <c r="BI205" s="41">
        <f>IF(N205="nulová",J205,0)</f>
        <v>0</v>
      </c>
      <c r="BJ205" s="9" t="s">
        <v>149</v>
      </c>
      <c r="BK205" s="41">
        <f>ROUND(I205*H205,2)</f>
        <v>0</v>
      </c>
      <c r="BL205" s="9" t="s">
        <v>216</v>
      </c>
      <c r="BM205" s="40" t="s">
        <v>915</v>
      </c>
    </row>
    <row r="206" spans="1:51" s="7" customFormat="1" ht="12">
      <c r="A206" s="364"/>
      <c r="B206" s="365"/>
      <c r="C206" s="364"/>
      <c r="D206" s="366" t="s">
        <v>151</v>
      </c>
      <c r="E206" s="367" t="s">
        <v>1</v>
      </c>
      <c r="F206" s="368" t="s">
        <v>916</v>
      </c>
      <c r="G206" s="364"/>
      <c r="H206" s="369">
        <v>12.75</v>
      </c>
      <c r="I206" s="381"/>
      <c r="J206" s="364"/>
      <c r="K206" s="364"/>
      <c r="L206" s="42"/>
      <c r="M206" s="44"/>
      <c r="N206" s="45"/>
      <c r="O206" s="45"/>
      <c r="P206" s="45"/>
      <c r="Q206" s="45"/>
      <c r="R206" s="45"/>
      <c r="S206" s="45"/>
      <c r="T206" s="46"/>
      <c r="AT206" s="43" t="s">
        <v>151</v>
      </c>
      <c r="AU206" s="43" t="s">
        <v>149</v>
      </c>
      <c r="AV206" s="7" t="s">
        <v>149</v>
      </c>
      <c r="AW206" s="7" t="s">
        <v>27</v>
      </c>
      <c r="AX206" s="7" t="s">
        <v>79</v>
      </c>
      <c r="AY206" s="43" t="s">
        <v>140</v>
      </c>
    </row>
    <row r="207" spans="1:65" s="1" customFormat="1" ht="24" customHeight="1">
      <c r="A207" s="213"/>
      <c r="B207" s="214"/>
      <c r="C207" s="303" t="s">
        <v>331</v>
      </c>
      <c r="D207" s="303" t="s">
        <v>143</v>
      </c>
      <c r="E207" s="304" t="s">
        <v>917</v>
      </c>
      <c r="F207" s="305" t="s">
        <v>1230</v>
      </c>
      <c r="G207" s="306" t="s">
        <v>604</v>
      </c>
      <c r="H207" s="307">
        <v>1</v>
      </c>
      <c r="I207" s="35"/>
      <c r="J207" s="308">
        <f>ROUND(I207*H207,2)</f>
        <v>0</v>
      </c>
      <c r="K207" s="305"/>
      <c r="L207" s="12"/>
      <c r="M207" s="36" t="s">
        <v>1</v>
      </c>
      <c r="N207" s="37" t="s">
        <v>37</v>
      </c>
      <c r="O207" s="38">
        <v>0</v>
      </c>
      <c r="P207" s="38">
        <f>O207*H207</f>
        <v>0</v>
      </c>
      <c r="Q207" s="38">
        <v>0</v>
      </c>
      <c r="R207" s="38">
        <f>Q207*H207</f>
        <v>0</v>
      </c>
      <c r="S207" s="38">
        <v>0</v>
      </c>
      <c r="T207" s="39">
        <f>S207*H207</f>
        <v>0</v>
      </c>
      <c r="AR207" s="40" t="s">
        <v>216</v>
      </c>
      <c r="AT207" s="40" t="s">
        <v>143</v>
      </c>
      <c r="AU207" s="40" t="s">
        <v>149</v>
      </c>
      <c r="AY207" s="9" t="s">
        <v>140</v>
      </c>
      <c r="BE207" s="41">
        <f>IF(N207="základní",J207,0)</f>
        <v>0</v>
      </c>
      <c r="BF207" s="41">
        <f>IF(N207="snížená",J207,0)</f>
        <v>0</v>
      </c>
      <c r="BG207" s="41">
        <f>IF(N207="zákl. přenesená",J207,0)</f>
        <v>0</v>
      </c>
      <c r="BH207" s="41">
        <f>IF(N207="sníž. přenesená",J207,0)</f>
        <v>0</v>
      </c>
      <c r="BI207" s="41">
        <f>IF(N207="nulová",J207,0)</f>
        <v>0</v>
      </c>
      <c r="BJ207" s="9" t="s">
        <v>149</v>
      </c>
      <c r="BK207" s="41">
        <f>ROUND(I207*H207,2)</f>
        <v>0</v>
      </c>
      <c r="BL207" s="9" t="s">
        <v>216</v>
      </c>
      <c r="BM207" s="40" t="s">
        <v>918</v>
      </c>
    </row>
    <row r="208" spans="1:63" s="6" customFormat="1" ht="22.9" customHeight="1">
      <c r="A208" s="262"/>
      <c r="B208" s="263"/>
      <c r="C208" s="262"/>
      <c r="D208" s="264" t="s">
        <v>70</v>
      </c>
      <c r="E208" s="271" t="s">
        <v>448</v>
      </c>
      <c r="F208" s="271" t="s">
        <v>449</v>
      </c>
      <c r="G208" s="262"/>
      <c r="H208" s="262"/>
      <c r="I208" s="382"/>
      <c r="J208" s="272">
        <f>BK208</f>
        <v>0</v>
      </c>
      <c r="K208" s="262"/>
      <c r="L208" s="27"/>
      <c r="M208" s="29"/>
      <c r="N208" s="30"/>
      <c r="O208" s="30"/>
      <c r="P208" s="31">
        <f>SUM(P209:P218)</f>
        <v>26.833399999999997</v>
      </c>
      <c r="Q208" s="30"/>
      <c r="R208" s="31">
        <f>SUM(R209:R218)</f>
        <v>0.047538</v>
      </c>
      <c r="S208" s="30"/>
      <c r="T208" s="32">
        <f>SUM(T209:T218)</f>
        <v>0</v>
      </c>
      <c r="AR208" s="28" t="s">
        <v>149</v>
      </c>
      <c r="AT208" s="33" t="s">
        <v>70</v>
      </c>
      <c r="AU208" s="33" t="s">
        <v>79</v>
      </c>
      <c r="AY208" s="28" t="s">
        <v>140</v>
      </c>
      <c r="BK208" s="34">
        <f>SUM(BK209:BK218)</f>
        <v>0</v>
      </c>
    </row>
    <row r="209" spans="1:65" s="1" customFormat="1" ht="16.5" customHeight="1">
      <c r="A209" s="213"/>
      <c r="B209" s="214"/>
      <c r="C209" s="303" t="s">
        <v>336</v>
      </c>
      <c r="D209" s="303" t="s">
        <v>143</v>
      </c>
      <c r="E209" s="304" t="s">
        <v>451</v>
      </c>
      <c r="F209" s="305" t="s">
        <v>452</v>
      </c>
      <c r="G209" s="306" t="s">
        <v>146</v>
      </c>
      <c r="H209" s="307">
        <v>3.6</v>
      </c>
      <c r="I209" s="35"/>
      <c r="J209" s="308">
        <f>ROUND(I209*H209,2)</f>
        <v>0</v>
      </c>
      <c r="K209" s="305" t="s">
        <v>147</v>
      </c>
      <c r="L209" s="12"/>
      <c r="M209" s="36" t="s">
        <v>1</v>
      </c>
      <c r="N209" s="37" t="s">
        <v>37</v>
      </c>
      <c r="O209" s="38">
        <v>0.1</v>
      </c>
      <c r="P209" s="38">
        <f>O209*H209</f>
        <v>0.36000000000000004</v>
      </c>
      <c r="Q209" s="38">
        <v>7E-05</v>
      </c>
      <c r="R209" s="38">
        <f>Q209*H209</f>
        <v>0.000252</v>
      </c>
      <c r="S209" s="38">
        <v>0</v>
      </c>
      <c r="T209" s="39">
        <f>S209*H209</f>
        <v>0</v>
      </c>
      <c r="AR209" s="40" t="s">
        <v>216</v>
      </c>
      <c r="AT209" s="40" t="s">
        <v>143</v>
      </c>
      <c r="AU209" s="40" t="s">
        <v>149</v>
      </c>
      <c r="AY209" s="9" t="s">
        <v>140</v>
      </c>
      <c r="BE209" s="41">
        <f>IF(N209="základní",J209,0)</f>
        <v>0</v>
      </c>
      <c r="BF209" s="41">
        <f>IF(N209="snížená",J209,0)</f>
        <v>0</v>
      </c>
      <c r="BG209" s="41">
        <f>IF(N209="zákl. přenesená",J209,0)</f>
        <v>0</v>
      </c>
      <c r="BH209" s="41">
        <f>IF(N209="sníž. přenesená",J209,0)</f>
        <v>0</v>
      </c>
      <c r="BI209" s="41">
        <f>IF(N209="nulová",J209,0)</f>
        <v>0</v>
      </c>
      <c r="BJ209" s="9" t="s">
        <v>149</v>
      </c>
      <c r="BK209" s="41">
        <f>ROUND(I209*H209,2)</f>
        <v>0</v>
      </c>
      <c r="BL209" s="9" t="s">
        <v>216</v>
      </c>
      <c r="BM209" s="40" t="s">
        <v>919</v>
      </c>
    </row>
    <row r="210" spans="1:51" s="7" customFormat="1" ht="12">
      <c r="A210" s="364"/>
      <c r="B210" s="365"/>
      <c r="C210" s="364"/>
      <c r="D210" s="366" t="s">
        <v>151</v>
      </c>
      <c r="E210" s="367" t="s">
        <v>1</v>
      </c>
      <c r="F210" s="368" t="s">
        <v>920</v>
      </c>
      <c r="G210" s="364"/>
      <c r="H210" s="369">
        <v>3.6</v>
      </c>
      <c r="I210" s="381"/>
      <c r="J210" s="364"/>
      <c r="K210" s="364"/>
      <c r="L210" s="42"/>
      <c r="M210" s="44"/>
      <c r="N210" s="45"/>
      <c r="O210" s="45"/>
      <c r="P210" s="45"/>
      <c r="Q210" s="45"/>
      <c r="R210" s="45"/>
      <c r="S210" s="45"/>
      <c r="T210" s="46"/>
      <c r="AT210" s="43" t="s">
        <v>151</v>
      </c>
      <c r="AU210" s="43" t="s">
        <v>149</v>
      </c>
      <c r="AV210" s="7" t="s">
        <v>149</v>
      </c>
      <c r="AW210" s="7" t="s">
        <v>27</v>
      </c>
      <c r="AX210" s="7" t="s">
        <v>79</v>
      </c>
      <c r="AY210" s="43" t="s">
        <v>140</v>
      </c>
    </row>
    <row r="211" spans="1:65" s="1" customFormat="1" ht="24" customHeight="1">
      <c r="A211" s="213"/>
      <c r="B211" s="214"/>
      <c r="C211" s="303" t="s">
        <v>341</v>
      </c>
      <c r="D211" s="303" t="s">
        <v>143</v>
      </c>
      <c r="E211" s="304" t="s">
        <v>457</v>
      </c>
      <c r="F211" s="305" t="s">
        <v>458</v>
      </c>
      <c r="G211" s="306" t="s">
        <v>146</v>
      </c>
      <c r="H211" s="307">
        <v>7.2</v>
      </c>
      <c r="I211" s="35"/>
      <c r="J211" s="308">
        <f>ROUND(I211*H211,2)</f>
        <v>0</v>
      </c>
      <c r="K211" s="305" t="s">
        <v>147</v>
      </c>
      <c r="L211" s="12"/>
      <c r="M211" s="36" t="s">
        <v>1</v>
      </c>
      <c r="N211" s="37" t="s">
        <v>37</v>
      </c>
      <c r="O211" s="38">
        <v>0.184</v>
      </c>
      <c r="P211" s="38">
        <f>O211*H211</f>
        <v>1.3248</v>
      </c>
      <c r="Q211" s="38">
        <v>0.00014</v>
      </c>
      <c r="R211" s="38">
        <f>Q211*H211</f>
        <v>0.001008</v>
      </c>
      <c r="S211" s="38">
        <v>0</v>
      </c>
      <c r="T211" s="39">
        <f>S211*H211</f>
        <v>0</v>
      </c>
      <c r="AR211" s="40" t="s">
        <v>216</v>
      </c>
      <c r="AT211" s="40" t="s">
        <v>143</v>
      </c>
      <c r="AU211" s="40" t="s">
        <v>149</v>
      </c>
      <c r="AY211" s="9" t="s">
        <v>140</v>
      </c>
      <c r="BE211" s="41">
        <f>IF(N211="základní",J211,0)</f>
        <v>0</v>
      </c>
      <c r="BF211" s="41">
        <f>IF(N211="snížená",J211,0)</f>
        <v>0</v>
      </c>
      <c r="BG211" s="41">
        <f>IF(N211="zákl. přenesená",J211,0)</f>
        <v>0</v>
      </c>
      <c r="BH211" s="41">
        <f>IF(N211="sníž. přenesená",J211,0)</f>
        <v>0</v>
      </c>
      <c r="BI211" s="41">
        <f>IF(N211="nulová",J211,0)</f>
        <v>0</v>
      </c>
      <c r="BJ211" s="9" t="s">
        <v>149</v>
      </c>
      <c r="BK211" s="41">
        <f>ROUND(I211*H211,2)</f>
        <v>0</v>
      </c>
      <c r="BL211" s="9" t="s">
        <v>216</v>
      </c>
      <c r="BM211" s="40" t="s">
        <v>921</v>
      </c>
    </row>
    <row r="212" spans="1:51" s="7" customFormat="1" ht="12">
      <c r="A212" s="364"/>
      <c r="B212" s="365"/>
      <c r="C212" s="364"/>
      <c r="D212" s="366" t="s">
        <v>151</v>
      </c>
      <c r="E212" s="367" t="s">
        <v>1</v>
      </c>
      <c r="F212" s="368" t="s">
        <v>922</v>
      </c>
      <c r="G212" s="364"/>
      <c r="H212" s="369">
        <v>7.2</v>
      </c>
      <c r="I212" s="381"/>
      <c r="J212" s="364"/>
      <c r="K212" s="364"/>
      <c r="L212" s="42"/>
      <c r="M212" s="44"/>
      <c r="N212" s="45"/>
      <c r="O212" s="45"/>
      <c r="P212" s="45"/>
      <c r="Q212" s="45"/>
      <c r="R212" s="45"/>
      <c r="S212" s="45"/>
      <c r="T212" s="46"/>
      <c r="AT212" s="43" t="s">
        <v>151</v>
      </c>
      <c r="AU212" s="43" t="s">
        <v>149</v>
      </c>
      <c r="AV212" s="7" t="s">
        <v>149</v>
      </c>
      <c r="AW212" s="7" t="s">
        <v>27</v>
      </c>
      <c r="AX212" s="7" t="s">
        <v>79</v>
      </c>
      <c r="AY212" s="43" t="s">
        <v>140</v>
      </c>
    </row>
    <row r="213" spans="1:65" s="1" customFormat="1" ht="24" customHeight="1">
      <c r="A213" s="213"/>
      <c r="B213" s="214"/>
      <c r="C213" s="303" t="s">
        <v>346</v>
      </c>
      <c r="D213" s="303" t="s">
        <v>143</v>
      </c>
      <c r="E213" s="304" t="s">
        <v>923</v>
      </c>
      <c r="F213" s="305" t="s">
        <v>924</v>
      </c>
      <c r="G213" s="306" t="s">
        <v>146</v>
      </c>
      <c r="H213" s="307">
        <v>7.2</v>
      </c>
      <c r="I213" s="35"/>
      <c r="J213" s="308">
        <f>ROUND(I213*H213,2)</f>
        <v>0</v>
      </c>
      <c r="K213" s="305" t="s">
        <v>147</v>
      </c>
      <c r="L213" s="12"/>
      <c r="M213" s="36" t="s">
        <v>1</v>
      </c>
      <c r="N213" s="37" t="s">
        <v>37</v>
      </c>
      <c r="O213" s="38">
        <v>0.166</v>
      </c>
      <c r="P213" s="38">
        <f>O213*H213</f>
        <v>1.1952</v>
      </c>
      <c r="Q213" s="38">
        <v>0.00012</v>
      </c>
      <c r="R213" s="38">
        <f>Q213*H213</f>
        <v>0.0008640000000000001</v>
      </c>
      <c r="S213" s="38">
        <v>0</v>
      </c>
      <c r="T213" s="39">
        <f>S213*H213</f>
        <v>0</v>
      </c>
      <c r="AR213" s="40" t="s">
        <v>216</v>
      </c>
      <c r="AT213" s="40" t="s">
        <v>143</v>
      </c>
      <c r="AU213" s="40" t="s">
        <v>149</v>
      </c>
      <c r="AY213" s="9" t="s">
        <v>140</v>
      </c>
      <c r="BE213" s="41">
        <f>IF(N213="základní",J213,0)</f>
        <v>0</v>
      </c>
      <c r="BF213" s="41">
        <f>IF(N213="snížená",J213,0)</f>
        <v>0</v>
      </c>
      <c r="BG213" s="41">
        <f>IF(N213="zákl. přenesená",J213,0)</f>
        <v>0</v>
      </c>
      <c r="BH213" s="41">
        <f>IF(N213="sníž. přenesená",J213,0)</f>
        <v>0</v>
      </c>
      <c r="BI213" s="41">
        <f>IF(N213="nulová",J213,0)</f>
        <v>0</v>
      </c>
      <c r="BJ213" s="9" t="s">
        <v>149</v>
      </c>
      <c r="BK213" s="41">
        <f>ROUND(I213*H213,2)</f>
        <v>0</v>
      </c>
      <c r="BL213" s="9" t="s">
        <v>216</v>
      </c>
      <c r="BM213" s="40" t="s">
        <v>925</v>
      </c>
    </row>
    <row r="214" spans="1:65" s="1" customFormat="1" ht="24" customHeight="1">
      <c r="A214" s="213"/>
      <c r="B214" s="214"/>
      <c r="C214" s="303" t="s">
        <v>351</v>
      </c>
      <c r="D214" s="303" t="s">
        <v>143</v>
      </c>
      <c r="E214" s="304" t="s">
        <v>461</v>
      </c>
      <c r="F214" s="305" t="s">
        <v>462</v>
      </c>
      <c r="G214" s="306" t="s">
        <v>146</v>
      </c>
      <c r="H214" s="307">
        <v>7.2</v>
      </c>
      <c r="I214" s="35"/>
      <c r="J214" s="308">
        <f>ROUND(I214*H214,2)</f>
        <v>0</v>
      </c>
      <c r="K214" s="305" t="s">
        <v>147</v>
      </c>
      <c r="L214" s="12"/>
      <c r="M214" s="36" t="s">
        <v>1</v>
      </c>
      <c r="N214" s="37" t="s">
        <v>37</v>
      </c>
      <c r="O214" s="38">
        <v>0.172</v>
      </c>
      <c r="P214" s="38">
        <f>O214*H214</f>
        <v>1.2384</v>
      </c>
      <c r="Q214" s="38">
        <v>0.00012</v>
      </c>
      <c r="R214" s="38">
        <f>Q214*H214</f>
        <v>0.0008640000000000001</v>
      </c>
      <c r="S214" s="38">
        <v>0</v>
      </c>
      <c r="T214" s="39">
        <f>S214*H214</f>
        <v>0</v>
      </c>
      <c r="AR214" s="40" t="s">
        <v>216</v>
      </c>
      <c r="AT214" s="40" t="s">
        <v>143</v>
      </c>
      <c r="AU214" s="40" t="s">
        <v>149</v>
      </c>
      <c r="AY214" s="9" t="s">
        <v>140</v>
      </c>
      <c r="BE214" s="41">
        <f>IF(N214="základní",J214,0)</f>
        <v>0</v>
      </c>
      <c r="BF214" s="41">
        <f>IF(N214="snížená",J214,0)</f>
        <v>0</v>
      </c>
      <c r="BG214" s="41">
        <f>IF(N214="zákl. přenesená",J214,0)</f>
        <v>0</v>
      </c>
      <c r="BH214" s="41">
        <f>IF(N214="sníž. přenesená",J214,0)</f>
        <v>0</v>
      </c>
      <c r="BI214" s="41">
        <f>IF(N214="nulová",J214,0)</f>
        <v>0</v>
      </c>
      <c r="BJ214" s="9" t="s">
        <v>149</v>
      </c>
      <c r="BK214" s="41">
        <f>ROUND(I214*H214,2)</f>
        <v>0</v>
      </c>
      <c r="BL214" s="9" t="s">
        <v>216</v>
      </c>
      <c r="BM214" s="40" t="s">
        <v>926</v>
      </c>
    </row>
    <row r="215" spans="1:65" s="1" customFormat="1" ht="16.5" customHeight="1">
      <c r="A215" s="213"/>
      <c r="B215" s="214"/>
      <c r="C215" s="303" t="s">
        <v>356</v>
      </c>
      <c r="D215" s="303" t="s">
        <v>143</v>
      </c>
      <c r="E215" s="304" t="s">
        <v>927</v>
      </c>
      <c r="F215" s="305" t="s">
        <v>928</v>
      </c>
      <c r="G215" s="306" t="s">
        <v>146</v>
      </c>
      <c r="H215" s="307">
        <v>55</v>
      </c>
      <c r="I215" s="35"/>
      <c r="J215" s="308">
        <f>ROUND(I215*H215,2)</f>
        <v>0</v>
      </c>
      <c r="K215" s="305" t="s">
        <v>147</v>
      </c>
      <c r="L215" s="12"/>
      <c r="M215" s="36" t="s">
        <v>1</v>
      </c>
      <c r="N215" s="37" t="s">
        <v>37</v>
      </c>
      <c r="O215" s="38">
        <v>0.054</v>
      </c>
      <c r="P215" s="38">
        <f>O215*H215</f>
        <v>2.9699999999999998</v>
      </c>
      <c r="Q215" s="38">
        <v>1E-05</v>
      </c>
      <c r="R215" s="38">
        <f>Q215*H215</f>
        <v>0.00055</v>
      </c>
      <c r="S215" s="38">
        <v>0</v>
      </c>
      <c r="T215" s="39">
        <f>S215*H215</f>
        <v>0</v>
      </c>
      <c r="AR215" s="40" t="s">
        <v>216</v>
      </c>
      <c r="AT215" s="40" t="s">
        <v>143</v>
      </c>
      <c r="AU215" s="40" t="s">
        <v>149</v>
      </c>
      <c r="AY215" s="9" t="s">
        <v>140</v>
      </c>
      <c r="BE215" s="41">
        <f>IF(N215="základní",J215,0)</f>
        <v>0</v>
      </c>
      <c r="BF215" s="41">
        <f>IF(N215="snížená",J215,0)</f>
        <v>0</v>
      </c>
      <c r="BG215" s="41">
        <f>IF(N215="zákl. přenesená",J215,0)</f>
        <v>0</v>
      </c>
      <c r="BH215" s="41">
        <f>IF(N215="sníž. přenesená",J215,0)</f>
        <v>0</v>
      </c>
      <c r="BI215" s="41">
        <f>IF(N215="nulová",J215,0)</f>
        <v>0</v>
      </c>
      <c r="BJ215" s="9" t="s">
        <v>149</v>
      </c>
      <c r="BK215" s="41">
        <f>ROUND(I215*H215,2)</f>
        <v>0</v>
      </c>
      <c r="BL215" s="9" t="s">
        <v>216</v>
      </c>
      <c r="BM215" s="40" t="s">
        <v>929</v>
      </c>
    </row>
    <row r="216" spans="1:51" s="7" customFormat="1" ht="12">
      <c r="A216" s="364"/>
      <c r="B216" s="365"/>
      <c r="C216" s="364"/>
      <c r="D216" s="366" t="s">
        <v>151</v>
      </c>
      <c r="E216" s="367" t="s">
        <v>1</v>
      </c>
      <c r="F216" s="368" t="s">
        <v>930</v>
      </c>
      <c r="G216" s="364"/>
      <c r="H216" s="369">
        <v>55</v>
      </c>
      <c r="I216" s="381"/>
      <c r="J216" s="364"/>
      <c r="K216" s="364"/>
      <c r="L216" s="42"/>
      <c r="M216" s="44"/>
      <c r="N216" s="45"/>
      <c r="O216" s="45"/>
      <c r="P216" s="45"/>
      <c r="Q216" s="45"/>
      <c r="R216" s="45"/>
      <c r="S216" s="45"/>
      <c r="T216" s="46"/>
      <c r="AT216" s="43" t="s">
        <v>151</v>
      </c>
      <c r="AU216" s="43" t="s">
        <v>149</v>
      </c>
      <c r="AV216" s="7" t="s">
        <v>149</v>
      </c>
      <c r="AW216" s="7" t="s">
        <v>27</v>
      </c>
      <c r="AX216" s="7" t="s">
        <v>79</v>
      </c>
      <c r="AY216" s="43" t="s">
        <v>140</v>
      </c>
    </row>
    <row r="217" spans="1:65" s="1" customFormat="1" ht="24" customHeight="1">
      <c r="A217" s="213"/>
      <c r="B217" s="214"/>
      <c r="C217" s="303" t="s">
        <v>361</v>
      </c>
      <c r="D217" s="303" t="s">
        <v>143</v>
      </c>
      <c r="E217" s="304" t="s">
        <v>931</v>
      </c>
      <c r="F217" s="305" t="s">
        <v>932</v>
      </c>
      <c r="G217" s="306" t="s">
        <v>146</v>
      </c>
      <c r="H217" s="307">
        <v>55</v>
      </c>
      <c r="I217" s="35"/>
      <c r="J217" s="308">
        <f>ROUND(I217*H217,2)</f>
        <v>0</v>
      </c>
      <c r="K217" s="305" t="s">
        <v>147</v>
      </c>
      <c r="L217" s="12"/>
      <c r="M217" s="36" t="s">
        <v>1</v>
      </c>
      <c r="N217" s="37" t="s">
        <v>37</v>
      </c>
      <c r="O217" s="38">
        <v>0.075</v>
      </c>
      <c r="P217" s="38">
        <f>O217*H217</f>
        <v>4.125</v>
      </c>
      <c r="Q217" s="38">
        <v>0.0002</v>
      </c>
      <c r="R217" s="38">
        <f>Q217*H217</f>
        <v>0.011000000000000001</v>
      </c>
      <c r="S217" s="38">
        <v>0</v>
      </c>
      <c r="T217" s="39">
        <f>S217*H217</f>
        <v>0</v>
      </c>
      <c r="AR217" s="40" t="s">
        <v>216</v>
      </c>
      <c r="AT217" s="40" t="s">
        <v>143</v>
      </c>
      <c r="AU217" s="40" t="s">
        <v>149</v>
      </c>
      <c r="AY217" s="9" t="s">
        <v>140</v>
      </c>
      <c r="BE217" s="41">
        <f>IF(N217="základní",J217,0)</f>
        <v>0</v>
      </c>
      <c r="BF217" s="41">
        <f>IF(N217="snížená",J217,0)</f>
        <v>0</v>
      </c>
      <c r="BG217" s="41">
        <f>IF(N217="zákl. přenesená",J217,0)</f>
        <v>0</v>
      </c>
      <c r="BH217" s="41">
        <f>IF(N217="sníž. přenesená",J217,0)</f>
        <v>0</v>
      </c>
      <c r="BI217" s="41">
        <f>IF(N217="nulová",J217,0)</f>
        <v>0</v>
      </c>
      <c r="BJ217" s="9" t="s">
        <v>149</v>
      </c>
      <c r="BK217" s="41">
        <f>ROUND(I217*H217,2)</f>
        <v>0</v>
      </c>
      <c r="BL217" s="9" t="s">
        <v>216</v>
      </c>
      <c r="BM217" s="40" t="s">
        <v>933</v>
      </c>
    </row>
    <row r="218" spans="1:65" s="1" customFormat="1" ht="16.5" customHeight="1">
      <c r="A218" s="213"/>
      <c r="B218" s="214"/>
      <c r="C218" s="303" t="s">
        <v>366</v>
      </c>
      <c r="D218" s="303" t="s">
        <v>143</v>
      </c>
      <c r="E218" s="304" t="s">
        <v>934</v>
      </c>
      <c r="F218" s="305" t="s">
        <v>935</v>
      </c>
      <c r="G218" s="306" t="s">
        <v>146</v>
      </c>
      <c r="H218" s="307">
        <v>55</v>
      </c>
      <c r="I218" s="35"/>
      <c r="J218" s="308">
        <f>ROUND(I218*H218,2)</f>
        <v>0</v>
      </c>
      <c r="K218" s="305" t="s">
        <v>147</v>
      </c>
      <c r="L218" s="12"/>
      <c r="M218" s="36" t="s">
        <v>1</v>
      </c>
      <c r="N218" s="37" t="s">
        <v>37</v>
      </c>
      <c r="O218" s="38">
        <v>0.284</v>
      </c>
      <c r="P218" s="38">
        <f>O218*H218</f>
        <v>15.62</v>
      </c>
      <c r="Q218" s="38">
        <v>0.0006</v>
      </c>
      <c r="R218" s="38">
        <f>Q218*H218</f>
        <v>0.032999999999999995</v>
      </c>
      <c r="S218" s="38">
        <v>0</v>
      </c>
      <c r="T218" s="39">
        <f>S218*H218</f>
        <v>0</v>
      </c>
      <c r="AR218" s="40" t="s">
        <v>216</v>
      </c>
      <c r="AT218" s="40" t="s">
        <v>143</v>
      </c>
      <c r="AU218" s="40" t="s">
        <v>149</v>
      </c>
      <c r="AY218" s="9" t="s">
        <v>140</v>
      </c>
      <c r="BE218" s="41">
        <f>IF(N218="základní",J218,0)</f>
        <v>0</v>
      </c>
      <c r="BF218" s="41">
        <f>IF(N218="snížená",J218,0)</f>
        <v>0</v>
      </c>
      <c r="BG218" s="41">
        <f>IF(N218="zákl. přenesená",J218,0)</f>
        <v>0</v>
      </c>
      <c r="BH218" s="41">
        <f>IF(N218="sníž. přenesená",J218,0)</f>
        <v>0</v>
      </c>
      <c r="BI218" s="41">
        <f>IF(N218="nulová",J218,0)</f>
        <v>0</v>
      </c>
      <c r="BJ218" s="9" t="s">
        <v>149</v>
      </c>
      <c r="BK218" s="41">
        <f>ROUND(I218*H218,2)</f>
        <v>0</v>
      </c>
      <c r="BL218" s="9" t="s">
        <v>216</v>
      </c>
      <c r="BM218" s="40" t="s">
        <v>936</v>
      </c>
    </row>
    <row r="219" spans="1:63" s="6" customFormat="1" ht="22.9" customHeight="1">
      <c r="A219" s="262"/>
      <c r="B219" s="263"/>
      <c r="C219" s="262"/>
      <c r="D219" s="264" t="s">
        <v>70</v>
      </c>
      <c r="E219" s="271" t="s">
        <v>937</v>
      </c>
      <c r="F219" s="271" t="s">
        <v>938</v>
      </c>
      <c r="G219" s="262"/>
      <c r="H219" s="262"/>
      <c r="I219" s="382"/>
      <c r="J219" s="272">
        <f>BK219</f>
        <v>0</v>
      </c>
      <c r="K219" s="262"/>
      <c r="L219" s="27"/>
      <c r="M219" s="29"/>
      <c r="N219" s="30"/>
      <c r="O219" s="30"/>
      <c r="P219" s="31">
        <f>SUM(P220:P224)</f>
        <v>59.506704</v>
      </c>
      <c r="Q219" s="30"/>
      <c r="R219" s="31">
        <f>SUM(R220:R224)</f>
        <v>0.6175223999999999</v>
      </c>
      <c r="S219" s="30"/>
      <c r="T219" s="32">
        <f>SUM(T220:T224)</f>
        <v>0.12911832</v>
      </c>
      <c r="AR219" s="28" t="s">
        <v>149</v>
      </c>
      <c r="AT219" s="33" t="s">
        <v>70</v>
      </c>
      <c r="AU219" s="33" t="s">
        <v>79</v>
      </c>
      <c r="AY219" s="28" t="s">
        <v>140</v>
      </c>
      <c r="BK219" s="34">
        <f>SUM(BK220:BK224)</f>
        <v>0</v>
      </c>
    </row>
    <row r="220" spans="1:65" s="1" customFormat="1" ht="24" customHeight="1">
      <c r="A220" s="213"/>
      <c r="B220" s="214"/>
      <c r="C220" s="303" t="s">
        <v>371</v>
      </c>
      <c r="D220" s="303" t="s">
        <v>143</v>
      </c>
      <c r="E220" s="304" t="s">
        <v>939</v>
      </c>
      <c r="F220" s="305" t="s">
        <v>940</v>
      </c>
      <c r="G220" s="306" t="s">
        <v>146</v>
      </c>
      <c r="H220" s="307">
        <v>280.692</v>
      </c>
      <c r="I220" s="35"/>
      <c r="J220" s="308">
        <f>ROUND(I220*H220,2)</f>
        <v>0</v>
      </c>
      <c r="K220" s="305" t="s">
        <v>147</v>
      </c>
      <c r="L220" s="12"/>
      <c r="M220" s="36" t="s">
        <v>1</v>
      </c>
      <c r="N220" s="37" t="s">
        <v>37</v>
      </c>
      <c r="O220" s="38">
        <v>0.035</v>
      </c>
      <c r="P220" s="38">
        <f>O220*H220</f>
        <v>9.82422</v>
      </c>
      <c r="Q220" s="38">
        <v>0</v>
      </c>
      <c r="R220" s="38">
        <f>Q220*H220</f>
        <v>0</v>
      </c>
      <c r="S220" s="38">
        <v>0.00015</v>
      </c>
      <c r="T220" s="39">
        <f>S220*H220</f>
        <v>0.0421038</v>
      </c>
      <c r="AR220" s="40" t="s">
        <v>216</v>
      </c>
      <c r="AT220" s="40" t="s">
        <v>143</v>
      </c>
      <c r="AU220" s="40" t="s">
        <v>149</v>
      </c>
      <c r="AY220" s="9" t="s">
        <v>140</v>
      </c>
      <c r="BE220" s="41">
        <f>IF(N220="základní",J220,0)</f>
        <v>0</v>
      </c>
      <c r="BF220" s="41">
        <f>IF(N220="snížená",J220,0)</f>
        <v>0</v>
      </c>
      <c r="BG220" s="41">
        <f>IF(N220="zákl. přenesená",J220,0)</f>
        <v>0</v>
      </c>
      <c r="BH220" s="41">
        <f>IF(N220="sníž. přenesená",J220,0)</f>
        <v>0</v>
      </c>
      <c r="BI220" s="41">
        <f>IF(N220="nulová",J220,0)</f>
        <v>0</v>
      </c>
      <c r="BJ220" s="9" t="s">
        <v>149</v>
      </c>
      <c r="BK220" s="41">
        <f>ROUND(I220*H220,2)</f>
        <v>0</v>
      </c>
      <c r="BL220" s="9" t="s">
        <v>216</v>
      </c>
      <c r="BM220" s="40" t="s">
        <v>941</v>
      </c>
    </row>
    <row r="221" spans="1:51" s="7" customFormat="1" ht="12">
      <c r="A221" s="364"/>
      <c r="B221" s="365"/>
      <c r="C221" s="364"/>
      <c r="D221" s="366" t="s">
        <v>151</v>
      </c>
      <c r="E221" s="367" t="s">
        <v>1</v>
      </c>
      <c r="F221" s="368" t="s">
        <v>942</v>
      </c>
      <c r="G221" s="364"/>
      <c r="H221" s="369">
        <v>280.692</v>
      </c>
      <c r="I221" s="381"/>
      <c r="J221" s="364"/>
      <c r="K221" s="364"/>
      <c r="L221" s="42"/>
      <c r="M221" s="44"/>
      <c r="N221" s="45"/>
      <c r="O221" s="45"/>
      <c r="P221" s="45"/>
      <c r="Q221" s="45"/>
      <c r="R221" s="45"/>
      <c r="S221" s="45"/>
      <c r="T221" s="46"/>
      <c r="AT221" s="43" t="s">
        <v>151</v>
      </c>
      <c r="AU221" s="43" t="s">
        <v>149</v>
      </c>
      <c r="AV221" s="7" t="s">
        <v>149</v>
      </c>
      <c r="AW221" s="7" t="s">
        <v>27</v>
      </c>
      <c r="AX221" s="7" t="s">
        <v>79</v>
      </c>
      <c r="AY221" s="43" t="s">
        <v>140</v>
      </c>
    </row>
    <row r="222" spans="1:65" s="1" customFormat="1" ht="16.5" customHeight="1">
      <c r="A222" s="213"/>
      <c r="B222" s="214"/>
      <c r="C222" s="303" t="s">
        <v>376</v>
      </c>
      <c r="D222" s="303" t="s">
        <v>143</v>
      </c>
      <c r="E222" s="304" t="s">
        <v>943</v>
      </c>
      <c r="F222" s="305" t="s">
        <v>944</v>
      </c>
      <c r="G222" s="306" t="s">
        <v>146</v>
      </c>
      <c r="H222" s="307">
        <v>280.692</v>
      </c>
      <c r="I222" s="35"/>
      <c r="J222" s="308">
        <f>ROUND(I222*H222,2)</f>
        <v>0</v>
      </c>
      <c r="K222" s="305" t="s">
        <v>147</v>
      </c>
      <c r="L222" s="12"/>
      <c r="M222" s="36" t="s">
        <v>1</v>
      </c>
      <c r="N222" s="37" t="s">
        <v>37</v>
      </c>
      <c r="O222" s="38">
        <v>0.074</v>
      </c>
      <c r="P222" s="38">
        <f>O222*H222</f>
        <v>20.771207999999998</v>
      </c>
      <c r="Q222" s="38">
        <v>0.001</v>
      </c>
      <c r="R222" s="38">
        <f>Q222*H222</f>
        <v>0.280692</v>
      </c>
      <c r="S222" s="38">
        <v>0.00031</v>
      </c>
      <c r="T222" s="39">
        <f>S222*H222</f>
        <v>0.08701452</v>
      </c>
      <c r="AR222" s="40" t="s">
        <v>216</v>
      </c>
      <c r="AT222" s="40" t="s">
        <v>143</v>
      </c>
      <c r="AU222" s="40" t="s">
        <v>149</v>
      </c>
      <c r="AY222" s="9" t="s">
        <v>140</v>
      </c>
      <c r="BE222" s="41">
        <f>IF(N222="základní",J222,0)</f>
        <v>0</v>
      </c>
      <c r="BF222" s="41">
        <f>IF(N222="snížená",J222,0)</f>
        <v>0</v>
      </c>
      <c r="BG222" s="41">
        <f>IF(N222="zákl. přenesená",J222,0)</f>
        <v>0</v>
      </c>
      <c r="BH222" s="41">
        <f>IF(N222="sníž. přenesená",J222,0)</f>
        <v>0</v>
      </c>
      <c r="BI222" s="41">
        <f>IF(N222="nulová",J222,0)</f>
        <v>0</v>
      </c>
      <c r="BJ222" s="9" t="s">
        <v>149</v>
      </c>
      <c r="BK222" s="41">
        <f>ROUND(I222*H222,2)</f>
        <v>0</v>
      </c>
      <c r="BL222" s="9" t="s">
        <v>216</v>
      </c>
      <c r="BM222" s="40" t="s">
        <v>945</v>
      </c>
    </row>
    <row r="223" spans="1:65" s="1" customFormat="1" ht="24" customHeight="1">
      <c r="A223" s="213"/>
      <c r="B223" s="214"/>
      <c r="C223" s="303" t="s">
        <v>380</v>
      </c>
      <c r="D223" s="303" t="s">
        <v>143</v>
      </c>
      <c r="E223" s="304" t="s">
        <v>946</v>
      </c>
      <c r="F223" s="305" t="s">
        <v>947</v>
      </c>
      <c r="G223" s="306" t="s">
        <v>146</v>
      </c>
      <c r="H223" s="307">
        <v>280.692</v>
      </c>
      <c r="I223" s="35"/>
      <c r="J223" s="308">
        <f>ROUND(I223*H223,2)</f>
        <v>0</v>
      </c>
      <c r="K223" s="305" t="s">
        <v>147</v>
      </c>
      <c r="L223" s="12"/>
      <c r="M223" s="36" t="s">
        <v>1</v>
      </c>
      <c r="N223" s="37" t="s">
        <v>37</v>
      </c>
      <c r="O223" s="38">
        <v>0.033</v>
      </c>
      <c r="P223" s="38">
        <f>O223*H223</f>
        <v>9.262836</v>
      </c>
      <c r="Q223" s="38">
        <v>0.0002</v>
      </c>
      <c r="R223" s="38">
        <f>Q223*H223</f>
        <v>0.056138400000000005</v>
      </c>
      <c r="S223" s="38">
        <v>0</v>
      </c>
      <c r="T223" s="39">
        <f>S223*H223</f>
        <v>0</v>
      </c>
      <c r="AR223" s="40" t="s">
        <v>216</v>
      </c>
      <c r="AT223" s="40" t="s">
        <v>143</v>
      </c>
      <c r="AU223" s="40" t="s">
        <v>149</v>
      </c>
      <c r="AY223" s="9" t="s">
        <v>140</v>
      </c>
      <c r="BE223" s="41">
        <f>IF(N223="základní",J223,0)</f>
        <v>0</v>
      </c>
      <c r="BF223" s="41">
        <f>IF(N223="snížená",J223,0)</f>
        <v>0</v>
      </c>
      <c r="BG223" s="41">
        <f>IF(N223="zákl. přenesená",J223,0)</f>
        <v>0</v>
      </c>
      <c r="BH223" s="41">
        <f>IF(N223="sníž. přenesená",J223,0)</f>
        <v>0</v>
      </c>
      <c r="BI223" s="41">
        <f>IF(N223="nulová",J223,0)</f>
        <v>0</v>
      </c>
      <c r="BJ223" s="9" t="s">
        <v>149</v>
      </c>
      <c r="BK223" s="41">
        <f>ROUND(I223*H223,2)</f>
        <v>0</v>
      </c>
      <c r="BL223" s="9" t="s">
        <v>216</v>
      </c>
      <c r="BM223" s="40" t="s">
        <v>948</v>
      </c>
    </row>
    <row r="224" spans="1:65" s="1" customFormat="1" ht="24" customHeight="1">
      <c r="A224" s="213"/>
      <c r="B224" s="214"/>
      <c r="C224" s="303" t="s">
        <v>385</v>
      </c>
      <c r="D224" s="303" t="s">
        <v>143</v>
      </c>
      <c r="E224" s="304" t="s">
        <v>949</v>
      </c>
      <c r="F224" s="305" t="s">
        <v>950</v>
      </c>
      <c r="G224" s="306" t="s">
        <v>146</v>
      </c>
      <c r="H224" s="307">
        <v>280.692</v>
      </c>
      <c r="I224" s="35"/>
      <c r="J224" s="308">
        <f>ROUND(I224*H224,2)</f>
        <v>0</v>
      </c>
      <c r="K224" s="305" t="s">
        <v>147</v>
      </c>
      <c r="L224" s="12"/>
      <c r="M224" s="36" t="s">
        <v>1</v>
      </c>
      <c r="N224" s="37" t="s">
        <v>37</v>
      </c>
      <c r="O224" s="38">
        <v>0.07</v>
      </c>
      <c r="P224" s="38">
        <f>O224*H224</f>
        <v>19.64844</v>
      </c>
      <c r="Q224" s="38">
        <v>0.001</v>
      </c>
      <c r="R224" s="38">
        <f>Q224*H224</f>
        <v>0.280692</v>
      </c>
      <c r="S224" s="38">
        <v>0</v>
      </c>
      <c r="T224" s="39">
        <f>S224*H224</f>
        <v>0</v>
      </c>
      <c r="AR224" s="40" t="s">
        <v>216</v>
      </c>
      <c r="AT224" s="40" t="s">
        <v>143</v>
      </c>
      <c r="AU224" s="40" t="s">
        <v>149</v>
      </c>
      <c r="AY224" s="9" t="s">
        <v>140</v>
      </c>
      <c r="BE224" s="41">
        <f>IF(N224="základní",J224,0)</f>
        <v>0</v>
      </c>
      <c r="BF224" s="41">
        <f>IF(N224="snížená",J224,0)</f>
        <v>0</v>
      </c>
      <c r="BG224" s="41">
        <f>IF(N224="zákl. přenesená",J224,0)</f>
        <v>0</v>
      </c>
      <c r="BH224" s="41">
        <f>IF(N224="sníž. přenesená",J224,0)</f>
        <v>0</v>
      </c>
      <c r="BI224" s="41">
        <f>IF(N224="nulová",J224,0)</f>
        <v>0</v>
      </c>
      <c r="BJ224" s="9" t="s">
        <v>149</v>
      </c>
      <c r="BK224" s="41">
        <f>ROUND(I224*H224,2)</f>
        <v>0</v>
      </c>
      <c r="BL224" s="9" t="s">
        <v>216</v>
      </c>
      <c r="BM224" s="40" t="s">
        <v>951</v>
      </c>
    </row>
    <row r="225" spans="1:63" s="6" customFormat="1" ht="25.9" customHeight="1">
      <c r="A225" s="262"/>
      <c r="B225" s="263"/>
      <c r="C225" s="262"/>
      <c r="D225" s="264" t="s">
        <v>70</v>
      </c>
      <c r="E225" s="265" t="s">
        <v>464</v>
      </c>
      <c r="F225" s="265" t="s">
        <v>465</v>
      </c>
      <c r="G225" s="262"/>
      <c r="H225" s="262"/>
      <c r="I225" s="382"/>
      <c r="J225" s="266">
        <f>BK225</f>
        <v>0</v>
      </c>
      <c r="K225" s="262"/>
      <c r="L225" s="27"/>
      <c r="M225" s="29"/>
      <c r="N225" s="30"/>
      <c r="O225" s="30"/>
      <c r="P225" s="31">
        <f>P226+P228</f>
        <v>0</v>
      </c>
      <c r="Q225" s="30"/>
      <c r="R225" s="31">
        <f>R226+R228</f>
        <v>0</v>
      </c>
      <c r="S225" s="30"/>
      <c r="T225" s="32">
        <f>T226+T228</f>
        <v>0</v>
      </c>
      <c r="AR225" s="28" t="s">
        <v>168</v>
      </c>
      <c r="AT225" s="33" t="s">
        <v>70</v>
      </c>
      <c r="AU225" s="33" t="s">
        <v>71</v>
      </c>
      <c r="AY225" s="28" t="s">
        <v>140</v>
      </c>
      <c r="BK225" s="34">
        <f>BK226+BK228</f>
        <v>0</v>
      </c>
    </row>
    <row r="226" spans="1:63" s="6" customFormat="1" ht="22.9" customHeight="1">
      <c r="A226" s="262"/>
      <c r="B226" s="263"/>
      <c r="C226" s="262"/>
      <c r="D226" s="264" t="s">
        <v>70</v>
      </c>
      <c r="E226" s="271" t="s">
        <v>466</v>
      </c>
      <c r="F226" s="271" t="s">
        <v>467</v>
      </c>
      <c r="G226" s="262"/>
      <c r="H226" s="262"/>
      <c r="I226" s="382"/>
      <c r="J226" s="272">
        <f>BK226</f>
        <v>0</v>
      </c>
      <c r="K226" s="262"/>
      <c r="L226" s="27"/>
      <c r="M226" s="29"/>
      <c r="N226" s="30"/>
      <c r="O226" s="30"/>
      <c r="P226" s="31">
        <f>P227</f>
        <v>0</v>
      </c>
      <c r="Q226" s="30"/>
      <c r="R226" s="31">
        <f>R227</f>
        <v>0</v>
      </c>
      <c r="S226" s="30"/>
      <c r="T226" s="32">
        <f>T227</f>
        <v>0</v>
      </c>
      <c r="AR226" s="28" t="s">
        <v>168</v>
      </c>
      <c r="AT226" s="33" t="s">
        <v>70</v>
      </c>
      <c r="AU226" s="33" t="s">
        <v>79</v>
      </c>
      <c r="AY226" s="28" t="s">
        <v>140</v>
      </c>
      <c r="BK226" s="34">
        <f>BK227</f>
        <v>0</v>
      </c>
    </row>
    <row r="227" spans="1:65" s="1" customFormat="1" ht="16.5" customHeight="1">
      <c r="A227" s="213"/>
      <c r="B227" s="214"/>
      <c r="C227" s="303" t="s">
        <v>389</v>
      </c>
      <c r="D227" s="303" t="s">
        <v>143</v>
      </c>
      <c r="E227" s="304" t="s">
        <v>468</v>
      </c>
      <c r="F227" s="305" t="s">
        <v>469</v>
      </c>
      <c r="G227" s="306" t="s">
        <v>604</v>
      </c>
      <c r="H227" s="307">
        <v>1</v>
      </c>
      <c r="I227" s="35"/>
      <c r="J227" s="308">
        <f>ROUND(I227*H227,2)</f>
        <v>0</v>
      </c>
      <c r="K227" s="305"/>
      <c r="L227" s="12"/>
      <c r="M227" s="36" t="s">
        <v>1</v>
      </c>
      <c r="N227" s="37" t="s">
        <v>37</v>
      </c>
      <c r="O227" s="38">
        <v>0</v>
      </c>
      <c r="P227" s="38">
        <f>O227*H227</f>
        <v>0</v>
      </c>
      <c r="Q227" s="38">
        <v>0</v>
      </c>
      <c r="R227" s="38">
        <f>Q227*H227</f>
        <v>0</v>
      </c>
      <c r="S227" s="38">
        <v>0</v>
      </c>
      <c r="T227" s="39">
        <f>S227*H227</f>
        <v>0</v>
      </c>
      <c r="AR227" s="40" t="s">
        <v>470</v>
      </c>
      <c r="AT227" s="40" t="s">
        <v>143</v>
      </c>
      <c r="AU227" s="40" t="s">
        <v>149</v>
      </c>
      <c r="AY227" s="9" t="s">
        <v>140</v>
      </c>
      <c r="BE227" s="41">
        <f>IF(N227="základní",J227,0)</f>
        <v>0</v>
      </c>
      <c r="BF227" s="41">
        <f>IF(N227="snížená",J227,0)</f>
        <v>0</v>
      </c>
      <c r="BG227" s="41">
        <f>IF(N227="zákl. přenesená",J227,0)</f>
        <v>0</v>
      </c>
      <c r="BH227" s="41">
        <f>IF(N227="sníž. přenesená",J227,0)</f>
        <v>0</v>
      </c>
      <c r="BI227" s="41">
        <f>IF(N227="nulová",J227,0)</f>
        <v>0</v>
      </c>
      <c r="BJ227" s="9" t="s">
        <v>149</v>
      </c>
      <c r="BK227" s="41">
        <f>ROUND(I227*H227,2)</f>
        <v>0</v>
      </c>
      <c r="BL227" s="9" t="s">
        <v>470</v>
      </c>
      <c r="BM227" s="40" t="s">
        <v>952</v>
      </c>
    </row>
    <row r="228" spans="1:63" s="6" customFormat="1" ht="22.9" customHeight="1">
      <c r="A228" s="262"/>
      <c r="B228" s="263"/>
      <c r="C228" s="262"/>
      <c r="D228" s="264" t="s">
        <v>70</v>
      </c>
      <c r="E228" s="271" t="s">
        <v>472</v>
      </c>
      <c r="F228" s="271" t="s">
        <v>473</v>
      </c>
      <c r="G228" s="262"/>
      <c r="H228" s="262"/>
      <c r="I228" s="382"/>
      <c r="J228" s="272">
        <f>BK228</f>
        <v>0</v>
      </c>
      <c r="K228" s="262"/>
      <c r="L228" s="27"/>
      <c r="M228" s="29"/>
      <c r="N228" s="30"/>
      <c r="O228" s="30"/>
      <c r="P228" s="31">
        <f>SUM(P229:P231)</f>
        <v>0</v>
      </c>
      <c r="Q228" s="30"/>
      <c r="R228" s="31">
        <f>SUM(R229:R231)</f>
        <v>0</v>
      </c>
      <c r="S228" s="30"/>
      <c r="T228" s="32">
        <f>SUM(T229:T231)</f>
        <v>0</v>
      </c>
      <c r="AR228" s="28" t="s">
        <v>168</v>
      </c>
      <c r="AT228" s="33" t="s">
        <v>70</v>
      </c>
      <c r="AU228" s="33" t="s">
        <v>79</v>
      </c>
      <c r="AY228" s="28" t="s">
        <v>140</v>
      </c>
      <c r="BK228" s="34">
        <f>SUM(BK229:BK231)</f>
        <v>0</v>
      </c>
    </row>
    <row r="229" spans="1:65" s="1" customFormat="1" ht="16.5" customHeight="1">
      <c r="A229" s="213"/>
      <c r="B229" s="214"/>
      <c r="C229" s="303" t="s">
        <v>394</v>
      </c>
      <c r="D229" s="303" t="s">
        <v>143</v>
      </c>
      <c r="E229" s="304" t="s">
        <v>474</v>
      </c>
      <c r="F229" s="305" t="s">
        <v>679</v>
      </c>
      <c r="G229" s="306" t="s">
        <v>604</v>
      </c>
      <c r="H229" s="307">
        <v>1</v>
      </c>
      <c r="I229" s="35"/>
      <c r="J229" s="308">
        <f>ROUND(I229*H229,2)</f>
        <v>0</v>
      </c>
      <c r="K229" s="305"/>
      <c r="L229" s="12"/>
      <c r="M229" s="36" t="s">
        <v>1</v>
      </c>
      <c r="N229" s="37" t="s">
        <v>37</v>
      </c>
      <c r="O229" s="38">
        <v>0</v>
      </c>
      <c r="P229" s="38">
        <f>O229*H229</f>
        <v>0</v>
      </c>
      <c r="Q229" s="38">
        <v>0</v>
      </c>
      <c r="R229" s="38">
        <f>Q229*H229</f>
        <v>0</v>
      </c>
      <c r="S229" s="38">
        <v>0</v>
      </c>
      <c r="T229" s="39">
        <f>S229*H229</f>
        <v>0</v>
      </c>
      <c r="AR229" s="40" t="s">
        <v>470</v>
      </c>
      <c r="AT229" s="40" t="s">
        <v>143</v>
      </c>
      <c r="AU229" s="40" t="s">
        <v>149</v>
      </c>
      <c r="AY229" s="9" t="s">
        <v>140</v>
      </c>
      <c r="BE229" s="41">
        <f>IF(N229="základní",J229,0)</f>
        <v>0</v>
      </c>
      <c r="BF229" s="41">
        <f>IF(N229="snížená",J229,0)</f>
        <v>0</v>
      </c>
      <c r="BG229" s="41">
        <f>IF(N229="zákl. přenesená",J229,0)</f>
        <v>0</v>
      </c>
      <c r="BH229" s="41">
        <f>IF(N229="sníž. přenesená",J229,0)</f>
        <v>0</v>
      </c>
      <c r="BI229" s="41">
        <f>IF(N229="nulová",J229,0)</f>
        <v>0</v>
      </c>
      <c r="BJ229" s="9" t="s">
        <v>149</v>
      </c>
      <c r="BK229" s="41">
        <f>ROUND(I229*H229,2)</f>
        <v>0</v>
      </c>
      <c r="BL229" s="9" t="s">
        <v>470</v>
      </c>
      <c r="BM229" s="40" t="s">
        <v>953</v>
      </c>
    </row>
    <row r="230" spans="1:65" s="1" customFormat="1" ht="16.5" customHeight="1">
      <c r="A230" s="213"/>
      <c r="B230" s="214"/>
      <c r="C230" s="303" t="s">
        <v>399</v>
      </c>
      <c r="D230" s="303" t="s">
        <v>143</v>
      </c>
      <c r="E230" s="304" t="s">
        <v>478</v>
      </c>
      <c r="F230" s="305" t="s">
        <v>479</v>
      </c>
      <c r="G230" s="306" t="s">
        <v>604</v>
      </c>
      <c r="H230" s="307">
        <v>1</v>
      </c>
      <c r="I230" s="35"/>
      <c r="J230" s="308">
        <f>ROUND(I230*H230,2)</f>
        <v>0</v>
      </c>
      <c r="K230" s="305"/>
      <c r="L230" s="12"/>
      <c r="M230" s="36" t="s">
        <v>1</v>
      </c>
      <c r="N230" s="37" t="s">
        <v>37</v>
      </c>
      <c r="O230" s="38">
        <v>0</v>
      </c>
      <c r="P230" s="38">
        <f>O230*H230</f>
        <v>0</v>
      </c>
      <c r="Q230" s="38">
        <v>0</v>
      </c>
      <c r="R230" s="38">
        <f>Q230*H230</f>
        <v>0</v>
      </c>
      <c r="S230" s="38">
        <v>0</v>
      </c>
      <c r="T230" s="39">
        <f>S230*H230</f>
        <v>0</v>
      </c>
      <c r="AR230" s="40" t="s">
        <v>470</v>
      </c>
      <c r="AT230" s="40" t="s">
        <v>143</v>
      </c>
      <c r="AU230" s="40" t="s">
        <v>149</v>
      </c>
      <c r="AY230" s="9" t="s">
        <v>140</v>
      </c>
      <c r="BE230" s="41">
        <f>IF(N230="základní",J230,0)</f>
        <v>0</v>
      </c>
      <c r="BF230" s="41">
        <f>IF(N230="snížená",J230,0)</f>
        <v>0</v>
      </c>
      <c r="BG230" s="41">
        <f>IF(N230="zákl. přenesená",J230,0)</f>
        <v>0</v>
      </c>
      <c r="BH230" s="41">
        <f>IF(N230="sníž. přenesená",J230,0)</f>
        <v>0</v>
      </c>
      <c r="BI230" s="41">
        <f>IF(N230="nulová",J230,0)</f>
        <v>0</v>
      </c>
      <c r="BJ230" s="9" t="s">
        <v>149</v>
      </c>
      <c r="BK230" s="41">
        <f>ROUND(I230*H230,2)</f>
        <v>0</v>
      </c>
      <c r="BL230" s="9" t="s">
        <v>470</v>
      </c>
      <c r="BM230" s="40" t="s">
        <v>954</v>
      </c>
    </row>
    <row r="231" spans="1:65" s="1" customFormat="1" ht="16.5" customHeight="1">
      <c r="A231" s="213"/>
      <c r="B231" s="214"/>
      <c r="C231" s="303" t="s">
        <v>404</v>
      </c>
      <c r="D231" s="303" t="s">
        <v>143</v>
      </c>
      <c r="E231" s="304" t="s">
        <v>486</v>
      </c>
      <c r="F231" s="305" t="s">
        <v>684</v>
      </c>
      <c r="G231" s="306" t="s">
        <v>604</v>
      </c>
      <c r="H231" s="307">
        <v>1</v>
      </c>
      <c r="I231" s="35"/>
      <c r="J231" s="308">
        <f>ROUND(I231*H231,2)</f>
        <v>0</v>
      </c>
      <c r="K231" s="305"/>
      <c r="L231" s="12"/>
      <c r="M231" s="59" t="s">
        <v>1</v>
      </c>
      <c r="N231" s="60" t="s">
        <v>37</v>
      </c>
      <c r="O231" s="61">
        <v>0</v>
      </c>
      <c r="P231" s="61">
        <f>O231*H231</f>
        <v>0</v>
      </c>
      <c r="Q231" s="61">
        <v>0</v>
      </c>
      <c r="R231" s="61">
        <f>Q231*H231</f>
        <v>0</v>
      </c>
      <c r="S231" s="61">
        <v>0</v>
      </c>
      <c r="T231" s="62">
        <f>S231*H231</f>
        <v>0</v>
      </c>
      <c r="AR231" s="40" t="s">
        <v>470</v>
      </c>
      <c r="AT231" s="40" t="s">
        <v>143</v>
      </c>
      <c r="AU231" s="40" t="s">
        <v>149</v>
      </c>
      <c r="AY231" s="9" t="s">
        <v>140</v>
      </c>
      <c r="BE231" s="41">
        <f>IF(N231="základní",J231,0)</f>
        <v>0</v>
      </c>
      <c r="BF231" s="41">
        <f>IF(N231="snížená",J231,0)</f>
        <v>0</v>
      </c>
      <c r="BG231" s="41">
        <f>IF(N231="zákl. přenesená",J231,0)</f>
        <v>0</v>
      </c>
      <c r="BH231" s="41">
        <f>IF(N231="sníž. přenesená",J231,0)</f>
        <v>0</v>
      </c>
      <c r="BI231" s="41">
        <f>IF(N231="nulová",J231,0)</f>
        <v>0</v>
      </c>
      <c r="BJ231" s="9" t="s">
        <v>149</v>
      </c>
      <c r="BK231" s="41">
        <f>ROUND(I231*H231,2)</f>
        <v>0</v>
      </c>
      <c r="BL231" s="9" t="s">
        <v>470</v>
      </c>
      <c r="BM231" s="40" t="s">
        <v>955</v>
      </c>
    </row>
    <row r="232" spans="1:12" s="1" customFormat="1" ht="6.95" customHeight="1">
      <c r="A232" s="213"/>
      <c r="B232" s="231"/>
      <c r="C232" s="232"/>
      <c r="D232" s="232"/>
      <c r="E232" s="232"/>
      <c r="F232" s="232"/>
      <c r="G232" s="232"/>
      <c r="H232" s="232"/>
      <c r="I232" s="232"/>
      <c r="J232" s="232"/>
      <c r="K232" s="232"/>
      <c r="L232" s="12"/>
    </row>
    <row r="233" spans="1:11" ht="1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</row>
    <row r="234" spans="1:11" ht="1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</row>
  </sheetData>
  <sheetProtection password="DAFF" sheet="1" objects="1" scenarios="1"/>
  <autoFilter ref="C132:K231"/>
  <mergeCells count="8">
    <mergeCell ref="E123:H123"/>
    <mergeCell ref="E125:H125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view="pageBreakPreview" zoomScaleSheetLayoutView="100" workbookViewId="0" topLeftCell="A1">
      <pane ySplit="3" topLeftCell="A4" activePane="bottomLeft" state="frozen"/>
      <selection pane="topLeft" activeCell="F42" sqref="F42"/>
      <selection pane="bottomLeft" activeCell="F49" sqref="F49"/>
    </sheetView>
  </sheetViews>
  <sheetFormatPr defaultColWidth="9.140625" defaultRowHeight="12"/>
  <cols>
    <col min="1" max="1" width="6.7109375" style="169" customWidth="1"/>
    <col min="2" max="2" width="4.28125" style="151" customWidth="1"/>
    <col min="3" max="3" width="105.140625" style="151" customWidth="1"/>
    <col min="4" max="4" width="9.421875" style="151" bestFit="1" customWidth="1"/>
    <col min="5" max="5" width="9.421875" style="158" bestFit="1" customWidth="1"/>
    <col min="6" max="6" width="11.421875" style="151" bestFit="1" customWidth="1"/>
    <col min="7" max="7" width="14.8515625" style="151" customWidth="1"/>
    <col min="8" max="8" width="13.7109375" style="151" customWidth="1"/>
    <col min="9" max="9" width="14.7109375" style="151" bestFit="1" customWidth="1"/>
    <col min="10" max="10" width="16.7109375" style="151" customWidth="1"/>
    <col min="11" max="11" width="26.7109375" style="151" customWidth="1"/>
    <col min="12" max="12" width="12.421875" style="151" customWidth="1"/>
    <col min="13" max="14" width="15.00390625" style="152" hidden="1" customWidth="1"/>
    <col min="15" max="16" width="15.00390625" style="157" hidden="1" customWidth="1"/>
    <col min="17" max="17" width="11.8515625" style="157" hidden="1" customWidth="1"/>
    <col min="18" max="18" width="12.140625" style="151" customWidth="1"/>
    <col min="19" max="19" width="17.421875" style="151" customWidth="1"/>
    <col min="20" max="256" width="9.28125" style="151" customWidth="1"/>
    <col min="257" max="257" width="6.7109375" style="151" customWidth="1"/>
    <col min="258" max="258" width="4.28125" style="151" customWidth="1"/>
    <col min="259" max="259" width="105.140625" style="151" customWidth="1"/>
    <col min="260" max="261" width="9.421875" style="151" bestFit="1" customWidth="1"/>
    <col min="262" max="262" width="11.421875" style="151" bestFit="1" customWidth="1"/>
    <col min="263" max="263" width="14.8515625" style="151" customWidth="1"/>
    <col min="264" max="264" width="13.7109375" style="151" customWidth="1"/>
    <col min="265" max="265" width="14.7109375" style="151" bestFit="1" customWidth="1"/>
    <col min="266" max="266" width="16.7109375" style="151" customWidth="1"/>
    <col min="267" max="267" width="26.7109375" style="151" customWidth="1"/>
    <col min="268" max="268" width="12.421875" style="151" customWidth="1"/>
    <col min="269" max="273" width="9.140625" style="151" hidden="1" customWidth="1"/>
    <col min="274" max="274" width="12.140625" style="151" customWidth="1"/>
    <col min="275" max="275" width="17.421875" style="151" customWidth="1"/>
    <col min="276" max="512" width="9.28125" style="151" customWidth="1"/>
    <col min="513" max="513" width="6.7109375" style="151" customWidth="1"/>
    <col min="514" max="514" width="4.28125" style="151" customWidth="1"/>
    <col min="515" max="515" width="105.140625" style="151" customWidth="1"/>
    <col min="516" max="517" width="9.421875" style="151" bestFit="1" customWidth="1"/>
    <col min="518" max="518" width="11.421875" style="151" bestFit="1" customWidth="1"/>
    <col min="519" max="519" width="14.8515625" style="151" customWidth="1"/>
    <col min="520" max="520" width="13.7109375" style="151" customWidth="1"/>
    <col min="521" max="521" width="14.7109375" style="151" bestFit="1" customWidth="1"/>
    <col min="522" max="522" width="16.7109375" style="151" customWidth="1"/>
    <col min="523" max="523" width="26.7109375" style="151" customWidth="1"/>
    <col min="524" max="524" width="12.421875" style="151" customWidth="1"/>
    <col min="525" max="529" width="9.140625" style="151" hidden="1" customWidth="1"/>
    <col min="530" max="530" width="12.140625" style="151" customWidth="1"/>
    <col min="531" max="531" width="17.421875" style="151" customWidth="1"/>
    <col min="532" max="768" width="9.28125" style="151" customWidth="1"/>
    <col min="769" max="769" width="6.7109375" style="151" customWidth="1"/>
    <col min="770" max="770" width="4.28125" style="151" customWidth="1"/>
    <col min="771" max="771" width="105.140625" style="151" customWidth="1"/>
    <col min="772" max="773" width="9.421875" style="151" bestFit="1" customWidth="1"/>
    <col min="774" max="774" width="11.421875" style="151" bestFit="1" customWidth="1"/>
    <col min="775" max="775" width="14.8515625" style="151" customWidth="1"/>
    <col min="776" max="776" width="13.7109375" style="151" customWidth="1"/>
    <col min="777" max="777" width="14.7109375" style="151" bestFit="1" customWidth="1"/>
    <col min="778" max="778" width="16.7109375" style="151" customWidth="1"/>
    <col min="779" max="779" width="26.7109375" style="151" customWidth="1"/>
    <col min="780" max="780" width="12.421875" style="151" customWidth="1"/>
    <col min="781" max="785" width="9.140625" style="151" hidden="1" customWidth="1"/>
    <col min="786" max="786" width="12.140625" style="151" customWidth="1"/>
    <col min="787" max="787" width="17.421875" style="151" customWidth="1"/>
    <col min="788" max="1024" width="9.28125" style="151" customWidth="1"/>
    <col min="1025" max="1025" width="6.7109375" style="151" customWidth="1"/>
    <col min="1026" max="1026" width="4.28125" style="151" customWidth="1"/>
    <col min="1027" max="1027" width="105.140625" style="151" customWidth="1"/>
    <col min="1028" max="1029" width="9.421875" style="151" bestFit="1" customWidth="1"/>
    <col min="1030" max="1030" width="11.421875" style="151" bestFit="1" customWidth="1"/>
    <col min="1031" max="1031" width="14.8515625" style="151" customWidth="1"/>
    <col min="1032" max="1032" width="13.7109375" style="151" customWidth="1"/>
    <col min="1033" max="1033" width="14.7109375" style="151" bestFit="1" customWidth="1"/>
    <col min="1034" max="1034" width="16.7109375" style="151" customWidth="1"/>
    <col min="1035" max="1035" width="26.7109375" style="151" customWidth="1"/>
    <col min="1036" max="1036" width="12.421875" style="151" customWidth="1"/>
    <col min="1037" max="1041" width="9.140625" style="151" hidden="1" customWidth="1"/>
    <col min="1042" max="1042" width="12.140625" style="151" customWidth="1"/>
    <col min="1043" max="1043" width="17.421875" style="151" customWidth="1"/>
    <col min="1044" max="1280" width="9.28125" style="151" customWidth="1"/>
    <col min="1281" max="1281" width="6.7109375" style="151" customWidth="1"/>
    <col min="1282" max="1282" width="4.28125" style="151" customWidth="1"/>
    <col min="1283" max="1283" width="105.140625" style="151" customWidth="1"/>
    <col min="1284" max="1285" width="9.421875" style="151" bestFit="1" customWidth="1"/>
    <col min="1286" max="1286" width="11.421875" style="151" bestFit="1" customWidth="1"/>
    <col min="1287" max="1287" width="14.8515625" style="151" customWidth="1"/>
    <col min="1288" max="1288" width="13.7109375" style="151" customWidth="1"/>
    <col min="1289" max="1289" width="14.7109375" style="151" bestFit="1" customWidth="1"/>
    <col min="1290" max="1290" width="16.7109375" style="151" customWidth="1"/>
    <col min="1291" max="1291" width="26.7109375" style="151" customWidth="1"/>
    <col min="1292" max="1292" width="12.421875" style="151" customWidth="1"/>
    <col min="1293" max="1297" width="9.140625" style="151" hidden="1" customWidth="1"/>
    <col min="1298" max="1298" width="12.140625" style="151" customWidth="1"/>
    <col min="1299" max="1299" width="17.421875" style="151" customWidth="1"/>
    <col min="1300" max="1536" width="9.28125" style="151" customWidth="1"/>
    <col min="1537" max="1537" width="6.7109375" style="151" customWidth="1"/>
    <col min="1538" max="1538" width="4.28125" style="151" customWidth="1"/>
    <col min="1539" max="1539" width="105.140625" style="151" customWidth="1"/>
    <col min="1540" max="1541" width="9.421875" style="151" bestFit="1" customWidth="1"/>
    <col min="1542" max="1542" width="11.421875" style="151" bestFit="1" customWidth="1"/>
    <col min="1543" max="1543" width="14.8515625" style="151" customWidth="1"/>
    <col min="1544" max="1544" width="13.7109375" style="151" customWidth="1"/>
    <col min="1545" max="1545" width="14.7109375" style="151" bestFit="1" customWidth="1"/>
    <col min="1546" max="1546" width="16.7109375" style="151" customWidth="1"/>
    <col min="1547" max="1547" width="26.7109375" style="151" customWidth="1"/>
    <col min="1548" max="1548" width="12.421875" style="151" customWidth="1"/>
    <col min="1549" max="1553" width="9.140625" style="151" hidden="1" customWidth="1"/>
    <col min="1554" max="1554" width="12.140625" style="151" customWidth="1"/>
    <col min="1555" max="1555" width="17.421875" style="151" customWidth="1"/>
    <col min="1556" max="1792" width="9.28125" style="151" customWidth="1"/>
    <col min="1793" max="1793" width="6.7109375" style="151" customWidth="1"/>
    <col min="1794" max="1794" width="4.28125" style="151" customWidth="1"/>
    <col min="1795" max="1795" width="105.140625" style="151" customWidth="1"/>
    <col min="1796" max="1797" width="9.421875" style="151" bestFit="1" customWidth="1"/>
    <col min="1798" max="1798" width="11.421875" style="151" bestFit="1" customWidth="1"/>
    <col min="1799" max="1799" width="14.8515625" style="151" customWidth="1"/>
    <col min="1800" max="1800" width="13.7109375" style="151" customWidth="1"/>
    <col min="1801" max="1801" width="14.7109375" style="151" bestFit="1" customWidth="1"/>
    <col min="1802" max="1802" width="16.7109375" style="151" customWidth="1"/>
    <col min="1803" max="1803" width="26.7109375" style="151" customWidth="1"/>
    <col min="1804" max="1804" width="12.421875" style="151" customWidth="1"/>
    <col min="1805" max="1809" width="9.140625" style="151" hidden="1" customWidth="1"/>
    <col min="1810" max="1810" width="12.140625" style="151" customWidth="1"/>
    <col min="1811" max="1811" width="17.421875" style="151" customWidth="1"/>
    <col min="1812" max="2048" width="9.28125" style="151" customWidth="1"/>
    <col min="2049" max="2049" width="6.7109375" style="151" customWidth="1"/>
    <col min="2050" max="2050" width="4.28125" style="151" customWidth="1"/>
    <col min="2051" max="2051" width="105.140625" style="151" customWidth="1"/>
    <col min="2052" max="2053" width="9.421875" style="151" bestFit="1" customWidth="1"/>
    <col min="2054" max="2054" width="11.421875" style="151" bestFit="1" customWidth="1"/>
    <col min="2055" max="2055" width="14.8515625" style="151" customWidth="1"/>
    <col min="2056" max="2056" width="13.7109375" style="151" customWidth="1"/>
    <col min="2057" max="2057" width="14.7109375" style="151" bestFit="1" customWidth="1"/>
    <col min="2058" max="2058" width="16.7109375" style="151" customWidth="1"/>
    <col min="2059" max="2059" width="26.7109375" style="151" customWidth="1"/>
    <col min="2060" max="2060" width="12.421875" style="151" customWidth="1"/>
    <col min="2061" max="2065" width="9.140625" style="151" hidden="1" customWidth="1"/>
    <col min="2066" max="2066" width="12.140625" style="151" customWidth="1"/>
    <col min="2067" max="2067" width="17.421875" style="151" customWidth="1"/>
    <col min="2068" max="2304" width="9.28125" style="151" customWidth="1"/>
    <col min="2305" max="2305" width="6.7109375" style="151" customWidth="1"/>
    <col min="2306" max="2306" width="4.28125" style="151" customWidth="1"/>
    <col min="2307" max="2307" width="105.140625" style="151" customWidth="1"/>
    <col min="2308" max="2309" width="9.421875" style="151" bestFit="1" customWidth="1"/>
    <col min="2310" max="2310" width="11.421875" style="151" bestFit="1" customWidth="1"/>
    <col min="2311" max="2311" width="14.8515625" style="151" customWidth="1"/>
    <col min="2312" max="2312" width="13.7109375" style="151" customWidth="1"/>
    <col min="2313" max="2313" width="14.7109375" style="151" bestFit="1" customWidth="1"/>
    <col min="2314" max="2314" width="16.7109375" style="151" customWidth="1"/>
    <col min="2315" max="2315" width="26.7109375" style="151" customWidth="1"/>
    <col min="2316" max="2316" width="12.421875" style="151" customWidth="1"/>
    <col min="2317" max="2321" width="9.140625" style="151" hidden="1" customWidth="1"/>
    <col min="2322" max="2322" width="12.140625" style="151" customWidth="1"/>
    <col min="2323" max="2323" width="17.421875" style="151" customWidth="1"/>
    <col min="2324" max="2560" width="9.28125" style="151" customWidth="1"/>
    <col min="2561" max="2561" width="6.7109375" style="151" customWidth="1"/>
    <col min="2562" max="2562" width="4.28125" style="151" customWidth="1"/>
    <col min="2563" max="2563" width="105.140625" style="151" customWidth="1"/>
    <col min="2564" max="2565" width="9.421875" style="151" bestFit="1" customWidth="1"/>
    <col min="2566" max="2566" width="11.421875" style="151" bestFit="1" customWidth="1"/>
    <col min="2567" max="2567" width="14.8515625" style="151" customWidth="1"/>
    <col min="2568" max="2568" width="13.7109375" style="151" customWidth="1"/>
    <col min="2569" max="2569" width="14.7109375" style="151" bestFit="1" customWidth="1"/>
    <col min="2570" max="2570" width="16.7109375" style="151" customWidth="1"/>
    <col min="2571" max="2571" width="26.7109375" style="151" customWidth="1"/>
    <col min="2572" max="2572" width="12.421875" style="151" customWidth="1"/>
    <col min="2573" max="2577" width="9.140625" style="151" hidden="1" customWidth="1"/>
    <col min="2578" max="2578" width="12.140625" style="151" customWidth="1"/>
    <col min="2579" max="2579" width="17.421875" style="151" customWidth="1"/>
    <col min="2580" max="2816" width="9.28125" style="151" customWidth="1"/>
    <col min="2817" max="2817" width="6.7109375" style="151" customWidth="1"/>
    <col min="2818" max="2818" width="4.28125" style="151" customWidth="1"/>
    <col min="2819" max="2819" width="105.140625" style="151" customWidth="1"/>
    <col min="2820" max="2821" width="9.421875" style="151" bestFit="1" customWidth="1"/>
    <col min="2822" max="2822" width="11.421875" style="151" bestFit="1" customWidth="1"/>
    <col min="2823" max="2823" width="14.8515625" style="151" customWidth="1"/>
    <col min="2824" max="2824" width="13.7109375" style="151" customWidth="1"/>
    <col min="2825" max="2825" width="14.7109375" style="151" bestFit="1" customWidth="1"/>
    <col min="2826" max="2826" width="16.7109375" style="151" customWidth="1"/>
    <col min="2827" max="2827" width="26.7109375" style="151" customWidth="1"/>
    <col min="2828" max="2828" width="12.421875" style="151" customWidth="1"/>
    <col min="2829" max="2833" width="9.140625" style="151" hidden="1" customWidth="1"/>
    <col min="2834" max="2834" width="12.140625" style="151" customWidth="1"/>
    <col min="2835" max="2835" width="17.421875" style="151" customWidth="1"/>
    <col min="2836" max="3072" width="9.28125" style="151" customWidth="1"/>
    <col min="3073" max="3073" width="6.7109375" style="151" customWidth="1"/>
    <col min="3074" max="3074" width="4.28125" style="151" customWidth="1"/>
    <col min="3075" max="3075" width="105.140625" style="151" customWidth="1"/>
    <col min="3076" max="3077" width="9.421875" style="151" bestFit="1" customWidth="1"/>
    <col min="3078" max="3078" width="11.421875" style="151" bestFit="1" customWidth="1"/>
    <col min="3079" max="3079" width="14.8515625" style="151" customWidth="1"/>
    <col min="3080" max="3080" width="13.7109375" style="151" customWidth="1"/>
    <col min="3081" max="3081" width="14.7109375" style="151" bestFit="1" customWidth="1"/>
    <col min="3082" max="3082" width="16.7109375" style="151" customWidth="1"/>
    <col min="3083" max="3083" width="26.7109375" style="151" customWidth="1"/>
    <col min="3084" max="3084" width="12.421875" style="151" customWidth="1"/>
    <col min="3085" max="3089" width="9.140625" style="151" hidden="1" customWidth="1"/>
    <col min="3090" max="3090" width="12.140625" style="151" customWidth="1"/>
    <col min="3091" max="3091" width="17.421875" style="151" customWidth="1"/>
    <col min="3092" max="3328" width="9.28125" style="151" customWidth="1"/>
    <col min="3329" max="3329" width="6.7109375" style="151" customWidth="1"/>
    <col min="3330" max="3330" width="4.28125" style="151" customWidth="1"/>
    <col min="3331" max="3331" width="105.140625" style="151" customWidth="1"/>
    <col min="3332" max="3333" width="9.421875" style="151" bestFit="1" customWidth="1"/>
    <col min="3334" max="3334" width="11.421875" style="151" bestFit="1" customWidth="1"/>
    <col min="3335" max="3335" width="14.8515625" style="151" customWidth="1"/>
    <col min="3336" max="3336" width="13.7109375" style="151" customWidth="1"/>
    <col min="3337" max="3337" width="14.7109375" style="151" bestFit="1" customWidth="1"/>
    <col min="3338" max="3338" width="16.7109375" style="151" customWidth="1"/>
    <col min="3339" max="3339" width="26.7109375" style="151" customWidth="1"/>
    <col min="3340" max="3340" width="12.421875" style="151" customWidth="1"/>
    <col min="3341" max="3345" width="9.140625" style="151" hidden="1" customWidth="1"/>
    <col min="3346" max="3346" width="12.140625" style="151" customWidth="1"/>
    <col min="3347" max="3347" width="17.421875" style="151" customWidth="1"/>
    <col min="3348" max="3584" width="9.28125" style="151" customWidth="1"/>
    <col min="3585" max="3585" width="6.7109375" style="151" customWidth="1"/>
    <col min="3586" max="3586" width="4.28125" style="151" customWidth="1"/>
    <col min="3587" max="3587" width="105.140625" style="151" customWidth="1"/>
    <col min="3588" max="3589" width="9.421875" style="151" bestFit="1" customWidth="1"/>
    <col min="3590" max="3590" width="11.421875" style="151" bestFit="1" customWidth="1"/>
    <col min="3591" max="3591" width="14.8515625" style="151" customWidth="1"/>
    <col min="3592" max="3592" width="13.7109375" style="151" customWidth="1"/>
    <col min="3593" max="3593" width="14.7109375" style="151" bestFit="1" customWidth="1"/>
    <col min="3594" max="3594" width="16.7109375" style="151" customWidth="1"/>
    <col min="3595" max="3595" width="26.7109375" style="151" customWidth="1"/>
    <col min="3596" max="3596" width="12.421875" style="151" customWidth="1"/>
    <col min="3597" max="3601" width="9.140625" style="151" hidden="1" customWidth="1"/>
    <col min="3602" max="3602" width="12.140625" style="151" customWidth="1"/>
    <col min="3603" max="3603" width="17.421875" style="151" customWidth="1"/>
    <col min="3604" max="3840" width="9.28125" style="151" customWidth="1"/>
    <col min="3841" max="3841" width="6.7109375" style="151" customWidth="1"/>
    <col min="3842" max="3842" width="4.28125" style="151" customWidth="1"/>
    <col min="3843" max="3843" width="105.140625" style="151" customWidth="1"/>
    <col min="3844" max="3845" width="9.421875" style="151" bestFit="1" customWidth="1"/>
    <col min="3846" max="3846" width="11.421875" style="151" bestFit="1" customWidth="1"/>
    <col min="3847" max="3847" width="14.8515625" style="151" customWidth="1"/>
    <col min="3848" max="3848" width="13.7109375" style="151" customWidth="1"/>
    <col min="3849" max="3849" width="14.7109375" style="151" bestFit="1" customWidth="1"/>
    <col min="3850" max="3850" width="16.7109375" style="151" customWidth="1"/>
    <col min="3851" max="3851" width="26.7109375" style="151" customWidth="1"/>
    <col min="3852" max="3852" width="12.421875" style="151" customWidth="1"/>
    <col min="3853" max="3857" width="9.140625" style="151" hidden="1" customWidth="1"/>
    <col min="3858" max="3858" width="12.140625" style="151" customWidth="1"/>
    <col min="3859" max="3859" width="17.421875" style="151" customWidth="1"/>
    <col min="3860" max="4096" width="9.28125" style="151" customWidth="1"/>
    <col min="4097" max="4097" width="6.7109375" style="151" customWidth="1"/>
    <col min="4098" max="4098" width="4.28125" style="151" customWidth="1"/>
    <col min="4099" max="4099" width="105.140625" style="151" customWidth="1"/>
    <col min="4100" max="4101" width="9.421875" style="151" bestFit="1" customWidth="1"/>
    <col min="4102" max="4102" width="11.421875" style="151" bestFit="1" customWidth="1"/>
    <col min="4103" max="4103" width="14.8515625" style="151" customWidth="1"/>
    <col min="4104" max="4104" width="13.7109375" style="151" customWidth="1"/>
    <col min="4105" max="4105" width="14.7109375" style="151" bestFit="1" customWidth="1"/>
    <col min="4106" max="4106" width="16.7109375" style="151" customWidth="1"/>
    <col min="4107" max="4107" width="26.7109375" style="151" customWidth="1"/>
    <col min="4108" max="4108" width="12.421875" style="151" customWidth="1"/>
    <col min="4109" max="4113" width="9.140625" style="151" hidden="1" customWidth="1"/>
    <col min="4114" max="4114" width="12.140625" style="151" customWidth="1"/>
    <col min="4115" max="4115" width="17.421875" style="151" customWidth="1"/>
    <col min="4116" max="4352" width="9.28125" style="151" customWidth="1"/>
    <col min="4353" max="4353" width="6.7109375" style="151" customWidth="1"/>
    <col min="4354" max="4354" width="4.28125" style="151" customWidth="1"/>
    <col min="4355" max="4355" width="105.140625" style="151" customWidth="1"/>
    <col min="4356" max="4357" width="9.421875" style="151" bestFit="1" customWidth="1"/>
    <col min="4358" max="4358" width="11.421875" style="151" bestFit="1" customWidth="1"/>
    <col min="4359" max="4359" width="14.8515625" style="151" customWidth="1"/>
    <col min="4360" max="4360" width="13.7109375" style="151" customWidth="1"/>
    <col min="4361" max="4361" width="14.7109375" style="151" bestFit="1" customWidth="1"/>
    <col min="4362" max="4362" width="16.7109375" style="151" customWidth="1"/>
    <col min="4363" max="4363" width="26.7109375" style="151" customWidth="1"/>
    <col min="4364" max="4364" width="12.421875" style="151" customWidth="1"/>
    <col min="4365" max="4369" width="9.140625" style="151" hidden="1" customWidth="1"/>
    <col min="4370" max="4370" width="12.140625" style="151" customWidth="1"/>
    <col min="4371" max="4371" width="17.421875" style="151" customWidth="1"/>
    <col min="4372" max="4608" width="9.28125" style="151" customWidth="1"/>
    <col min="4609" max="4609" width="6.7109375" style="151" customWidth="1"/>
    <col min="4610" max="4610" width="4.28125" style="151" customWidth="1"/>
    <col min="4611" max="4611" width="105.140625" style="151" customWidth="1"/>
    <col min="4612" max="4613" width="9.421875" style="151" bestFit="1" customWidth="1"/>
    <col min="4614" max="4614" width="11.421875" style="151" bestFit="1" customWidth="1"/>
    <col min="4615" max="4615" width="14.8515625" style="151" customWidth="1"/>
    <col min="4616" max="4616" width="13.7109375" style="151" customWidth="1"/>
    <col min="4617" max="4617" width="14.7109375" style="151" bestFit="1" customWidth="1"/>
    <col min="4618" max="4618" width="16.7109375" style="151" customWidth="1"/>
    <col min="4619" max="4619" width="26.7109375" style="151" customWidth="1"/>
    <col min="4620" max="4620" width="12.421875" style="151" customWidth="1"/>
    <col min="4621" max="4625" width="9.140625" style="151" hidden="1" customWidth="1"/>
    <col min="4626" max="4626" width="12.140625" style="151" customWidth="1"/>
    <col min="4627" max="4627" width="17.421875" style="151" customWidth="1"/>
    <col min="4628" max="4864" width="9.28125" style="151" customWidth="1"/>
    <col min="4865" max="4865" width="6.7109375" style="151" customWidth="1"/>
    <col min="4866" max="4866" width="4.28125" style="151" customWidth="1"/>
    <col min="4867" max="4867" width="105.140625" style="151" customWidth="1"/>
    <col min="4868" max="4869" width="9.421875" style="151" bestFit="1" customWidth="1"/>
    <col min="4870" max="4870" width="11.421875" style="151" bestFit="1" customWidth="1"/>
    <col min="4871" max="4871" width="14.8515625" style="151" customWidth="1"/>
    <col min="4872" max="4872" width="13.7109375" style="151" customWidth="1"/>
    <col min="4873" max="4873" width="14.7109375" style="151" bestFit="1" customWidth="1"/>
    <col min="4874" max="4874" width="16.7109375" style="151" customWidth="1"/>
    <col min="4875" max="4875" width="26.7109375" style="151" customWidth="1"/>
    <col min="4876" max="4876" width="12.421875" style="151" customWidth="1"/>
    <col min="4877" max="4881" width="9.140625" style="151" hidden="1" customWidth="1"/>
    <col min="4882" max="4882" width="12.140625" style="151" customWidth="1"/>
    <col min="4883" max="4883" width="17.421875" style="151" customWidth="1"/>
    <col min="4884" max="5120" width="9.28125" style="151" customWidth="1"/>
    <col min="5121" max="5121" width="6.7109375" style="151" customWidth="1"/>
    <col min="5122" max="5122" width="4.28125" style="151" customWidth="1"/>
    <col min="5123" max="5123" width="105.140625" style="151" customWidth="1"/>
    <col min="5124" max="5125" width="9.421875" style="151" bestFit="1" customWidth="1"/>
    <col min="5126" max="5126" width="11.421875" style="151" bestFit="1" customWidth="1"/>
    <col min="5127" max="5127" width="14.8515625" style="151" customWidth="1"/>
    <col min="5128" max="5128" width="13.7109375" style="151" customWidth="1"/>
    <col min="5129" max="5129" width="14.7109375" style="151" bestFit="1" customWidth="1"/>
    <col min="5130" max="5130" width="16.7109375" style="151" customWidth="1"/>
    <col min="5131" max="5131" width="26.7109375" style="151" customWidth="1"/>
    <col min="5132" max="5132" width="12.421875" style="151" customWidth="1"/>
    <col min="5133" max="5137" width="9.140625" style="151" hidden="1" customWidth="1"/>
    <col min="5138" max="5138" width="12.140625" style="151" customWidth="1"/>
    <col min="5139" max="5139" width="17.421875" style="151" customWidth="1"/>
    <col min="5140" max="5376" width="9.28125" style="151" customWidth="1"/>
    <col min="5377" max="5377" width="6.7109375" style="151" customWidth="1"/>
    <col min="5378" max="5378" width="4.28125" style="151" customWidth="1"/>
    <col min="5379" max="5379" width="105.140625" style="151" customWidth="1"/>
    <col min="5380" max="5381" width="9.421875" style="151" bestFit="1" customWidth="1"/>
    <col min="5382" max="5382" width="11.421875" style="151" bestFit="1" customWidth="1"/>
    <col min="5383" max="5383" width="14.8515625" style="151" customWidth="1"/>
    <col min="5384" max="5384" width="13.7109375" style="151" customWidth="1"/>
    <col min="5385" max="5385" width="14.7109375" style="151" bestFit="1" customWidth="1"/>
    <col min="5386" max="5386" width="16.7109375" style="151" customWidth="1"/>
    <col min="5387" max="5387" width="26.7109375" style="151" customWidth="1"/>
    <col min="5388" max="5388" width="12.421875" style="151" customWidth="1"/>
    <col min="5389" max="5393" width="9.140625" style="151" hidden="1" customWidth="1"/>
    <col min="5394" max="5394" width="12.140625" style="151" customWidth="1"/>
    <col min="5395" max="5395" width="17.421875" style="151" customWidth="1"/>
    <col min="5396" max="5632" width="9.28125" style="151" customWidth="1"/>
    <col min="5633" max="5633" width="6.7109375" style="151" customWidth="1"/>
    <col min="5634" max="5634" width="4.28125" style="151" customWidth="1"/>
    <col min="5635" max="5635" width="105.140625" style="151" customWidth="1"/>
    <col min="5636" max="5637" width="9.421875" style="151" bestFit="1" customWidth="1"/>
    <col min="5638" max="5638" width="11.421875" style="151" bestFit="1" customWidth="1"/>
    <col min="5639" max="5639" width="14.8515625" style="151" customWidth="1"/>
    <col min="5640" max="5640" width="13.7109375" style="151" customWidth="1"/>
    <col min="5641" max="5641" width="14.7109375" style="151" bestFit="1" customWidth="1"/>
    <col min="5642" max="5642" width="16.7109375" style="151" customWidth="1"/>
    <col min="5643" max="5643" width="26.7109375" style="151" customWidth="1"/>
    <col min="5644" max="5644" width="12.421875" style="151" customWidth="1"/>
    <col min="5645" max="5649" width="9.140625" style="151" hidden="1" customWidth="1"/>
    <col min="5650" max="5650" width="12.140625" style="151" customWidth="1"/>
    <col min="5651" max="5651" width="17.421875" style="151" customWidth="1"/>
    <col min="5652" max="5888" width="9.28125" style="151" customWidth="1"/>
    <col min="5889" max="5889" width="6.7109375" style="151" customWidth="1"/>
    <col min="5890" max="5890" width="4.28125" style="151" customWidth="1"/>
    <col min="5891" max="5891" width="105.140625" style="151" customWidth="1"/>
    <col min="5892" max="5893" width="9.421875" style="151" bestFit="1" customWidth="1"/>
    <col min="5894" max="5894" width="11.421875" style="151" bestFit="1" customWidth="1"/>
    <col min="5895" max="5895" width="14.8515625" style="151" customWidth="1"/>
    <col min="5896" max="5896" width="13.7109375" style="151" customWidth="1"/>
    <col min="5897" max="5897" width="14.7109375" style="151" bestFit="1" customWidth="1"/>
    <col min="5898" max="5898" width="16.7109375" style="151" customWidth="1"/>
    <col min="5899" max="5899" width="26.7109375" style="151" customWidth="1"/>
    <col min="5900" max="5900" width="12.421875" style="151" customWidth="1"/>
    <col min="5901" max="5905" width="9.140625" style="151" hidden="1" customWidth="1"/>
    <col min="5906" max="5906" width="12.140625" style="151" customWidth="1"/>
    <col min="5907" max="5907" width="17.421875" style="151" customWidth="1"/>
    <col min="5908" max="6144" width="9.28125" style="151" customWidth="1"/>
    <col min="6145" max="6145" width="6.7109375" style="151" customWidth="1"/>
    <col min="6146" max="6146" width="4.28125" style="151" customWidth="1"/>
    <col min="6147" max="6147" width="105.140625" style="151" customWidth="1"/>
    <col min="6148" max="6149" width="9.421875" style="151" bestFit="1" customWidth="1"/>
    <col min="6150" max="6150" width="11.421875" style="151" bestFit="1" customWidth="1"/>
    <col min="6151" max="6151" width="14.8515625" style="151" customWidth="1"/>
    <col min="6152" max="6152" width="13.7109375" style="151" customWidth="1"/>
    <col min="6153" max="6153" width="14.7109375" style="151" bestFit="1" customWidth="1"/>
    <col min="6154" max="6154" width="16.7109375" style="151" customWidth="1"/>
    <col min="6155" max="6155" width="26.7109375" style="151" customWidth="1"/>
    <col min="6156" max="6156" width="12.421875" style="151" customWidth="1"/>
    <col min="6157" max="6161" width="9.140625" style="151" hidden="1" customWidth="1"/>
    <col min="6162" max="6162" width="12.140625" style="151" customWidth="1"/>
    <col min="6163" max="6163" width="17.421875" style="151" customWidth="1"/>
    <col min="6164" max="6400" width="9.28125" style="151" customWidth="1"/>
    <col min="6401" max="6401" width="6.7109375" style="151" customWidth="1"/>
    <col min="6402" max="6402" width="4.28125" style="151" customWidth="1"/>
    <col min="6403" max="6403" width="105.140625" style="151" customWidth="1"/>
    <col min="6404" max="6405" width="9.421875" style="151" bestFit="1" customWidth="1"/>
    <col min="6406" max="6406" width="11.421875" style="151" bestFit="1" customWidth="1"/>
    <col min="6407" max="6407" width="14.8515625" style="151" customWidth="1"/>
    <col min="6408" max="6408" width="13.7109375" style="151" customWidth="1"/>
    <col min="6409" max="6409" width="14.7109375" style="151" bestFit="1" customWidth="1"/>
    <col min="6410" max="6410" width="16.7109375" style="151" customWidth="1"/>
    <col min="6411" max="6411" width="26.7109375" style="151" customWidth="1"/>
    <col min="6412" max="6412" width="12.421875" style="151" customWidth="1"/>
    <col min="6413" max="6417" width="9.140625" style="151" hidden="1" customWidth="1"/>
    <col min="6418" max="6418" width="12.140625" style="151" customWidth="1"/>
    <col min="6419" max="6419" width="17.421875" style="151" customWidth="1"/>
    <col min="6420" max="6656" width="9.28125" style="151" customWidth="1"/>
    <col min="6657" max="6657" width="6.7109375" style="151" customWidth="1"/>
    <col min="6658" max="6658" width="4.28125" style="151" customWidth="1"/>
    <col min="6659" max="6659" width="105.140625" style="151" customWidth="1"/>
    <col min="6660" max="6661" width="9.421875" style="151" bestFit="1" customWidth="1"/>
    <col min="6662" max="6662" width="11.421875" style="151" bestFit="1" customWidth="1"/>
    <col min="6663" max="6663" width="14.8515625" style="151" customWidth="1"/>
    <col min="6664" max="6664" width="13.7109375" style="151" customWidth="1"/>
    <col min="6665" max="6665" width="14.7109375" style="151" bestFit="1" customWidth="1"/>
    <col min="6666" max="6666" width="16.7109375" style="151" customWidth="1"/>
    <col min="6667" max="6667" width="26.7109375" style="151" customWidth="1"/>
    <col min="6668" max="6668" width="12.421875" style="151" customWidth="1"/>
    <col min="6669" max="6673" width="9.140625" style="151" hidden="1" customWidth="1"/>
    <col min="6674" max="6674" width="12.140625" style="151" customWidth="1"/>
    <col min="6675" max="6675" width="17.421875" style="151" customWidth="1"/>
    <col min="6676" max="6912" width="9.28125" style="151" customWidth="1"/>
    <col min="6913" max="6913" width="6.7109375" style="151" customWidth="1"/>
    <col min="6914" max="6914" width="4.28125" style="151" customWidth="1"/>
    <col min="6915" max="6915" width="105.140625" style="151" customWidth="1"/>
    <col min="6916" max="6917" width="9.421875" style="151" bestFit="1" customWidth="1"/>
    <col min="6918" max="6918" width="11.421875" style="151" bestFit="1" customWidth="1"/>
    <col min="6919" max="6919" width="14.8515625" style="151" customWidth="1"/>
    <col min="6920" max="6920" width="13.7109375" style="151" customWidth="1"/>
    <col min="6921" max="6921" width="14.7109375" style="151" bestFit="1" customWidth="1"/>
    <col min="6922" max="6922" width="16.7109375" style="151" customWidth="1"/>
    <col min="6923" max="6923" width="26.7109375" style="151" customWidth="1"/>
    <col min="6924" max="6924" width="12.421875" style="151" customWidth="1"/>
    <col min="6925" max="6929" width="9.140625" style="151" hidden="1" customWidth="1"/>
    <col min="6930" max="6930" width="12.140625" style="151" customWidth="1"/>
    <col min="6931" max="6931" width="17.421875" style="151" customWidth="1"/>
    <col min="6932" max="7168" width="9.28125" style="151" customWidth="1"/>
    <col min="7169" max="7169" width="6.7109375" style="151" customWidth="1"/>
    <col min="7170" max="7170" width="4.28125" style="151" customWidth="1"/>
    <col min="7171" max="7171" width="105.140625" style="151" customWidth="1"/>
    <col min="7172" max="7173" width="9.421875" style="151" bestFit="1" customWidth="1"/>
    <col min="7174" max="7174" width="11.421875" style="151" bestFit="1" customWidth="1"/>
    <col min="7175" max="7175" width="14.8515625" style="151" customWidth="1"/>
    <col min="7176" max="7176" width="13.7109375" style="151" customWidth="1"/>
    <col min="7177" max="7177" width="14.7109375" style="151" bestFit="1" customWidth="1"/>
    <col min="7178" max="7178" width="16.7109375" style="151" customWidth="1"/>
    <col min="7179" max="7179" width="26.7109375" style="151" customWidth="1"/>
    <col min="7180" max="7180" width="12.421875" style="151" customWidth="1"/>
    <col min="7181" max="7185" width="9.140625" style="151" hidden="1" customWidth="1"/>
    <col min="7186" max="7186" width="12.140625" style="151" customWidth="1"/>
    <col min="7187" max="7187" width="17.421875" style="151" customWidth="1"/>
    <col min="7188" max="7424" width="9.28125" style="151" customWidth="1"/>
    <col min="7425" max="7425" width="6.7109375" style="151" customWidth="1"/>
    <col min="7426" max="7426" width="4.28125" style="151" customWidth="1"/>
    <col min="7427" max="7427" width="105.140625" style="151" customWidth="1"/>
    <col min="7428" max="7429" width="9.421875" style="151" bestFit="1" customWidth="1"/>
    <col min="7430" max="7430" width="11.421875" style="151" bestFit="1" customWidth="1"/>
    <col min="7431" max="7431" width="14.8515625" style="151" customWidth="1"/>
    <col min="7432" max="7432" width="13.7109375" style="151" customWidth="1"/>
    <col min="7433" max="7433" width="14.7109375" style="151" bestFit="1" customWidth="1"/>
    <col min="7434" max="7434" width="16.7109375" style="151" customWidth="1"/>
    <col min="7435" max="7435" width="26.7109375" style="151" customWidth="1"/>
    <col min="7436" max="7436" width="12.421875" style="151" customWidth="1"/>
    <col min="7437" max="7441" width="9.140625" style="151" hidden="1" customWidth="1"/>
    <col min="7442" max="7442" width="12.140625" style="151" customWidth="1"/>
    <col min="7443" max="7443" width="17.421875" style="151" customWidth="1"/>
    <col min="7444" max="7680" width="9.28125" style="151" customWidth="1"/>
    <col min="7681" max="7681" width="6.7109375" style="151" customWidth="1"/>
    <col min="7682" max="7682" width="4.28125" style="151" customWidth="1"/>
    <col min="7683" max="7683" width="105.140625" style="151" customWidth="1"/>
    <col min="7684" max="7685" width="9.421875" style="151" bestFit="1" customWidth="1"/>
    <col min="7686" max="7686" width="11.421875" style="151" bestFit="1" customWidth="1"/>
    <col min="7687" max="7687" width="14.8515625" style="151" customWidth="1"/>
    <col min="7688" max="7688" width="13.7109375" style="151" customWidth="1"/>
    <col min="7689" max="7689" width="14.7109375" style="151" bestFit="1" customWidth="1"/>
    <col min="7690" max="7690" width="16.7109375" style="151" customWidth="1"/>
    <col min="7691" max="7691" width="26.7109375" style="151" customWidth="1"/>
    <col min="7692" max="7692" width="12.421875" style="151" customWidth="1"/>
    <col min="7693" max="7697" width="9.140625" style="151" hidden="1" customWidth="1"/>
    <col min="7698" max="7698" width="12.140625" style="151" customWidth="1"/>
    <col min="7699" max="7699" width="17.421875" style="151" customWidth="1"/>
    <col min="7700" max="7936" width="9.28125" style="151" customWidth="1"/>
    <col min="7937" max="7937" width="6.7109375" style="151" customWidth="1"/>
    <col min="7938" max="7938" width="4.28125" style="151" customWidth="1"/>
    <col min="7939" max="7939" width="105.140625" style="151" customWidth="1"/>
    <col min="7940" max="7941" width="9.421875" style="151" bestFit="1" customWidth="1"/>
    <col min="7942" max="7942" width="11.421875" style="151" bestFit="1" customWidth="1"/>
    <col min="7943" max="7943" width="14.8515625" style="151" customWidth="1"/>
    <col min="7944" max="7944" width="13.7109375" style="151" customWidth="1"/>
    <col min="7945" max="7945" width="14.7109375" style="151" bestFit="1" customWidth="1"/>
    <col min="7946" max="7946" width="16.7109375" style="151" customWidth="1"/>
    <col min="7947" max="7947" width="26.7109375" style="151" customWidth="1"/>
    <col min="7948" max="7948" width="12.421875" style="151" customWidth="1"/>
    <col min="7949" max="7953" width="9.140625" style="151" hidden="1" customWidth="1"/>
    <col min="7954" max="7954" width="12.140625" style="151" customWidth="1"/>
    <col min="7955" max="7955" width="17.421875" style="151" customWidth="1"/>
    <col min="7956" max="8192" width="9.28125" style="151" customWidth="1"/>
    <col min="8193" max="8193" width="6.7109375" style="151" customWidth="1"/>
    <col min="8194" max="8194" width="4.28125" style="151" customWidth="1"/>
    <col min="8195" max="8195" width="105.140625" style="151" customWidth="1"/>
    <col min="8196" max="8197" width="9.421875" style="151" bestFit="1" customWidth="1"/>
    <col min="8198" max="8198" width="11.421875" style="151" bestFit="1" customWidth="1"/>
    <col min="8199" max="8199" width="14.8515625" style="151" customWidth="1"/>
    <col min="8200" max="8200" width="13.7109375" style="151" customWidth="1"/>
    <col min="8201" max="8201" width="14.7109375" style="151" bestFit="1" customWidth="1"/>
    <col min="8202" max="8202" width="16.7109375" style="151" customWidth="1"/>
    <col min="8203" max="8203" width="26.7109375" style="151" customWidth="1"/>
    <col min="8204" max="8204" width="12.421875" style="151" customWidth="1"/>
    <col min="8205" max="8209" width="9.140625" style="151" hidden="1" customWidth="1"/>
    <col min="8210" max="8210" width="12.140625" style="151" customWidth="1"/>
    <col min="8211" max="8211" width="17.421875" style="151" customWidth="1"/>
    <col min="8212" max="8448" width="9.28125" style="151" customWidth="1"/>
    <col min="8449" max="8449" width="6.7109375" style="151" customWidth="1"/>
    <col min="8450" max="8450" width="4.28125" style="151" customWidth="1"/>
    <col min="8451" max="8451" width="105.140625" style="151" customWidth="1"/>
    <col min="8452" max="8453" width="9.421875" style="151" bestFit="1" customWidth="1"/>
    <col min="8454" max="8454" width="11.421875" style="151" bestFit="1" customWidth="1"/>
    <col min="8455" max="8455" width="14.8515625" style="151" customWidth="1"/>
    <col min="8456" max="8456" width="13.7109375" style="151" customWidth="1"/>
    <col min="8457" max="8457" width="14.7109375" style="151" bestFit="1" customWidth="1"/>
    <col min="8458" max="8458" width="16.7109375" style="151" customWidth="1"/>
    <col min="8459" max="8459" width="26.7109375" style="151" customWidth="1"/>
    <col min="8460" max="8460" width="12.421875" style="151" customWidth="1"/>
    <col min="8461" max="8465" width="9.140625" style="151" hidden="1" customWidth="1"/>
    <col min="8466" max="8466" width="12.140625" style="151" customWidth="1"/>
    <col min="8467" max="8467" width="17.421875" style="151" customWidth="1"/>
    <col min="8468" max="8704" width="9.28125" style="151" customWidth="1"/>
    <col min="8705" max="8705" width="6.7109375" style="151" customWidth="1"/>
    <col min="8706" max="8706" width="4.28125" style="151" customWidth="1"/>
    <col min="8707" max="8707" width="105.140625" style="151" customWidth="1"/>
    <col min="8708" max="8709" width="9.421875" style="151" bestFit="1" customWidth="1"/>
    <col min="8710" max="8710" width="11.421875" style="151" bestFit="1" customWidth="1"/>
    <col min="8711" max="8711" width="14.8515625" style="151" customWidth="1"/>
    <col min="8712" max="8712" width="13.7109375" style="151" customWidth="1"/>
    <col min="8713" max="8713" width="14.7109375" style="151" bestFit="1" customWidth="1"/>
    <col min="8714" max="8714" width="16.7109375" style="151" customWidth="1"/>
    <col min="8715" max="8715" width="26.7109375" style="151" customWidth="1"/>
    <col min="8716" max="8716" width="12.421875" style="151" customWidth="1"/>
    <col min="8717" max="8721" width="9.140625" style="151" hidden="1" customWidth="1"/>
    <col min="8722" max="8722" width="12.140625" style="151" customWidth="1"/>
    <col min="8723" max="8723" width="17.421875" style="151" customWidth="1"/>
    <col min="8724" max="8960" width="9.28125" style="151" customWidth="1"/>
    <col min="8961" max="8961" width="6.7109375" style="151" customWidth="1"/>
    <col min="8962" max="8962" width="4.28125" style="151" customWidth="1"/>
    <col min="8963" max="8963" width="105.140625" style="151" customWidth="1"/>
    <col min="8964" max="8965" width="9.421875" style="151" bestFit="1" customWidth="1"/>
    <col min="8966" max="8966" width="11.421875" style="151" bestFit="1" customWidth="1"/>
    <col min="8967" max="8967" width="14.8515625" style="151" customWidth="1"/>
    <col min="8968" max="8968" width="13.7109375" style="151" customWidth="1"/>
    <col min="8969" max="8969" width="14.7109375" style="151" bestFit="1" customWidth="1"/>
    <col min="8970" max="8970" width="16.7109375" style="151" customWidth="1"/>
    <col min="8971" max="8971" width="26.7109375" style="151" customWidth="1"/>
    <col min="8972" max="8972" width="12.421875" style="151" customWidth="1"/>
    <col min="8973" max="8977" width="9.140625" style="151" hidden="1" customWidth="1"/>
    <col min="8978" max="8978" width="12.140625" style="151" customWidth="1"/>
    <col min="8979" max="8979" width="17.421875" style="151" customWidth="1"/>
    <col min="8980" max="9216" width="9.28125" style="151" customWidth="1"/>
    <col min="9217" max="9217" width="6.7109375" style="151" customWidth="1"/>
    <col min="9218" max="9218" width="4.28125" style="151" customWidth="1"/>
    <col min="9219" max="9219" width="105.140625" style="151" customWidth="1"/>
    <col min="9220" max="9221" width="9.421875" style="151" bestFit="1" customWidth="1"/>
    <col min="9222" max="9222" width="11.421875" style="151" bestFit="1" customWidth="1"/>
    <col min="9223" max="9223" width="14.8515625" style="151" customWidth="1"/>
    <col min="9224" max="9224" width="13.7109375" style="151" customWidth="1"/>
    <col min="9225" max="9225" width="14.7109375" style="151" bestFit="1" customWidth="1"/>
    <col min="9226" max="9226" width="16.7109375" style="151" customWidth="1"/>
    <col min="9227" max="9227" width="26.7109375" style="151" customWidth="1"/>
    <col min="9228" max="9228" width="12.421875" style="151" customWidth="1"/>
    <col min="9229" max="9233" width="9.140625" style="151" hidden="1" customWidth="1"/>
    <col min="9234" max="9234" width="12.140625" style="151" customWidth="1"/>
    <col min="9235" max="9235" width="17.421875" style="151" customWidth="1"/>
    <col min="9236" max="9472" width="9.28125" style="151" customWidth="1"/>
    <col min="9473" max="9473" width="6.7109375" style="151" customWidth="1"/>
    <col min="9474" max="9474" width="4.28125" style="151" customWidth="1"/>
    <col min="9475" max="9475" width="105.140625" style="151" customWidth="1"/>
    <col min="9476" max="9477" width="9.421875" style="151" bestFit="1" customWidth="1"/>
    <col min="9478" max="9478" width="11.421875" style="151" bestFit="1" customWidth="1"/>
    <col min="9479" max="9479" width="14.8515625" style="151" customWidth="1"/>
    <col min="9480" max="9480" width="13.7109375" style="151" customWidth="1"/>
    <col min="9481" max="9481" width="14.7109375" style="151" bestFit="1" customWidth="1"/>
    <col min="9482" max="9482" width="16.7109375" style="151" customWidth="1"/>
    <col min="9483" max="9483" width="26.7109375" style="151" customWidth="1"/>
    <col min="9484" max="9484" width="12.421875" style="151" customWidth="1"/>
    <col min="9485" max="9489" width="9.140625" style="151" hidden="1" customWidth="1"/>
    <col min="9490" max="9490" width="12.140625" style="151" customWidth="1"/>
    <col min="9491" max="9491" width="17.421875" style="151" customWidth="1"/>
    <col min="9492" max="9728" width="9.28125" style="151" customWidth="1"/>
    <col min="9729" max="9729" width="6.7109375" style="151" customWidth="1"/>
    <col min="9730" max="9730" width="4.28125" style="151" customWidth="1"/>
    <col min="9731" max="9731" width="105.140625" style="151" customWidth="1"/>
    <col min="9732" max="9733" width="9.421875" style="151" bestFit="1" customWidth="1"/>
    <col min="9734" max="9734" width="11.421875" style="151" bestFit="1" customWidth="1"/>
    <col min="9735" max="9735" width="14.8515625" style="151" customWidth="1"/>
    <col min="9736" max="9736" width="13.7109375" style="151" customWidth="1"/>
    <col min="9737" max="9737" width="14.7109375" style="151" bestFit="1" customWidth="1"/>
    <col min="9738" max="9738" width="16.7109375" style="151" customWidth="1"/>
    <col min="9739" max="9739" width="26.7109375" style="151" customWidth="1"/>
    <col min="9740" max="9740" width="12.421875" style="151" customWidth="1"/>
    <col min="9741" max="9745" width="9.140625" style="151" hidden="1" customWidth="1"/>
    <col min="9746" max="9746" width="12.140625" style="151" customWidth="1"/>
    <col min="9747" max="9747" width="17.421875" style="151" customWidth="1"/>
    <col min="9748" max="9984" width="9.28125" style="151" customWidth="1"/>
    <col min="9985" max="9985" width="6.7109375" style="151" customWidth="1"/>
    <col min="9986" max="9986" width="4.28125" style="151" customWidth="1"/>
    <col min="9987" max="9987" width="105.140625" style="151" customWidth="1"/>
    <col min="9988" max="9989" width="9.421875" style="151" bestFit="1" customWidth="1"/>
    <col min="9990" max="9990" width="11.421875" style="151" bestFit="1" customWidth="1"/>
    <col min="9991" max="9991" width="14.8515625" style="151" customWidth="1"/>
    <col min="9992" max="9992" width="13.7109375" style="151" customWidth="1"/>
    <col min="9993" max="9993" width="14.7109375" style="151" bestFit="1" customWidth="1"/>
    <col min="9994" max="9994" width="16.7109375" style="151" customWidth="1"/>
    <col min="9995" max="9995" width="26.7109375" style="151" customWidth="1"/>
    <col min="9996" max="9996" width="12.421875" style="151" customWidth="1"/>
    <col min="9997" max="10001" width="9.140625" style="151" hidden="1" customWidth="1"/>
    <col min="10002" max="10002" width="12.140625" style="151" customWidth="1"/>
    <col min="10003" max="10003" width="17.421875" style="151" customWidth="1"/>
    <col min="10004" max="10240" width="9.28125" style="151" customWidth="1"/>
    <col min="10241" max="10241" width="6.7109375" style="151" customWidth="1"/>
    <col min="10242" max="10242" width="4.28125" style="151" customWidth="1"/>
    <col min="10243" max="10243" width="105.140625" style="151" customWidth="1"/>
    <col min="10244" max="10245" width="9.421875" style="151" bestFit="1" customWidth="1"/>
    <col min="10246" max="10246" width="11.421875" style="151" bestFit="1" customWidth="1"/>
    <col min="10247" max="10247" width="14.8515625" style="151" customWidth="1"/>
    <col min="10248" max="10248" width="13.7109375" style="151" customWidth="1"/>
    <col min="10249" max="10249" width="14.7109375" style="151" bestFit="1" customWidth="1"/>
    <col min="10250" max="10250" width="16.7109375" style="151" customWidth="1"/>
    <col min="10251" max="10251" width="26.7109375" style="151" customWidth="1"/>
    <col min="10252" max="10252" width="12.421875" style="151" customWidth="1"/>
    <col min="10253" max="10257" width="9.140625" style="151" hidden="1" customWidth="1"/>
    <col min="10258" max="10258" width="12.140625" style="151" customWidth="1"/>
    <col min="10259" max="10259" width="17.421875" style="151" customWidth="1"/>
    <col min="10260" max="10496" width="9.28125" style="151" customWidth="1"/>
    <col min="10497" max="10497" width="6.7109375" style="151" customWidth="1"/>
    <col min="10498" max="10498" width="4.28125" style="151" customWidth="1"/>
    <col min="10499" max="10499" width="105.140625" style="151" customWidth="1"/>
    <col min="10500" max="10501" width="9.421875" style="151" bestFit="1" customWidth="1"/>
    <col min="10502" max="10502" width="11.421875" style="151" bestFit="1" customWidth="1"/>
    <col min="10503" max="10503" width="14.8515625" style="151" customWidth="1"/>
    <col min="10504" max="10504" width="13.7109375" style="151" customWidth="1"/>
    <col min="10505" max="10505" width="14.7109375" style="151" bestFit="1" customWidth="1"/>
    <col min="10506" max="10506" width="16.7109375" style="151" customWidth="1"/>
    <col min="10507" max="10507" width="26.7109375" style="151" customWidth="1"/>
    <col min="10508" max="10508" width="12.421875" style="151" customWidth="1"/>
    <col min="10509" max="10513" width="9.140625" style="151" hidden="1" customWidth="1"/>
    <col min="10514" max="10514" width="12.140625" style="151" customWidth="1"/>
    <col min="10515" max="10515" width="17.421875" style="151" customWidth="1"/>
    <col min="10516" max="10752" width="9.28125" style="151" customWidth="1"/>
    <col min="10753" max="10753" width="6.7109375" style="151" customWidth="1"/>
    <col min="10754" max="10754" width="4.28125" style="151" customWidth="1"/>
    <col min="10755" max="10755" width="105.140625" style="151" customWidth="1"/>
    <col min="10756" max="10757" width="9.421875" style="151" bestFit="1" customWidth="1"/>
    <col min="10758" max="10758" width="11.421875" style="151" bestFit="1" customWidth="1"/>
    <col min="10759" max="10759" width="14.8515625" style="151" customWidth="1"/>
    <col min="10760" max="10760" width="13.7109375" style="151" customWidth="1"/>
    <col min="10761" max="10761" width="14.7109375" style="151" bestFit="1" customWidth="1"/>
    <col min="10762" max="10762" width="16.7109375" style="151" customWidth="1"/>
    <col min="10763" max="10763" width="26.7109375" style="151" customWidth="1"/>
    <col min="10764" max="10764" width="12.421875" style="151" customWidth="1"/>
    <col min="10765" max="10769" width="9.140625" style="151" hidden="1" customWidth="1"/>
    <col min="10770" max="10770" width="12.140625" style="151" customWidth="1"/>
    <col min="10771" max="10771" width="17.421875" style="151" customWidth="1"/>
    <col min="10772" max="11008" width="9.28125" style="151" customWidth="1"/>
    <col min="11009" max="11009" width="6.7109375" style="151" customWidth="1"/>
    <col min="11010" max="11010" width="4.28125" style="151" customWidth="1"/>
    <col min="11011" max="11011" width="105.140625" style="151" customWidth="1"/>
    <col min="11012" max="11013" width="9.421875" style="151" bestFit="1" customWidth="1"/>
    <col min="11014" max="11014" width="11.421875" style="151" bestFit="1" customWidth="1"/>
    <col min="11015" max="11015" width="14.8515625" style="151" customWidth="1"/>
    <col min="11016" max="11016" width="13.7109375" style="151" customWidth="1"/>
    <col min="11017" max="11017" width="14.7109375" style="151" bestFit="1" customWidth="1"/>
    <col min="11018" max="11018" width="16.7109375" style="151" customWidth="1"/>
    <col min="11019" max="11019" width="26.7109375" style="151" customWidth="1"/>
    <col min="11020" max="11020" width="12.421875" style="151" customWidth="1"/>
    <col min="11021" max="11025" width="9.140625" style="151" hidden="1" customWidth="1"/>
    <col min="11026" max="11026" width="12.140625" style="151" customWidth="1"/>
    <col min="11027" max="11027" width="17.421875" style="151" customWidth="1"/>
    <col min="11028" max="11264" width="9.28125" style="151" customWidth="1"/>
    <col min="11265" max="11265" width="6.7109375" style="151" customWidth="1"/>
    <col min="11266" max="11266" width="4.28125" style="151" customWidth="1"/>
    <col min="11267" max="11267" width="105.140625" style="151" customWidth="1"/>
    <col min="11268" max="11269" width="9.421875" style="151" bestFit="1" customWidth="1"/>
    <col min="11270" max="11270" width="11.421875" style="151" bestFit="1" customWidth="1"/>
    <col min="11271" max="11271" width="14.8515625" style="151" customWidth="1"/>
    <col min="11272" max="11272" width="13.7109375" style="151" customWidth="1"/>
    <col min="11273" max="11273" width="14.7109375" style="151" bestFit="1" customWidth="1"/>
    <col min="11274" max="11274" width="16.7109375" style="151" customWidth="1"/>
    <col min="11275" max="11275" width="26.7109375" style="151" customWidth="1"/>
    <col min="11276" max="11276" width="12.421875" style="151" customWidth="1"/>
    <col min="11277" max="11281" width="9.140625" style="151" hidden="1" customWidth="1"/>
    <col min="11282" max="11282" width="12.140625" style="151" customWidth="1"/>
    <col min="11283" max="11283" width="17.421875" style="151" customWidth="1"/>
    <col min="11284" max="11520" width="9.28125" style="151" customWidth="1"/>
    <col min="11521" max="11521" width="6.7109375" style="151" customWidth="1"/>
    <col min="11522" max="11522" width="4.28125" style="151" customWidth="1"/>
    <col min="11523" max="11523" width="105.140625" style="151" customWidth="1"/>
    <col min="11524" max="11525" width="9.421875" style="151" bestFit="1" customWidth="1"/>
    <col min="11526" max="11526" width="11.421875" style="151" bestFit="1" customWidth="1"/>
    <col min="11527" max="11527" width="14.8515625" style="151" customWidth="1"/>
    <col min="11528" max="11528" width="13.7109375" style="151" customWidth="1"/>
    <col min="11529" max="11529" width="14.7109375" style="151" bestFit="1" customWidth="1"/>
    <col min="11530" max="11530" width="16.7109375" style="151" customWidth="1"/>
    <col min="11531" max="11531" width="26.7109375" style="151" customWidth="1"/>
    <col min="11532" max="11532" width="12.421875" style="151" customWidth="1"/>
    <col min="11533" max="11537" width="9.140625" style="151" hidden="1" customWidth="1"/>
    <col min="11538" max="11538" width="12.140625" style="151" customWidth="1"/>
    <col min="11539" max="11539" width="17.421875" style="151" customWidth="1"/>
    <col min="11540" max="11776" width="9.28125" style="151" customWidth="1"/>
    <col min="11777" max="11777" width="6.7109375" style="151" customWidth="1"/>
    <col min="11778" max="11778" width="4.28125" style="151" customWidth="1"/>
    <col min="11779" max="11779" width="105.140625" style="151" customWidth="1"/>
    <col min="11780" max="11781" width="9.421875" style="151" bestFit="1" customWidth="1"/>
    <col min="11782" max="11782" width="11.421875" style="151" bestFit="1" customWidth="1"/>
    <col min="11783" max="11783" width="14.8515625" style="151" customWidth="1"/>
    <col min="11784" max="11784" width="13.7109375" style="151" customWidth="1"/>
    <col min="11785" max="11785" width="14.7109375" style="151" bestFit="1" customWidth="1"/>
    <col min="11786" max="11786" width="16.7109375" style="151" customWidth="1"/>
    <col min="11787" max="11787" width="26.7109375" style="151" customWidth="1"/>
    <col min="11788" max="11788" width="12.421875" style="151" customWidth="1"/>
    <col min="11789" max="11793" width="9.140625" style="151" hidden="1" customWidth="1"/>
    <col min="11794" max="11794" width="12.140625" style="151" customWidth="1"/>
    <col min="11795" max="11795" width="17.421875" style="151" customWidth="1"/>
    <col min="11796" max="12032" width="9.28125" style="151" customWidth="1"/>
    <col min="12033" max="12033" width="6.7109375" style="151" customWidth="1"/>
    <col min="12034" max="12034" width="4.28125" style="151" customWidth="1"/>
    <col min="12035" max="12035" width="105.140625" style="151" customWidth="1"/>
    <col min="12036" max="12037" width="9.421875" style="151" bestFit="1" customWidth="1"/>
    <col min="12038" max="12038" width="11.421875" style="151" bestFit="1" customWidth="1"/>
    <col min="12039" max="12039" width="14.8515625" style="151" customWidth="1"/>
    <col min="12040" max="12040" width="13.7109375" style="151" customWidth="1"/>
    <col min="12041" max="12041" width="14.7109375" style="151" bestFit="1" customWidth="1"/>
    <col min="12042" max="12042" width="16.7109375" style="151" customWidth="1"/>
    <col min="12043" max="12043" width="26.7109375" style="151" customWidth="1"/>
    <col min="12044" max="12044" width="12.421875" style="151" customWidth="1"/>
    <col min="12045" max="12049" width="9.140625" style="151" hidden="1" customWidth="1"/>
    <col min="12050" max="12050" width="12.140625" style="151" customWidth="1"/>
    <col min="12051" max="12051" width="17.421875" style="151" customWidth="1"/>
    <col min="12052" max="12288" width="9.28125" style="151" customWidth="1"/>
    <col min="12289" max="12289" width="6.7109375" style="151" customWidth="1"/>
    <col min="12290" max="12290" width="4.28125" style="151" customWidth="1"/>
    <col min="12291" max="12291" width="105.140625" style="151" customWidth="1"/>
    <col min="12292" max="12293" width="9.421875" style="151" bestFit="1" customWidth="1"/>
    <col min="12294" max="12294" width="11.421875" style="151" bestFit="1" customWidth="1"/>
    <col min="12295" max="12295" width="14.8515625" style="151" customWidth="1"/>
    <col min="12296" max="12296" width="13.7109375" style="151" customWidth="1"/>
    <col min="12297" max="12297" width="14.7109375" style="151" bestFit="1" customWidth="1"/>
    <col min="12298" max="12298" width="16.7109375" style="151" customWidth="1"/>
    <col min="12299" max="12299" width="26.7109375" style="151" customWidth="1"/>
    <col min="12300" max="12300" width="12.421875" style="151" customWidth="1"/>
    <col min="12301" max="12305" width="9.140625" style="151" hidden="1" customWidth="1"/>
    <col min="12306" max="12306" width="12.140625" style="151" customWidth="1"/>
    <col min="12307" max="12307" width="17.421875" style="151" customWidth="1"/>
    <col min="12308" max="12544" width="9.28125" style="151" customWidth="1"/>
    <col min="12545" max="12545" width="6.7109375" style="151" customWidth="1"/>
    <col min="12546" max="12546" width="4.28125" style="151" customWidth="1"/>
    <col min="12547" max="12547" width="105.140625" style="151" customWidth="1"/>
    <col min="12548" max="12549" width="9.421875" style="151" bestFit="1" customWidth="1"/>
    <col min="12550" max="12550" width="11.421875" style="151" bestFit="1" customWidth="1"/>
    <col min="12551" max="12551" width="14.8515625" style="151" customWidth="1"/>
    <col min="12552" max="12552" width="13.7109375" style="151" customWidth="1"/>
    <col min="12553" max="12553" width="14.7109375" style="151" bestFit="1" customWidth="1"/>
    <col min="12554" max="12554" width="16.7109375" style="151" customWidth="1"/>
    <col min="12555" max="12555" width="26.7109375" style="151" customWidth="1"/>
    <col min="12556" max="12556" width="12.421875" style="151" customWidth="1"/>
    <col min="12557" max="12561" width="9.140625" style="151" hidden="1" customWidth="1"/>
    <col min="12562" max="12562" width="12.140625" style="151" customWidth="1"/>
    <col min="12563" max="12563" width="17.421875" style="151" customWidth="1"/>
    <col min="12564" max="12800" width="9.28125" style="151" customWidth="1"/>
    <col min="12801" max="12801" width="6.7109375" style="151" customWidth="1"/>
    <col min="12802" max="12802" width="4.28125" style="151" customWidth="1"/>
    <col min="12803" max="12803" width="105.140625" style="151" customWidth="1"/>
    <col min="12804" max="12805" width="9.421875" style="151" bestFit="1" customWidth="1"/>
    <col min="12806" max="12806" width="11.421875" style="151" bestFit="1" customWidth="1"/>
    <col min="12807" max="12807" width="14.8515625" style="151" customWidth="1"/>
    <col min="12808" max="12808" width="13.7109375" style="151" customWidth="1"/>
    <col min="12809" max="12809" width="14.7109375" style="151" bestFit="1" customWidth="1"/>
    <col min="12810" max="12810" width="16.7109375" style="151" customWidth="1"/>
    <col min="12811" max="12811" width="26.7109375" style="151" customWidth="1"/>
    <col min="12812" max="12812" width="12.421875" style="151" customWidth="1"/>
    <col min="12813" max="12817" width="9.140625" style="151" hidden="1" customWidth="1"/>
    <col min="12818" max="12818" width="12.140625" style="151" customWidth="1"/>
    <col min="12819" max="12819" width="17.421875" style="151" customWidth="1"/>
    <col min="12820" max="13056" width="9.28125" style="151" customWidth="1"/>
    <col min="13057" max="13057" width="6.7109375" style="151" customWidth="1"/>
    <col min="13058" max="13058" width="4.28125" style="151" customWidth="1"/>
    <col min="13059" max="13059" width="105.140625" style="151" customWidth="1"/>
    <col min="13060" max="13061" width="9.421875" style="151" bestFit="1" customWidth="1"/>
    <col min="13062" max="13062" width="11.421875" style="151" bestFit="1" customWidth="1"/>
    <col min="13063" max="13063" width="14.8515625" style="151" customWidth="1"/>
    <col min="13064" max="13064" width="13.7109375" style="151" customWidth="1"/>
    <col min="13065" max="13065" width="14.7109375" style="151" bestFit="1" customWidth="1"/>
    <col min="13066" max="13066" width="16.7109375" style="151" customWidth="1"/>
    <col min="13067" max="13067" width="26.7109375" style="151" customWidth="1"/>
    <col min="13068" max="13068" width="12.421875" style="151" customWidth="1"/>
    <col min="13069" max="13073" width="9.140625" style="151" hidden="1" customWidth="1"/>
    <col min="13074" max="13074" width="12.140625" style="151" customWidth="1"/>
    <col min="13075" max="13075" width="17.421875" style="151" customWidth="1"/>
    <col min="13076" max="13312" width="9.28125" style="151" customWidth="1"/>
    <col min="13313" max="13313" width="6.7109375" style="151" customWidth="1"/>
    <col min="13314" max="13314" width="4.28125" style="151" customWidth="1"/>
    <col min="13315" max="13315" width="105.140625" style="151" customWidth="1"/>
    <col min="13316" max="13317" width="9.421875" style="151" bestFit="1" customWidth="1"/>
    <col min="13318" max="13318" width="11.421875" style="151" bestFit="1" customWidth="1"/>
    <col min="13319" max="13319" width="14.8515625" style="151" customWidth="1"/>
    <col min="13320" max="13320" width="13.7109375" style="151" customWidth="1"/>
    <col min="13321" max="13321" width="14.7109375" style="151" bestFit="1" customWidth="1"/>
    <col min="13322" max="13322" width="16.7109375" style="151" customWidth="1"/>
    <col min="13323" max="13323" width="26.7109375" style="151" customWidth="1"/>
    <col min="13324" max="13324" width="12.421875" style="151" customWidth="1"/>
    <col min="13325" max="13329" width="9.140625" style="151" hidden="1" customWidth="1"/>
    <col min="13330" max="13330" width="12.140625" style="151" customWidth="1"/>
    <col min="13331" max="13331" width="17.421875" style="151" customWidth="1"/>
    <col min="13332" max="13568" width="9.28125" style="151" customWidth="1"/>
    <col min="13569" max="13569" width="6.7109375" style="151" customWidth="1"/>
    <col min="13570" max="13570" width="4.28125" style="151" customWidth="1"/>
    <col min="13571" max="13571" width="105.140625" style="151" customWidth="1"/>
    <col min="13572" max="13573" width="9.421875" style="151" bestFit="1" customWidth="1"/>
    <col min="13574" max="13574" width="11.421875" style="151" bestFit="1" customWidth="1"/>
    <col min="13575" max="13575" width="14.8515625" style="151" customWidth="1"/>
    <col min="13576" max="13576" width="13.7109375" style="151" customWidth="1"/>
    <col min="13577" max="13577" width="14.7109375" style="151" bestFit="1" customWidth="1"/>
    <col min="13578" max="13578" width="16.7109375" style="151" customWidth="1"/>
    <col min="13579" max="13579" width="26.7109375" style="151" customWidth="1"/>
    <col min="13580" max="13580" width="12.421875" style="151" customWidth="1"/>
    <col min="13581" max="13585" width="9.140625" style="151" hidden="1" customWidth="1"/>
    <col min="13586" max="13586" width="12.140625" style="151" customWidth="1"/>
    <col min="13587" max="13587" width="17.421875" style="151" customWidth="1"/>
    <col min="13588" max="13824" width="9.28125" style="151" customWidth="1"/>
    <col min="13825" max="13825" width="6.7109375" style="151" customWidth="1"/>
    <col min="13826" max="13826" width="4.28125" style="151" customWidth="1"/>
    <col min="13827" max="13827" width="105.140625" style="151" customWidth="1"/>
    <col min="13828" max="13829" width="9.421875" style="151" bestFit="1" customWidth="1"/>
    <col min="13830" max="13830" width="11.421875" style="151" bestFit="1" customWidth="1"/>
    <col min="13831" max="13831" width="14.8515625" style="151" customWidth="1"/>
    <col min="13832" max="13832" width="13.7109375" style="151" customWidth="1"/>
    <col min="13833" max="13833" width="14.7109375" style="151" bestFit="1" customWidth="1"/>
    <col min="13834" max="13834" width="16.7109375" style="151" customWidth="1"/>
    <col min="13835" max="13835" width="26.7109375" style="151" customWidth="1"/>
    <col min="13836" max="13836" width="12.421875" style="151" customWidth="1"/>
    <col min="13837" max="13841" width="9.140625" style="151" hidden="1" customWidth="1"/>
    <col min="13842" max="13842" width="12.140625" style="151" customWidth="1"/>
    <col min="13843" max="13843" width="17.421875" style="151" customWidth="1"/>
    <col min="13844" max="14080" width="9.28125" style="151" customWidth="1"/>
    <col min="14081" max="14081" width="6.7109375" style="151" customWidth="1"/>
    <col min="14082" max="14082" width="4.28125" style="151" customWidth="1"/>
    <col min="14083" max="14083" width="105.140625" style="151" customWidth="1"/>
    <col min="14084" max="14085" width="9.421875" style="151" bestFit="1" customWidth="1"/>
    <col min="14086" max="14086" width="11.421875" style="151" bestFit="1" customWidth="1"/>
    <col min="14087" max="14087" width="14.8515625" style="151" customWidth="1"/>
    <col min="14088" max="14088" width="13.7109375" style="151" customWidth="1"/>
    <col min="14089" max="14089" width="14.7109375" style="151" bestFit="1" customWidth="1"/>
    <col min="14090" max="14090" width="16.7109375" style="151" customWidth="1"/>
    <col min="14091" max="14091" width="26.7109375" style="151" customWidth="1"/>
    <col min="14092" max="14092" width="12.421875" style="151" customWidth="1"/>
    <col min="14093" max="14097" width="9.140625" style="151" hidden="1" customWidth="1"/>
    <col min="14098" max="14098" width="12.140625" style="151" customWidth="1"/>
    <col min="14099" max="14099" width="17.421875" style="151" customWidth="1"/>
    <col min="14100" max="14336" width="9.28125" style="151" customWidth="1"/>
    <col min="14337" max="14337" width="6.7109375" style="151" customWidth="1"/>
    <col min="14338" max="14338" width="4.28125" style="151" customWidth="1"/>
    <col min="14339" max="14339" width="105.140625" style="151" customWidth="1"/>
    <col min="14340" max="14341" width="9.421875" style="151" bestFit="1" customWidth="1"/>
    <col min="14342" max="14342" width="11.421875" style="151" bestFit="1" customWidth="1"/>
    <col min="14343" max="14343" width="14.8515625" style="151" customWidth="1"/>
    <col min="14344" max="14344" width="13.7109375" style="151" customWidth="1"/>
    <col min="14345" max="14345" width="14.7109375" style="151" bestFit="1" customWidth="1"/>
    <col min="14346" max="14346" width="16.7109375" style="151" customWidth="1"/>
    <col min="14347" max="14347" width="26.7109375" style="151" customWidth="1"/>
    <col min="14348" max="14348" width="12.421875" style="151" customWidth="1"/>
    <col min="14349" max="14353" width="9.140625" style="151" hidden="1" customWidth="1"/>
    <col min="14354" max="14354" width="12.140625" style="151" customWidth="1"/>
    <col min="14355" max="14355" width="17.421875" style="151" customWidth="1"/>
    <col min="14356" max="14592" width="9.28125" style="151" customWidth="1"/>
    <col min="14593" max="14593" width="6.7109375" style="151" customWidth="1"/>
    <col min="14594" max="14594" width="4.28125" style="151" customWidth="1"/>
    <col min="14595" max="14595" width="105.140625" style="151" customWidth="1"/>
    <col min="14596" max="14597" width="9.421875" style="151" bestFit="1" customWidth="1"/>
    <col min="14598" max="14598" width="11.421875" style="151" bestFit="1" customWidth="1"/>
    <col min="14599" max="14599" width="14.8515625" style="151" customWidth="1"/>
    <col min="14600" max="14600" width="13.7109375" style="151" customWidth="1"/>
    <col min="14601" max="14601" width="14.7109375" style="151" bestFit="1" customWidth="1"/>
    <col min="14602" max="14602" width="16.7109375" style="151" customWidth="1"/>
    <col min="14603" max="14603" width="26.7109375" style="151" customWidth="1"/>
    <col min="14604" max="14604" width="12.421875" style="151" customWidth="1"/>
    <col min="14605" max="14609" width="9.140625" style="151" hidden="1" customWidth="1"/>
    <col min="14610" max="14610" width="12.140625" style="151" customWidth="1"/>
    <col min="14611" max="14611" width="17.421875" style="151" customWidth="1"/>
    <col min="14612" max="14848" width="9.28125" style="151" customWidth="1"/>
    <col min="14849" max="14849" width="6.7109375" style="151" customWidth="1"/>
    <col min="14850" max="14850" width="4.28125" style="151" customWidth="1"/>
    <col min="14851" max="14851" width="105.140625" style="151" customWidth="1"/>
    <col min="14852" max="14853" width="9.421875" style="151" bestFit="1" customWidth="1"/>
    <col min="14854" max="14854" width="11.421875" style="151" bestFit="1" customWidth="1"/>
    <col min="14855" max="14855" width="14.8515625" style="151" customWidth="1"/>
    <col min="14856" max="14856" width="13.7109375" style="151" customWidth="1"/>
    <col min="14857" max="14857" width="14.7109375" style="151" bestFit="1" customWidth="1"/>
    <col min="14858" max="14858" width="16.7109375" style="151" customWidth="1"/>
    <col min="14859" max="14859" width="26.7109375" style="151" customWidth="1"/>
    <col min="14860" max="14860" width="12.421875" style="151" customWidth="1"/>
    <col min="14861" max="14865" width="9.140625" style="151" hidden="1" customWidth="1"/>
    <col min="14866" max="14866" width="12.140625" style="151" customWidth="1"/>
    <col min="14867" max="14867" width="17.421875" style="151" customWidth="1"/>
    <col min="14868" max="15104" width="9.28125" style="151" customWidth="1"/>
    <col min="15105" max="15105" width="6.7109375" style="151" customWidth="1"/>
    <col min="15106" max="15106" width="4.28125" style="151" customWidth="1"/>
    <col min="15107" max="15107" width="105.140625" style="151" customWidth="1"/>
    <col min="15108" max="15109" width="9.421875" style="151" bestFit="1" customWidth="1"/>
    <col min="15110" max="15110" width="11.421875" style="151" bestFit="1" customWidth="1"/>
    <col min="15111" max="15111" width="14.8515625" style="151" customWidth="1"/>
    <col min="15112" max="15112" width="13.7109375" style="151" customWidth="1"/>
    <col min="15113" max="15113" width="14.7109375" style="151" bestFit="1" customWidth="1"/>
    <col min="15114" max="15114" width="16.7109375" style="151" customWidth="1"/>
    <col min="15115" max="15115" width="26.7109375" style="151" customWidth="1"/>
    <col min="15116" max="15116" width="12.421875" style="151" customWidth="1"/>
    <col min="15117" max="15121" width="9.140625" style="151" hidden="1" customWidth="1"/>
    <col min="15122" max="15122" width="12.140625" style="151" customWidth="1"/>
    <col min="15123" max="15123" width="17.421875" style="151" customWidth="1"/>
    <col min="15124" max="15360" width="9.28125" style="151" customWidth="1"/>
    <col min="15361" max="15361" width="6.7109375" style="151" customWidth="1"/>
    <col min="15362" max="15362" width="4.28125" style="151" customWidth="1"/>
    <col min="15363" max="15363" width="105.140625" style="151" customWidth="1"/>
    <col min="15364" max="15365" width="9.421875" style="151" bestFit="1" customWidth="1"/>
    <col min="15366" max="15366" width="11.421875" style="151" bestFit="1" customWidth="1"/>
    <col min="15367" max="15367" width="14.8515625" style="151" customWidth="1"/>
    <col min="15368" max="15368" width="13.7109375" style="151" customWidth="1"/>
    <col min="15369" max="15369" width="14.7109375" style="151" bestFit="1" customWidth="1"/>
    <col min="15370" max="15370" width="16.7109375" style="151" customWidth="1"/>
    <col min="15371" max="15371" width="26.7109375" style="151" customWidth="1"/>
    <col min="15372" max="15372" width="12.421875" style="151" customWidth="1"/>
    <col min="15373" max="15377" width="9.140625" style="151" hidden="1" customWidth="1"/>
    <col min="15378" max="15378" width="12.140625" style="151" customWidth="1"/>
    <col min="15379" max="15379" width="17.421875" style="151" customWidth="1"/>
    <col min="15380" max="15616" width="9.28125" style="151" customWidth="1"/>
    <col min="15617" max="15617" width="6.7109375" style="151" customWidth="1"/>
    <col min="15618" max="15618" width="4.28125" style="151" customWidth="1"/>
    <col min="15619" max="15619" width="105.140625" style="151" customWidth="1"/>
    <col min="15620" max="15621" width="9.421875" style="151" bestFit="1" customWidth="1"/>
    <col min="15622" max="15622" width="11.421875" style="151" bestFit="1" customWidth="1"/>
    <col min="15623" max="15623" width="14.8515625" style="151" customWidth="1"/>
    <col min="15624" max="15624" width="13.7109375" style="151" customWidth="1"/>
    <col min="15625" max="15625" width="14.7109375" style="151" bestFit="1" customWidth="1"/>
    <col min="15626" max="15626" width="16.7109375" style="151" customWidth="1"/>
    <col min="15627" max="15627" width="26.7109375" style="151" customWidth="1"/>
    <col min="15628" max="15628" width="12.421875" style="151" customWidth="1"/>
    <col min="15629" max="15633" width="9.140625" style="151" hidden="1" customWidth="1"/>
    <col min="15634" max="15634" width="12.140625" style="151" customWidth="1"/>
    <col min="15635" max="15635" width="17.421875" style="151" customWidth="1"/>
    <col min="15636" max="15872" width="9.28125" style="151" customWidth="1"/>
    <col min="15873" max="15873" width="6.7109375" style="151" customWidth="1"/>
    <col min="15874" max="15874" width="4.28125" style="151" customWidth="1"/>
    <col min="15875" max="15875" width="105.140625" style="151" customWidth="1"/>
    <col min="15876" max="15877" width="9.421875" style="151" bestFit="1" customWidth="1"/>
    <col min="15878" max="15878" width="11.421875" style="151" bestFit="1" customWidth="1"/>
    <col min="15879" max="15879" width="14.8515625" style="151" customWidth="1"/>
    <col min="15880" max="15880" width="13.7109375" style="151" customWidth="1"/>
    <col min="15881" max="15881" width="14.7109375" style="151" bestFit="1" customWidth="1"/>
    <col min="15882" max="15882" width="16.7109375" style="151" customWidth="1"/>
    <col min="15883" max="15883" width="26.7109375" style="151" customWidth="1"/>
    <col min="15884" max="15884" width="12.421875" style="151" customWidth="1"/>
    <col min="15885" max="15889" width="9.140625" style="151" hidden="1" customWidth="1"/>
    <col min="15890" max="15890" width="12.140625" style="151" customWidth="1"/>
    <col min="15891" max="15891" width="17.421875" style="151" customWidth="1"/>
    <col min="15892" max="16128" width="9.28125" style="151" customWidth="1"/>
    <col min="16129" max="16129" width="6.7109375" style="151" customWidth="1"/>
    <col min="16130" max="16130" width="4.28125" style="151" customWidth="1"/>
    <col min="16131" max="16131" width="105.140625" style="151" customWidth="1"/>
    <col min="16132" max="16133" width="9.421875" style="151" bestFit="1" customWidth="1"/>
    <col min="16134" max="16134" width="11.421875" style="151" bestFit="1" customWidth="1"/>
    <col min="16135" max="16135" width="14.8515625" style="151" customWidth="1"/>
    <col min="16136" max="16136" width="13.7109375" style="151" customWidth="1"/>
    <col min="16137" max="16137" width="14.7109375" style="151" bestFit="1" customWidth="1"/>
    <col min="16138" max="16138" width="16.7109375" style="151" customWidth="1"/>
    <col min="16139" max="16139" width="26.7109375" style="151" customWidth="1"/>
    <col min="16140" max="16140" width="12.421875" style="151" customWidth="1"/>
    <col min="16141" max="16145" width="9.140625" style="151" hidden="1" customWidth="1"/>
    <col min="16146" max="16146" width="12.140625" style="151" customWidth="1"/>
    <col min="16147" max="16147" width="17.421875" style="151" customWidth="1"/>
    <col min="16148" max="16384" width="9.28125" style="151" customWidth="1"/>
  </cols>
  <sheetData>
    <row r="1" spans="1:17" ht="33.75" customHeight="1">
      <c r="A1" s="315" t="s">
        <v>1063</v>
      </c>
      <c r="B1" s="316"/>
      <c r="C1" s="317" t="s">
        <v>1064</v>
      </c>
      <c r="D1" s="522"/>
      <c r="E1" s="522"/>
      <c r="F1" s="522"/>
      <c r="G1" s="522"/>
      <c r="H1" s="522"/>
      <c r="I1" s="522"/>
      <c r="J1" s="522"/>
      <c r="K1" s="318"/>
      <c r="N1" s="153" t="s">
        <v>1065</v>
      </c>
      <c r="O1" s="154">
        <v>1</v>
      </c>
      <c r="P1" s="155"/>
      <c r="Q1" s="155">
        <v>1</v>
      </c>
    </row>
    <row r="2" spans="1:15" ht="30" customHeight="1">
      <c r="A2" s="315"/>
      <c r="B2" s="316"/>
      <c r="C2" s="319" t="s">
        <v>1090</v>
      </c>
      <c r="D2" s="523"/>
      <c r="E2" s="523"/>
      <c r="F2" s="523"/>
      <c r="G2" s="523"/>
      <c r="H2" s="523"/>
      <c r="I2" s="523"/>
      <c r="J2" s="523"/>
      <c r="K2" s="316"/>
      <c r="N2" s="153" t="s">
        <v>1062</v>
      </c>
      <c r="O2" s="156">
        <v>0</v>
      </c>
    </row>
    <row r="3" spans="1:17" s="158" customFormat="1" ht="25.5">
      <c r="A3" s="320"/>
      <c r="B3" s="321"/>
      <c r="C3" s="322"/>
      <c r="D3" s="323" t="s">
        <v>1066</v>
      </c>
      <c r="E3" s="323" t="s">
        <v>1067</v>
      </c>
      <c r="F3" s="323" t="s">
        <v>1068</v>
      </c>
      <c r="G3" s="323" t="s">
        <v>1069</v>
      </c>
      <c r="H3" s="323" t="s">
        <v>1070</v>
      </c>
      <c r="I3" s="323" t="s">
        <v>1071</v>
      </c>
      <c r="J3" s="323" t="s">
        <v>1072</v>
      </c>
      <c r="K3" s="324" t="s">
        <v>1073</v>
      </c>
      <c r="M3" s="159" t="s">
        <v>1074</v>
      </c>
      <c r="N3" s="160" t="s">
        <v>1075</v>
      </c>
      <c r="O3" s="159" t="s">
        <v>1076</v>
      </c>
      <c r="P3" s="159" t="s">
        <v>1077</v>
      </c>
      <c r="Q3" s="161" t="s">
        <v>1078</v>
      </c>
    </row>
    <row r="4" spans="1:17" s="162" customFormat="1" ht="14.25" customHeight="1">
      <c r="A4" s="325">
        <v>1</v>
      </c>
      <c r="B4" s="326"/>
      <c r="C4" s="326"/>
      <c r="D4" s="326"/>
      <c r="E4" s="327"/>
      <c r="F4" s="328"/>
      <c r="G4" s="328"/>
      <c r="H4" s="328"/>
      <c r="I4" s="328"/>
      <c r="J4" s="328"/>
      <c r="K4" s="328"/>
      <c r="M4" s="163"/>
      <c r="N4" s="163"/>
      <c r="O4" s="164"/>
      <c r="P4" s="165"/>
      <c r="Q4" s="165"/>
    </row>
    <row r="5" spans="1:17" ht="15">
      <c r="A5" s="325">
        <f aca="true" t="shared" si="0" ref="A5:A54">A4+1</f>
        <v>2</v>
      </c>
      <c r="B5" s="329" t="s">
        <v>1091</v>
      </c>
      <c r="C5" s="330" t="s">
        <v>1092</v>
      </c>
      <c r="D5" s="318"/>
      <c r="E5" s="331"/>
      <c r="F5" s="332"/>
      <c r="G5" s="332"/>
      <c r="H5" s="332"/>
      <c r="I5" s="332"/>
      <c r="J5" s="332"/>
      <c r="K5" s="332"/>
      <c r="M5" s="167"/>
      <c r="N5" s="167"/>
      <c r="O5" s="168"/>
      <c r="P5" s="167"/>
      <c r="Q5" s="167"/>
    </row>
    <row r="6" spans="1:17" ht="6.75" customHeight="1">
      <c r="A6" s="325">
        <f t="shared" si="0"/>
        <v>3</v>
      </c>
      <c r="B6" s="318"/>
      <c r="C6" s="318"/>
      <c r="D6" s="318"/>
      <c r="E6" s="331"/>
      <c r="F6" s="332"/>
      <c r="G6" s="332"/>
      <c r="H6" s="332"/>
      <c r="I6" s="332"/>
      <c r="J6" s="332"/>
      <c r="K6" s="332"/>
      <c r="M6" s="167"/>
      <c r="N6" s="167"/>
      <c r="O6" s="168"/>
      <c r="P6" s="167"/>
      <c r="Q6" s="167"/>
    </row>
    <row r="7" spans="1:17" ht="15">
      <c r="A7" s="325">
        <f t="shared" si="0"/>
        <v>4</v>
      </c>
      <c r="B7" s="333"/>
      <c r="C7" s="334" t="s">
        <v>1079</v>
      </c>
      <c r="D7" s="331"/>
      <c r="E7" s="335"/>
      <c r="F7" s="332"/>
      <c r="G7" s="332"/>
      <c r="H7" s="332"/>
      <c r="I7" s="332"/>
      <c r="J7" s="332"/>
      <c r="K7" s="332"/>
      <c r="M7" s="170"/>
      <c r="N7" s="171"/>
      <c r="O7" s="172"/>
      <c r="P7" s="173"/>
      <c r="Q7" s="173"/>
    </row>
    <row r="8" spans="1:17" ht="15">
      <c r="A8" s="325">
        <f t="shared" si="0"/>
        <v>5</v>
      </c>
      <c r="B8" s="333"/>
      <c r="C8" s="336"/>
      <c r="D8" s="331" t="s">
        <v>407</v>
      </c>
      <c r="E8" s="331">
        <v>0</v>
      </c>
      <c r="F8" s="189"/>
      <c r="G8" s="332">
        <f>E8*F8</f>
        <v>0</v>
      </c>
      <c r="H8" s="189"/>
      <c r="I8" s="332">
        <f>E8*H8</f>
        <v>0</v>
      </c>
      <c r="J8" s="332">
        <f>G8+I8</f>
        <v>0</v>
      </c>
      <c r="K8" s="332"/>
      <c r="M8" s="170">
        <v>0</v>
      </c>
      <c r="N8" s="171"/>
      <c r="O8" s="172"/>
      <c r="P8" s="173"/>
      <c r="Q8" s="173"/>
    </row>
    <row r="9" spans="1:17" ht="15.75" customHeight="1">
      <c r="A9" s="325">
        <f t="shared" si="0"/>
        <v>6</v>
      </c>
      <c r="B9" s="333"/>
      <c r="C9" s="337" t="s">
        <v>1080</v>
      </c>
      <c r="D9" s="338"/>
      <c r="E9" s="338"/>
      <c r="F9" s="339"/>
      <c r="G9" s="340">
        <f>SUM(G8:G8)</f>
        <v>0</v>
      </c>
      <c r="H9" s="339"/>
      <c r="I9" s="339"/>
      <c r="J9" s="339"/>
      <c r="K9" s="332"/>
      <c r="M9" s="170"/>
      <c r="N9" s="171"/>
      <c r="O9" s="172"/>
      <c r="P9" s="173"/>
      <c r="Q9" s="173"/>
    </row>
    <row r="10" spans="1:17" ht="15">
      <c r="A10" s="325">
        <f t="shared" si="0"/>
        <v>7</v>
      </c>
      <c r="B10" s="333"/>
      <c r="C10" s="341"/>
      <c r="D10" s="342"/>
      <c r="E10" s="342"/>
      <c r="F10" s="343"/>
      <c r="G10" s="344"/>
      <c r="H10" s="343"/>
      <c r="I10" s="343"/>
      <c r="J10" s="343"/>
      <c r="K10" s="332"/>
      <c r="M10" s="170"/>
      <c r="N10" s="171"/>
      <c r="O10" s="172"/>
      <c r="P10" s="173"/>
      <c r="Q10" s="173"/>
    </row>
    <row r="11" spans="1:17" ht="15">
      <c r="A11" s="325">
        <f t="shared" si="0"/>
        <v>8</v>
      </c>
      <c r="B11" s="333"/>
      <c r="C11" s="345"/>
      <c r="D11" s="331"/>
      <c r="E11" s="335"/>
      <c r="F11" s="332"/>
      <c r="G11" s="346"/>
      <c r="H11" s="332"/>
      <c r="I11" s="332"/>
      <c r="J11" s="332"/>
      <c r="K11" s="332"/>
      <c r="M11" s="170"/>
      <c r="N11" s="171"/>
      <c r="O11" s="172"/>
      <c r="P11" s="173"/>
      <c r="Q11" s="173"/>
    </row>
    <row r="12" spans="1:17" ht="15">
      <c r="A12" s="325">
        <f t="shared" si="0"/>
        <v>9</v>
      </c>
      <c r="B12" s="329"/>
      <c r="C12" s="330" t="s">
        <v>1093</v>
      </c>
      <c r="D12" s="331"/>
      <c r="E12" s="335"/>
      <c r="F12" s="332"/>
      <c r="G12" s="332"/>
      <c r="H12" s="332"/>
      <c r="I12" s="332"/>
      <c r="J12" s="332"/>
      <c r="K12" s="332"/>
      <c r="M12" s="170"/>
      <c r="N12" s="171"/>
      <c r="O12" s="172"/>
      <c r="P12" s="173"/>
      <c r="Q12" s="173"/>
    </row>
    <row r="13" spans="1:17" ht="15">
      <c r="A13" s="325">
        <f t="shared" si="0"/>
        <v>10</v>
      </c>
      <c r="B13" s="333"/>
      <c r="C13" s="345" t="s">
        <v>1081</v>
      </c>
      <c r="D13" s="331"/>
      <c r="E13" s="335"/>
      <c r="F13" s="332"/>
      <c r="G13" s="332"/>
      <c r="H13" s="332"/>
      <c r="I13" s="332"/>
      <c r="J13" s="332"/>
      <c r="K13" s="332"/>
      <c r="M13" s="170"/>
      <c r="N13" s="171"/>
      <c r="O13" s="172"/>
      <c r="P13" s="173"/>
      <c r="Q13" s="173"/>
    </row>
    <row r="14" spans="1:17" ht="15">
      <c r="A14" s="325">
        <f t="shared" si="0"/>
        <v>11</v>
      </c>
      <c r="B14" s="333"/>
      <c r="C14" s="318" t="s">
        <v>1094</v>
      </c>
      <c r="D14" s="331" t="s">
        <v>413</v>
      </c>
      <c r="E14" s="331">
        <v>35</v>
      </c>
      <c r="F14" s="189"/>
      <c r="G14" s="332">
        <f aca="true" t="shared" si="1" ref="G14:G35">E14*F14</f>
        <v>0</v>
      </c>
      <c r="H14" s="189"/>
      <c r="I14" s="332">
        <f aca="true" t="shared" si="2" ref="I14:I35">E14*H14</f>
        <v>0</v>
      </c>
      <c r="J14" s="332">
        <f aca="true" t="shared" si="3" ref="J14:J35">G14+I14</f>
        <v>0</v>
      </c>
      <c r="K14" s="332"/>
      <c r="M14" s="170">
        <v>23.05</v>
      </c>
      <c r="N14" s="171"/>
      <c r="O14" s="172">
        <v>0</v>
      </c>
      <c r="P14" s="173"/>
      <c r="Q14" s="173"/>
    </row>
    <row r="15" spans="1:17" ht="15">
      <c r="A15" s="325">
        <f t="shared" si="0"/>
        <v>12</v>
      </c>
      <c r="B15" s="333"/>
      <c r="C15" s="318" t="s">
        <v>1095</v>
      </c>
      <c r="D15" s="331" t="s">
        <v>413</v>
      </c>
      <c r="E15" s="331">
        <v>40</v>
      </c>
      <c r="F15" s="189"/>
      <c r="G15" s="332">
        <f t="shared" si="1"/>
        <v>0</v>
      </c>
      <c r="H15" s="189"/>
      <c r="I15" s="332">
        <f t="shared" si="2"/>
        <v>0</v>
      </c>
      <c r="J15" s="332">
        <f t="shared" si="3"/>
        <v>0</v>
      </c>
      <c r="K15" s="332"/>
      <c r="M15" s="170">
        <v>25.92</v>
      </c>
      <c r="N15" s="171"/>
      <c r="O15" s="172">
        <v>0</v>
      </c>
      <c r="P15" s="173"/>
      <c r="Q15" s="173"/>
    </row>
    <row r="16" spans="1:17" ht="15">
      <c r="A16" s="325">
        <f t="shared" si="0"/>
        <v>13</v>
      </c>
      <c r="B16" s="333"/>
      <c r="C16" s="318" t="s">
        <v>1096</v>
      </c>
      <c r="D16" s="331" t="s">
        <v>413</v>
      </c>
      <c r="E16" s="331">
        <v>15</v>
      </c>
      <c r="F16" s="189"/>
      <c r="G16" s="332">
        <f t="shared" si="1"/>
        <v>0</v>
      </c>
      <c r="H16" s="189"/>
      <c r="I16" s="332">
        <f t="shared" si="2"/>
        <v>0</v>
      </c>
      <c r="J16" s="332">
        <f t="shared" si="3"/>
        <v>0</v>
      </c>
      <c r="K16" s="332"/>
      <c r="M16" s="170">
        <v>20.2</v>
      </c>
      <c r="N16" s="171"/>
      <c r="O16" s="172">
        <v>0</v>
      </c>
      <c r="P16" s="173"/>
      <c r="Q16" s="173"/>
    </row>
    <row r="17" spans="1:17" ht="15">
      <c r="A17" s="325">
        <f t="shared" si="0"/>
        <v>14</v>
      </c>
      <c r="B17" s="333"/>
      <c r="C17" s="318" t="s">
        <v>1097</v>
      </c>
      <c r="D17" s="331" t="s">
        <v>413</v>
      </c>
      <c r="E17" s="331">
        <v>15</v>
      </c>
      <c r="F17" s="189"/>
      <c r="G17" s="332">
        <f t="shared" si="1"/>
        <v>0</v>
      </c>
      <c r="H17" s="189"/>
      <c r="I17" s="332">
        <f t="shared" si="2"/>
        <v>0</v>
      </c>
      <c r="J17" s="332">
        <f t="shared" si="3"/>
        <v>0</v>
      </c>
      <c r="K17" s="332"/>
      <c r="M17" s="170">
        <v>23.15</v>
      </c>
      <c r="N17" s="171"/>
      <c r="O17" s="172">
        <v>0</v>
      </c>
      <c r="P17" s="173"/>
      <c r="Q17" s="173"/>
    </row>
    <row r="18" spans="1:17" ht="15">
      <c r="A18" s="325">
        <f t="shared" si="0"/>
        <v>15</v>
      </c>
      <c r="B18" s="333"/>
      <c r="C18" s="318" t="s">
        <v>1098</v>
      </c>
      <c r="D18" s="331" t="s">
        <v>407</v>
      </c>
      <c r="E18" s="331">
        <v>1</v>
      </c>
      <c r="F18" s="189"/>
      <c r="G18" s="332">
        <f t="shared" si="1"/>
        <v>0</v>
      </c>
      <c r="H18" s="189"/>
      <c r="I18" s="332">
        <f t="shared" si="2"/>
        <v>0</v>
      </c>
      <c r="J18" s="332">
        <f t="shared" si="3"/>
        <v>0</v>
      </c>
      <c r="K18" s="332"/>
      <c r="M18" s="170">
        <v>138.04</v>
      </c>
      <c r="N18" s="171"/>
      <c r="O18" s="172">
        <v>0</v>
      </c>
      <c r="P18" s="173"/>
      <c r="Q18" s="173"/>
    </row>
    <row r="19" spans="1:17" ht="15">
      <c r="A19" s="325">
        <f t="shared" si="0"/>
        <v>16</v>
      </c>
      <c r="B19" s="333"/>
      <c r="C19" s="318" t="s">
        <v>1099</v>
      </c>
      <c r="D19" s="331" t="s">
        <v>407</v>
      </c>
      <c r="E19" s="331">
        <v>5</v>
      </c>
      <c r="F19" s="189"/>
      <c r="G19" s="332">
        <f t="shared" si="1"/>
        <v>0</v>
      </c>
      <c r="H19" s="189"/>
      <c r="I19" s="332">
        <f t="shared" si="2"/>
        <v>0</v>
      </c>
      <c r="J19" s="332">
        <f t="shared" si="3"/>
        <v>0</v>
      </c>
      <c r="K19" s="332"/>
      <c r="M19" s="170">
        <v>48</v>
      </c>
      <c r="N19" s="171"/>
      <c r="O19" s="172">
        <v>0</v>
      </c>
      <c r="P19" s="173"/>
      <c r="Q19" s="173"/>
    </row>
    <row r="20" spans="1:17" ht="15">
      <c r="A20" s="325">
        <f t="shared" si="0"/>
        <v>17</v>
      </c>
      <c r="B20" s="333"/>
      <c r="C20" s="318" t="s">
        <v>1100</v>
      </c>
      <c r="D20" s="331" t="s">
        <v>407</v>
      </c>
      <c r="E20" s="331">
        <v>3</v>
      </c>
      <c r="F20" s="189"/>
      <c r="G20" s="332">
        <f t="shared" si="1"/>
        <v>0</v>
      </c>
      <c r="H20" s="189"/>
      <c r="I20" s="332">
        <f t="shared" si="2"/>
        <v>0</v>
      </c>
      <c r="J20" s="332">
        <f t="shared" si="3"/>
        <v>0</v>
      </c>
      <c r="K20" s="332"/>
      <c r="M20" s="170">
        <v>56</v>
      </c>
      <c r="N20" s="171"/>
      <c r="O20" s="172">
        <v>0</v>
      </c>
      <c r="P20" s="173"/>
      <c r="Q20" s="173"/>
    </row>
    <row r="21" spans="1:17" ht="15">
      <c r="A21" s="325">
        <f t="shared" si="0"/>
        <v>18</v>
      </c>
      <c r="B21" s="333"/>
      <c r="C21" s="318" t="s">
        <v>1101</v>
      </c>
      <c r="D21" s="331" t="s">
        <v>407</v>
      </c>
      <c r="E21" s="331">
        <v>2</v>
      </c>
      <c r="F21" s="189"/>
      <c r="G21" s="332">
        <f t="shared" si="1"/>
        <v>0</v>
      </c>
      <c r="H21" s="189"/>
      <c r="I21" s="332">
        <f t="shared" si="2"/>
        <v>0</v>
      </c>
      <c r="J21" s="332">
        <f t="shared" si="3"/>
        <v>0</v>
      </c>
      <c r="K21" s="332"/>
      <c r="M21" s="170">
        <v>26</v>
      </c>
      <c r="N21" s="171"/>
      <c r="O21" s="172">
        <v>0</v>
      </c>
      <c r="P21" s="173"/>
      <c r="Q21" s="173"/>
    </row>
    <row r="22" spans="1:17" ht="15">
      <c r="A22" s="325">
        <f t="shared" si="0"/>
        <v>19</v>
      </c>
      <c r="B22" s="333"/>
      <c r="C22" s="318" t="s">
        <v>1102</v>
      </c>
      <c r="D22" s="331" t="s">
        <v>407</v>
      </c>
      <c r="E22" s="331">
        <v>3</v>
      </c>
      <c r="F22" s="189"/>
      <c r="G22" s="332">
        <f t="shared" si="1"/>
        <v>0</v>
      </c>
      <c r="H22" s="189"/>
      <c r="I22" s="332">
        <f t="shared" si="2"/>
        <v>0</v>
      </c>
      <c r="J22" s="332">
        <f t="shared" si="3"/>
        <v>0</v>
      </c>
      <c r="K22" s="332"/>
      <c r="M22" s="170">
        <v>30</v>
      </c>
      <c r="N22" s="171"/>
      <c r="O22" s="172">
        <v>0</v>
      </c>
      <c r="P22" s="173"/>
      <c r="Q22" s="173"/>
    </row>
    <row r="23" spans="1:17" ht="15">
      <c r="A23" s="325">
        <f t="shared" si="0"/>
        <v>20</v>
      </c>
      <c r="B23" s="333"/>
      <c r="C23" s="318" t="s">
        <v>1103</v>
      </c>
      <c r="D23" s="331" t="s">
        <v>407</v>
      </c>
      <c r="E23" s="331">
        <v>4</v>
      </c>
      <c r="F23" s="189"/>
      <c r="G23" s="332">
        <f t="shared" si="1"/>
        <v>0</v>
      </c>
      <c r="H23" s="189"/>
      <c r="I23" s="332">
        <f t="shared" si="2"/>
        <v>0</v>
      </c>
      <c r="J23" s="332">
        <f t="shared" si="3"/>
        <v>0</v>
      </c>
      <c r="K23" s="332"/>
      <c r="M23" s="170">
        <v>26</v>
      </c>
      <c r="N23" s="171"/>
      <c r="O23" s="172">
        <v>0</v>
      </c>
      <c r="P23" s="173"/>
      <c r="Q23" s="173"/>
    </row>
    <row r="24" spans="1:17" ht="15">
      <c r="A24" s="325">
        <f t="shared" si="0"/>
        <v>21</v>
      </c>
      <c r="B24" s="333"/>
      <c r="C24" s="318" t="s">
        <v>1104</v>
      </c>
      <c r="D24" s="331" t="s">
        <v>407</v>
      </c>
      <c r="E24" s="331">
        <v>4</v>
      </c>
      <c r="F24" s="189"/>
      <c r="G24" s="332">
        <f t="shared" si="1"/>
        <v>0</v>
      </c>
      <c r="H24" s="189"/>
      <c r="I24" s="332">
        <f t="shared" si="2"/>
        <v>0</v>
      </c>
      <c r="J24" s="332">
        <f t="shared" si="3"/>
        <v>0</v>
      </c>
      <c r="K24" s="332"/>
      <c r="M24" s="170">
        <v>95</v>
      </c>
      <c r="N24" s="171"/>
      <c r="O24" s="172">
        <v>0</v>
      </c>
      <c r="P24" s="173"/>
      <c r="Q24" s="173"/>
    </row>
    <row r="25" spans="1:17" ht="15">
      <c r="A25" s="325">
        <f t="shared" si="0"/>
        <v>22</v>
      </c>
      <c r="B25" s="333"/>
      <c r="C25" s="318" t="s">
        <v>1105</v>
      </c>
      <c r="D25" s="331" t="s">
        <v>407</v>
      </c>
      <c r="E25" s="331">
        <v>2</v>
      </c>
      <c r="F25" s="189"/>
      <c r="G25" s="332">
        <f t="shared" si="1"/>
        <v>0</v>
      </c>
      <c r="H25" s="189"/>
      <c r="I25" s="332">
        <f t="shared" si="2"/>
        <v>0</v>
      </c>
      <c r="J25" s="332">
        <f t="shared" si="3"/>
        <v>0</v>
      </c>
      <c r="K25" s="332"/>
      <c r="M25" s="170">
        <v>112</v>
      </c>
      <c r="N25" s="171"/>
      <c r="O25" s="172">
        <v>0</v>
      </c>
      <c r="P25" s="173"/>
      <c r="Q25" s="173"/>
    </row>
    <row r="26" spans="1:17" ht="15">
      <c r="A26" s="325">
        <f t="shared" si="0"/>
        <v>23</v>
      </c>
      <c r="B26" s="333"/>
      <c r="C26" s="318" t="s">
        <v>1106</v>
      </c>
      <c r="D26" s="331" t="s">
        <v>407</v>
      </c>
      <c r="E26" s="331">
        <v>1</v>
      </c>
      <c r="F26" s="189"/>
      <c r="G26" s="332">
        <f t="shared" si="1"/>
        <v>0</v>
      </c>
      <c r="H26" s="189"/>
      <c r="I26" s="332">
        <f t="shared" si="2"/>
        <v>0</v>
      </c>
      <c r="J26" s="332">
        <f t="shared" si="3"/>
        <v>0</v>
      </c>
      <c r="K26" s="332"/>
      <c r="M26" s="170">
        <v>98</v>
      </c>
      <c r="N26" s="171"/>
      <c r="O26" s="172">
        <v>0</v>
      </c>
      <c r="P26" s="173"/>
      <c r="Q26" s="173"/>
    </row>
    <row r="27" spans="1:17" ht="15">
      <c r="A27" s="325">
        <f t="shared" si="0"/>
        <v>24</v>
      </c>
      <c r="B27" s="333"/>
      <c r="C27" s="318" t="s">
        <v>1107</v>
      </c>
      <c r="D27" s="331" t="s">
        <v>407</v>
      </c>
      <c r="E27" s="331">
        <v>3</v>
      </c>
      <c r="F27" s="189"/>
      <c r="G27" s="332">
        <f t="shared" si="1"/>
        <v>0</v>
      </c>
      <c r="H27" s="189"/>
      <c r="I27" s="332">
        <f t="shared" si="2"/>
        <v>0</v>
      </c>
      <c r="J27" s="332">
        <f t="shared" si="3"/>
        <v>0</v>
      </c>
      <c r="K27" s="332"/>
      <c r="M27" s="170">
        <v>92</v>
      </c>
      <c r="N27" s="171"/>
      <c r="O27" s="172">
        <v>0</v>
      </c>
      <c r="P27" s="173"/>
      <c r="Q27" s="173"/>
    </row>
    <row r="28" spans="1:17" ht="15">
      <c r="A28" s="325">
        <f t="shared" si="0"/>
        <v>25</v>
      </c>
      <c r="B28" s="333"/>
      <c r="C28" s="318" t="s">
        <v>1108</v>
      </c>
      <c r="D28" s="331" t="s">
        <v>413</v>
      </c>
      <c r="E28" s="331">
        <v>6</v>
      </c>
      <c r="F28" s="189"/>
      <c r="G28" s="332">
        <f t="shared" si="1"/>
        <v>0</v>
      </c>
      <c r="H28" s="189"/>
      <c r="I28" s="332">
        <f t="shared" si="2"/>
        <v>0</v>
      </c>
      <c r="J28" s="332">
        <f t="shared" si="3"/>
        <v>0</v>
      </c>
      <c r="K28" s="332"/>
      <c r="M28" s="170">
        <v>42</v>
      </c>
      <c r="N28" s="171"/>
      <c r="O28" s="172">
        <v>0</v>
      </c>
      <c r="P28" s="173"/>
      <c r="Q28" s="173"/>
    </row>
    <row r="29" spans="1:17" ht="15">
      <c r="A29" s="325">
        <f t="shared" si="0"/>
        <v>26</v>
      </c>
      <c r="B29" s="333"/>
      <c r="C29" s="318" t="s">
        <v>1109</v>
      </c>
      <c r="D29" s="331" t="s">
        <v>413</v>
      </c>
      <c r="E29" s="331">
        <v>6</v>
      </c>
      <c r="F29" s="189"/>
      <c r="G29" s="332">
        <f t="shared" si="1"/>
        <v>0</v>
      </c>
      <c r="H29" s="189"/>
      <c r="I29" s="332">
        <f t="shared" si="2"/>
        <v>0</v>
      </c>
      <c r="J29" s="332">
        <f t="shared" si="3"/>
        <v>0</v>
      </c>
      <c r="K29" s="332"/>
      <c r="M29" s="170">
        <v>57</v>
      </c>
      <c r="N29" s="171"/>
      <c r="O29" s="172">
        <v>0</v>
      </c>
      <c r="P29" s="173"/>
      <c r="Q29" s="173"/>
    </row>
    <row r="30" spans="1:17" ht="15">
      <c r="A30" s="325">
        <f t="shared" si="0"/>
        <v>27</v>
      </c>
      <c r="B30" s="333"/>
      <c r="C30" s="318" t="s">
        <v>1110</v>
      </c>
      <c r="D30" s="331" t="s">
        <v>407</v>
      </c>
      <c r="E30" s="331">
        <v>100</v>
      </c>
      <c r="F30" s="189"/>
      <c r="G30" s="332">
        <f t="shared" si="1"/>
        <v>0</v>
      </c>
      <c r="H30" s="189"/>
      <c r="I30" s="332">
        <f t="shared" si="2"/>
        <v>0</v>
      </c>
      <c r="J30" s="332">
        <f t="shared" si="3"/>
        <v>0</v>
      </c>
      <c r="K30" s="332"/>
      <c r="M30" s="170">
        <v>1.8</v>
      </c>
      <c r="N30" s="171"/>
      <c r="O30" s="172">
        <v>0</v>
      </c>
      <c r="P30" s="173"/>
      <c r="Q30" s="173"/>
    </row>
    <row r="31" spans="1:17" ht="24.75">
      <c r="A31" s="325">
        <f t="shared" si="0"/>
        <v>28</v>
      </c>
      <c r="B31" s="333"/>
      <c r="C31" s="336" t="s">
        <v>1111</v>
      </c>
      <c r="D31" s="331" t="s">
        <v>407</v>
      </c>
      <c r="E31" s="331">
        <v>7</v>
      </c>
      <c r="F31" s="189"/>
      <c r="G31" s="332">
        <f t="shared" si="1"/>
        <v>0</v>
      </c>
      <c r="H31" s="189"/>
      <c r="I31" s="332">
        <f t="shared" si="2"/>
        <v>0</v>
      </c>
      <c r="J31" s="332">
        <f t="shared" si="3"/>
        <v>0</v>
      </c>
      <c r="K31" s="332"/>
      <c r="M31" s="170">
        <v>3100</v>
      </c>
      <c r="N31" s="171"/>
      <c r="O31" s="172">
        <v>0</v>
      </c>
      <c r="P31" s="173"/>
      <c r="Q31" s="173"/>
    </row>
    <row r="32" spans="1:17" ht="24.75">
      <c r="A32" s="325">
        <f t="shared" si="0"/>
        <v>29</v>
      </c>
      <c r="B32" s="333"/>
      <c r="C32" s="336" t="s">
        <v>1112</v>
      </c>
      <c r="D32" s="331" t="s">
        <v>407</v>
      </c>
      <c r="E32" s="331">
        <v>4</v>
      </c>
      <c r="F32" s="189"/>
      <c r="G32" s="332">
        <f t="shared" si="1"/>
        <v>0</v>
      </c>
      <c r="H32" s="189"/>
      <c r="I32" s="332">
        <f t="shared" si="2"/>
        <v>0</v>
      </c>
      <c r="J32" s="332">
        <f t="shared" si="3"/>
        <v>0</v>
      </c>
      <c r="K32" s="332"/>
      <c r="M32" s="170">
        <v>2300</v>
      </c>
      <c r="N32" s="171"/>
      <c r="O32" s="172">
        <v>0</v>
      </c>
      <c r="P32" s="173"/>
      <c r="Q32" s="173"/>
    </row>
    <row r="33" spans="1:17" ht="24.75">
      <c r="A33" s="325">
        <f t="shared" si="0"/>
        <v>30</v>
      </c>
      <c r="B33" s="333"/>
      <c r="C33" s="336" t="s">
        <v>1113</v>
      </c>
      <c r="D33" s="331" t="s">
        <v>407</v>
      </c>
      <c r="E33" s="331">
        <v>4</v>
      </c>
      <c r="F33" s="189"/>
      <c r="G33" s="332">
        <f t="shared" si="1"/>
        <v>0</v>
      </c>
      <c r="H33" s="189"/>
      <c r="I33" s="332">
        <f t="shared" si="2"/>
        <v>0</v>
      </c>
      <c r="J33" s="332">
        <f t="shared" si="3"/>
        <v>0</v>
      </c>
      <c r="K33" s="332"/>
      <c r="M33" s="170">
        <v>2450</v>
      </c>
      <c r="N33" s="171"/>
      <c r="O33" s="172">
        <v>0</v>
      </c>
      <c r="P33" s="173"/>
      <c r="Q33" s="173"/>
    </row>
    <row r="34" spans="1:17" ht="24.75">
      <c r="A34" s="325">
        <f t="shared" si="0"/>
        <v>31</v>
      </c>
      <c r="B34" s="333"/>
      <c r="C34" s="336" t="s">
        <v>1114</v>
      </c>
      <c r="D34" s="331" t="s">
        <v>407</v>
      </c>
      <c r="E34" s="331">
        <v>3</v>
      </c>
      <c r="F34" s="189"/>
      <c r="G34" s="332">
        <f t="shared" si="1"/>
        <v>0</v>
      </c>
      <c r="H34" s="189"/>
      <c r="I34" s="332">
        <f t="shared" si="2"/>
        <v>0</v>
      </c>
      <c r="J34" s="332">
        <f t="shared" si="3"/>
        <v>0</v>
      </c>
      <c r="K34" s="332"/>
      <c r="M34" s="170">
        <v>650</v>
      </c>
      <c r="N34" s="171"/>
      <c r="O34" s="172">
        <v>0</v>
      </c>
      <c r="P34" s="173"/>
      <c r="Q34" s="173"/>
    </row>
    <row r="35" spans="1:17" ht="15">
      <c r="A35" s="325">
        <f t="shared" si="0"/>
        <v>32</v>
      </c>
      <c r="B35" s="333"/>
      <c r="C35" s="318" t="s">
        <v>1115</v>
      </c>
      <c r="D35" s="331" t="s">
        <v>617</v>
      </c>
      <c r="E35" s="331">
        <v>25</v>
      </c>
      <c r="F35" s="189"/>
      <c r="G35" s="332">
        <f t="shared" si="1"/>
        <v>0</v>
      </c>
      <c r="H35" s="189"/>
      <c r="I35" s="332">
        <f t="shared" si="2"/>
        <v>0</v>
      </c>
      <c r="J35" s="332">
        <f t="shared" si="3"/>
        <v>0</v>
      </c>
      <c r="K35" s="332"/>
      <c r="M35" s="170">
        <v>8</v>
      </c>
      <c r="N35" s="171"/>
      <c r="O35" s="172">
        <v>0</v>
      </c>
      <c r="P35" s="173"/>
      <c r="Q35" s="173"/>
    </row>
    <row r="36" spans="1:17" ht="15">
      <c r="A36" s="325">
        <f t="shared" si="0"/>
        <v>33</v>
      </c>
      <c r="B36" s="333"/>
      <c r="C36" s="318"/>
      <c r="D36" s="331"/>
      <c r="E36" s="331"/>
      <c r="F36" s="189"/>
      <c r="G36" s="332"/>
      <c r="H36" s="189"/>
      <c r="I36" s="332"/>
      <c r="J36" s="332"/>
      <c r="K36" s="332"/>
      <c r="M36" s="170"/>
      <c r="N36" s="171"/>
      <c r="O36" s="172"/>
      <c r="P36" s="173"/>
      <c r="Q36" s="173"/>
    </row>
    <row r="37" spans="1:17" ht="15">
      <c r="A37" s="325">
        <f t="shared" si="0"/>
        <v>34</v>
      </c>
      <c r="B37" s="333"/>
      <c r="C37" s="318" t="s">
        <v>1116</v>
      </c>
      <c r="D37" s="331" t="s">
        <v>1082</v>
      </c>
      <c r="E37" s="331">
        <v>4</v>
      </c>
      <c r="F37" s="189"/>
      <c r="G37" s="332">
        <f>E37*F37</f>
        <v>0</v>
      </c>
      <c r="H37" s="189"/>
      <c r="I37" s="332">
        <f>E37*H37</f>
        <v>0</v>
      </c>
      <c r="J37" s="332">
        <f>G37+I37</f>
        <v>0</v>
      </c>
      <c r="K37" s="332"/>
      <c r="M37" s="170">
        <v>0</v>
      </c>
      <c r="N37" s="171"/>
      <c r="O37" s="172">
        <v>380</v>
      </c>
      <c r="P37" s="173"/>
      <c r="Q37" s="173"/>
    </row>
    <row r="38" spans="1:17" ht="15">
      <c r="A38" s="325">
        <f t="shared" si="0"/>
        <v>35</v>
      </c>
      <c r="B38" s="333"/>
      <c r="C38" s="318" t="s">
        <v>1083</v>
      </c>
      <c r="D38" s="331" t="s">
        <v>407</v>
      </c>
      <c r="E38" s="331">
        <v>12</v>
      </c>
      <c r="F38" s="189"/>
      <c r="G38" s="332">
        <f>E38*F38</f>
        <v>0</v>
      </c>
      <c r="H38" s="189"/>
      <c r="I38" s="332">
        <f>E38*H38</f>
        <v>0</v>
      </c>
      <c r="J38" s="332">
        <f>G38+I38</f>
        <v>0</v>
      </c>
      <c r="K38" s="332"/>
      <c r="M38" s="170">
        <v>0</v>
      </c>
      <c r="N38" s="171"/>
      <c r="O38" s="172">
        <v>2.5</v>
      </c>
      <c r="P38" s="173"/>
      <c r="Q38" s="173"/>
    </row>
    <row r="39" spans="1:17" ht="15">
      <c r="A39" s="325">
        <f t="shared" si="0"/>
        <v>36</v>
      </c>
      <c r="B39" s="333"/>
      <c r="C39" s="318" t="s">
        <v>1117</v>
      </c>
      <c r="D39" s="331" t="s">
        <v>407</v>
      </c>
      <c r="E39" s="331">
        <v>69</v>
      </c>
      <c r="F39" s="189"/>
      <c r="G39" s="332">
        <f>E39*F39</f>
        <v>0</v>
      </c>
      <c r="H39" s="189"/>
      <c r="I39" s="332">
        <f>E39*H39</f>
        <v>0</v>
      </c>
      <c r="J39" s="332">
        <f>G39+I39</f>
        <v>0</v>
      </c>
      <c r="K39" s="332"/>
      <c r="M39" s="170">
        <v>0</v>
      </c>
      <c r="N39" s="171"/>
      <c r="O39" s="172">
        <v>3.2</v>
      </c>
      <c r="P39" s="173"/>
      <c r="Q39" s="173"/>
    </row>
    <row r="40" spans="1:17" ht="15">
      <c r="A40" s="325">
        <f t="shared" si="0"/>
        <v>37</v>
      </c>
      <c r="B40" s="333"/>
      <c r="C40" s="318" t="s">
        <v>1118</v>
      </c>
      <c r="D40" s="331" t="s">
        <v>407</v>
      </c>
      <c r="E40" s="331">
        <v>15</v>
      </c>
      <c r="F40" s="189"/>
      <c r="G40" s="332">
        <f>E40*F40</f>
        <v>0</v>
      </c>
      <c r="H40" s="189"/>
      <c r="I40" s="332">
        <f>E40*H40</f>
        <v>0</v>
      </c>
      <c r="J40" s="332">
        <f>G40+I40</f>
        <v>0</v>
      </c>
      <c r="K40" s="332"/>
      <c r="M40" s="170">
        <v>0</v>
      </c>
      <c r="N40" s="171"/>
      <c r="O40" s="172">
        <v>420</v>
      </c>
      <c r="P40" s="173"/>
      <c r="Q40" s="173"/>
    </row>
    <row r="41" spans="1:17" ht="6.75" customHeight="1">
      <c r="A41" s="325">
        <f t="shared" si="0"/>
        <v>38</v>
      </c>
      <c r="B41" s="318"/>
      <c r="C41" s="318"/>
      <c r="D41" s="318"/>
      <c r="E41" s="331"/>
      <c r="F41" s="189"/>
      <c r="G41" s="332"/>
      <c r="H41" s="189"/>
      <c r="I41" s="332"/>
      <c r="J41" s="332"/>
      <c r="K41" s="332"/>
      <c r="M41" s="167"/>
      <c r="N41" s="167"/>
      <c r="O41" s="168"/>
      <c r="P41" s="167"/>
      <c r="Q41" s="167"/>
    </row>
    <row r="42" spans="1:17" ht="15">
      <c r="A42" s="325">
        <f t="shared" si="0"/>
        <v>39</v>
      </c>
      <c r="B42" s="333"/>
      <c r="C42" s="318" t="s">
        <v>1119</v>
      </c>
      <c r="D42" s="331" t="s">
        <v>1082</v>
      </c>
      <c r="E42" s="331">
        <v>8</v>
      </c>
      <c r="F42" s="189"/>
      <c r="G42" s="332">
        <f>E42*F42</f>
        <v>0</v>
      </c>
      <c r="H42" s="189"/>
      <c r="I42" s="332">
        <f>E42*H42</f>
        <v>0</v>
      </c>
      <c r="J42" s="332">
        <f>G42+I42</f>
        <v>0</v>
      </c>
      <c r="K42" s="332"/>
      <c r="M42" s="170">
        <v>0</v>
      </c>
      <c r="N42" s="171"/>
      <c r="O42" s="172">
        <v>380</v>
      </c>
      <c r="P42" s="173"/>
      <c r="Q42" s="173"/>
    </row>
    <row r="43" spans="1:17" ht="15">
      <c r="A43" s="325">
        <f t="shared" si="0"/>
        <v>40</v>
      </c>
      <c r="B43" s="333"/>
      <c r="C43" s="318" t="s">
        <v>1120</v>
      </c>
      <c r="D43" s="331" t="s">
        <v>1082</v>
      </c>
      <c r="E43" s="331">
        <v>18</v>
      </c>
      <c r="F43" s="189"/>
      <c r="G43" s="332">
        <f>E43*F43</f>
        <v>0</v>
      </c>
      <c r="H43" s="189"/>
      <c r="I43" s="332">
        <f>E43*H43</f>
        <v>0</v>
      </c>
      <c r="J43" s="332">
        <f>G43+I43</f>
        <v>0</v>
      </c>
      <c r="K43" s="332"/>
      <c r="M43" s="170">
        <v>0</v>
      </c>
      <c r="N43" s="171"/>
      <c r="O43" s="172">
        <v>380</v>
      </c>
      <c r="P43" s="173"/>
      <c r="Q43" s="173"/>
    </row>
    <row r="44" spans="1:17" ht="24.75">
      <c r="A44" s="325">
        <f t="shared" si="0"/>
        <v>41</v>
      </c>
      <c r="B44" s="333"/>
      <c r="C44" s="336" t="s">
        <v>1121</v>
      </c>
      <c r="D44" s="331" t="s">
        <v>1082</v>
      </c>
      <c r="E44" s="331">
        <v>12</v>
      </c>
      <c r="F44" s="189"/>
      <c r="G44" s="332">
        <f>E44*F44</f>
        <v>0</v>
      </c>
      <c r="H44" s="189"/>
      <c r="I44" s="332">
        <f>E44*H44</f>
        <v>0</v>
      </c>
      <c r="J44" s="332">
        <f>G44+I44</f>
        <v>0</v>
      </c>
      <c r="K44" s="332"/>
      <c r="M44" s="170">
        <v>0</v>
      </c>
      <c r="N44" s="171"/>
      <c r="O44" s="172">
        <v>380</v>
      </c>
      <c r="P44" s="173"/>
      <c r="Q44" s="173"/>
    </row>
    <row r="45" spans="1:17" ht="15">
      <c r="A45" s="325">
        <f t="shared" si="0"/>
        <v>42</v>
      </c>
      <c r="B45" s="333"/>
      <c r="C45" s="318" t="s">
        <v>1122</v>
      </c>
      <c r="D45" s="331" t="s">
        <v>1082</v>
      </c>
      <c r="E45" s="331">
        <v>36</v>
      </c>
      <c r="F45" s="189"/>
      <c r="G45" s="332">
        <f>E45*F45</f>
        <v>0</v>
      </c>
      <c r="H45" s="189"/>
      <c r="I45" s="332">
        <f>E45*H45</f>
        <v>0</v>
      </c>
      <c r="J45" s="332">
        <f>G45+I45</f>
        <v>0</v>
      </c>
      <c r="K45" s="332"/>
      <c r="M45" s="170">
        <v>0</v>
      </c>
      <c r="N45" s="171"/>
      <c r="O45" s="172">
        <v>380</v>
      </c>
      <c r="P45" s="173"/>
      <c r="Q45" s="173"/>
    </row>
    <row r="46" spans="1:17" ht="15">
      <c r="A46" s="325">
        <f t="shared" si="0"/>
        <v>43</v>
      </c>
      <c r="B46" s="333"/>
      <c r="C46" s="318" t="s">
        <v>1123</v>
      </c>
      <c r="D46" s="331" t="s">
        <v>1082</v>
      </c>
      <c r="E46" s="331">
        <v>6</v>
      </c>
      <c r="F46" s="189"/>
      <c r="G46" s="332">
        <f>E46*F46</f>
        <v>0</v>
      </c>
      <c r="H46" s="189"/>
      <c r="I46" s="332">
        <f>E46*H46</f>
        <v>0</v>
      </c>
      <c r="J46" s="332">
        <f>G46+I46</f>
        <v>0</v>
      </c>
      <c r="K46" s="332"/>
      <c r="M46" s="170">
        <v>0</v>
      </c>
      <c r="N46" s="171"/>
      <c r="O46" s="172">
        <v>380</v>
      </c>
      <c r="P46" s="173"/>
      <c r="Q46" s="173"/>
    </row>
    <row r="47" spans="1:17" ht="6.75" customHeight="1">
      <c r="A47" s="325">
        <f t="shared" si="0"/>
        <v>44</v>
      </c>
      <c r="B47" s="318"/>
      <c r="C47" s="318"/>
      <c r="D47" s="318"/>
      <c r="E47" s="331"/>
      <c r="F47" s="182"/>
      <c r="G47" s="332"/>
      <c r="H47" s="182"/>
      <c r="I47" s="332"/>
      <c r="J47" s="332"/>
      <c r="K47" s="332"/>
      <c r="M47" s="167"/>
      <c r="N47" s="167"/>
      <c r="O47" s="168"/>
      <c r="P47" s="167"/>
      <c r="Q47" s="167"/>
    </row>
    <row r="48" spans="1:17" ht="15">
      <c r="A48" s="325">
        <f t="shared" si="0"/>
        <v>45</v>
      </c>
      <c r="B48" s="333"/>
      <c r="C48" s="316" t="s">
        <v>1124</v>
      </c>
      <c r="D48" s="318" t="s">
        <v>1085</v>
      </c>
      <c r="E48" s="331">
        <v>9</v>
      </c>
      <c r="F48" s="189"/>
      <c r="G48" s="332">
        <f aca="true" t="shared" si="4" ref="G48:G51">E48*F48</f>
        <v>0</v>
      </c>
      <c r="H48" s="189"/>
      <c r="I48" s="332">
        <f aca="true" t="shared" si="5" ref="I48:I52">E48*H48</f>
        <v>0</v>
      </c>
      <c r="J48" s="332">
        <f aca="true" t="shared" si="6" ref="J48:J52">G48+I48</f>
        <v>0</v>
      </c>
      <c r="K48" s="332"/>
      <c r="M48" s="170">
        <v>0</v>
      </c>
      <c r="N48" s="171"/>
      <c r="O48" s="172">
        <v>456</v>
      </c>
      <c r="P48" s="173"/>
      <c r="Q48" s="173"/>
    </row>
    <row r="49" spans="1:17" ht="15">
      <c r="A49" s="325">
        <f t="shared" si="0"/>
        <v>46</v>
      </c>
      <c r="B49" s="333"/>
      <c r="C49" s="316" t="s">
        <v>1125</v>
      </c>
      <c r="D49" s="318" t="s">
        <v>1086</v>
      </c>
      <c r="E49" s="331">
        <v>6</v>
      </c>
      <c r="F49" s="189"/>
      <c r="G49" s="332">
        <f t="shared" si="4"/>
        <v>0</v>
      </c>
      <c r="H49" s="189"/>
      <c r="I49" s="332">
        <f t="shared" si="5"/>
        <v>0</v>
      </c>
      <c r="J49" s="332">
        <f t="shared" si="6"/>
        <v>0</v>
      </c>
      <c r="K49" s="332"/>
      <c r="M49" s="170">
        <v>0</v>
      </c>
      <c r="N49" s="171"/>
      <c r="O49" s="172">
        <v>475</v>
      </c>
      <c r="P49" s="173"/>
      <c r="Q49" s="173"/>
    </row>
    <row r="50" spans="1:17" ht="15">
      <c r="A50" s="325">
        <f t="shared" si="0"/>
        <v>47</v>
      </c>
      <c r="B50" s="333"/>
      <c r="C50" s="316" t="s">
        <v>1126</v>
      </c>
      <c r="D50" s="318" t="s">
        <v>1082</v>
      </c>
      <c r="E50" s="331">
        <v>3</v>
      </c>
      <c r="F50" s="189"/>
      <c r="G50" s="332">
        <f t="shared" si="4"/>
        <v>0</v>
      </c>
      <c r="H50" s="189"/>
      <c r="I50" s="332">
        <f t="shared" si="5"/>
        <v>0</v>
      </c>
      <c r="J50" s="332">
        <f t="shared" si="6"/>
        <v>0</v>
      </c>
      <c r="K50" s="332"/>
      <c r="M50" s="170">
        <v>0</v>
      </c>
      <c r="N50" s="171"/>
      <c r="O50" s="172">
        <v>380</v>
      </c>
      <c r="P50" s="173"/>
      <c r="Q50" s="173"/>
    </row>
    <row r="51" spans="1:17" ht="15">
      <c r="A51" s="325">
        <f t="shared" si="0"/>
        <v>48</v>
      </c>
      <c r="B51" s="333"/>
      <c r="C51" s="316" t="s">
        <v>1127</v>
      </c>
      <c r="D51" s="318" t="s">
        <v>1087</v>
      </c>
      <c r="E51" s="331">
        <v>3</v>
      </c>
      <c r="F51" s="189"/>
      <c r="G51" s="332">
        <f t="shared" si="4"/>
        <v>0</v>
      </c>
      <c r="H51" s="189"/>
      <c r="I51" s="332">
        <f t="shared" si="5"/>
        <v>0</v>
      </c>
      <c r="J51" s="332">
        <f t="shared" si="6"/>
        <v>0</v>
      </c>
      <c r="K51" s="332"/>
      <c r="M51" s="170">
        <v>250</v>
      </c>
      <c r="N51" s="171"/>
      <c r="O51" s="172">
        <v>200</v>
      </c>
      <c r="P51" s="173"/>
      <c r="Q51" s="173"/>
    </row>
    <row r="52" spans="1:17" ht="15">
      <c r="A52" s="325">
        <f t="shared" si="0"/>
        <v>49</v>
      </c>
      <c r="B52" s="333"/>
      <c r="C52" s="316" t="s">
        <v>1088</v>
      </c>
      <c r="D52" s="318" t="s">
        <v>1089</v>
      </c>
      <c r="E52" s="331">
        <v>8</v>
      </c>
      <c r="F52" s="189"/>
      <c r="G52" s="332">
        <f>E52%*F52</f>
        <v>0</v>
      </c>
      <c r="H52" s="189"/>
      <c r="I52" s="332">
        <f t="shared" si="5"/>
        <v>0</v>
      </c>
      <c r="J52" s="332">
        <f t="shared" si="6"/>
        <v>0</v>
      </c>
      <c r="K52" s="332"/>
      <c r="M52" s="170"/>
      <c r="N52" s="171"/>
      <c r="O52" s="172"/>
      <c r="P52" s="173"/>
      <c r="Q52" s="173"/>
    </row>
    <row r="53" spans="1:17" ht="6.75" customHeight="1" thickBot="1">
      <c r="A53" s="325">
        <f t="shared" si="0"/>
        <v>50</v>
      </c>
      <c r="B53" s="318"/>
      <c r="C53" s="318"/>
      <c r="D53" s="318"/>
      <c r="E53" s="331"/>
      <c r="F53" s="332"/>
      <c r="G53" s="332"/>
      <c r="H53" s="332"/>
      <c r="I53" s="332"/>
      <c r="J53" s="332"/>
      <c r="K53" s="332"/>
      <c r="M53" s="167"/>
      <c r="N53" s="167"/>
      <c r="O53" s="168"/>
      <c r="P53" s="167"/>
      <c r="Q53" s="167"/>
    </row>
    <row r="54" spans="1:17" ht="15.75" thickBot="1">
      <c r="A54" s="325">
        <f t="shared" si="0"/>
        <v>51</v>
      </c>
      <c r="B54" s="329" t="s">
        <v>1128</v>
      </c>
      <c r="C54" s="348" t="s">
        <v>1129</v>
      </c>
      <c r="D54" s="349"/>
      <c r="E54" s="350"/>
      <c r="F54" s="351"/>
      <c r="G54" s="352">
        <f>SUM(G14:G52)</f>
        <v>0</v>
      </c>
      <c r="H54" s="352"/>
      <c r="I54" s="352">
        <f>SUM(I14:I52)</f>
        <v>0</v>
      </c>
      <c r="J54" s="353">
        <f>SUM(J14:J52)</f>
        <v>0</v>
      </c>
      <c r="K54" s="354"/>
      <c r="M54" s="167"/>
      <c r="N54" s="167"/>
      <c r="O54" s="168"/>
      <c r="P54" s="167"/>
      <c r="Q54" s="167"/>
    </row>
    <row r="55" spans="1:11" ht="9.75" customHeight="1">
      <c r="A55" s="325"/>
      <c r="B55" s="318"/>
      <c r="C55" s="355"/>
      <c r="D55" s="316"/>
      <c r="E55" s="356"/>
      <c r="F55" s="316"/>
      <c r="G55" s="357"/>
      <c r="H55" s="316"/>
      <c r="I55" s="357"/>
      <c r="J55" s="357"/>
      <c r="K55" s="357"/>
    </row>
    <row r="56" spans="1:11" ht="12">
      <c r="A56" s="333"/>
      <c r="B56" s="318"/>
      <c r="C56" s="316"/>
      <c r="D56" s="316"/>
      <c r="E56" s="356"/>
      <c r="F56" s="316"/>
      <c r="G56" s="316"/>
      <c r="H56" s="316"/>
      <c r="I56" s="316"/>
      <c r="J56" s="316"/>
      <c r="K56" s="318"/>
    </row>
    <row r="57" spans="1:11" ht="26.25" customHeight="1">
      <c r="A57" s="325">
        <v>52</v>
      </c>
      <c r="B57" s="315"/>
      <c r="C57" s="318" t="s">
        <v>1247</v>
      </c>
      <c r="D57" s="331" t="s">
        <v>235</v>
      </c>
      <c r="E57" s="189"/>
      <c r="F57" s="332"/>
      <c r="G57" s="357"/>
      <c r="H57" s="357"/>
      <c r="I57" s="357"/>
      <c r="J57" s="357">
        <f>J54*E57*0.01</f>
        <v>0</v>
      </c>
      <c r="K57" s="316"/>
    </row>
    <row r="58" spans="1:11" ht="22.5" customHeight="1">
      <c r="A58" s="325">
        <v>53</v>
      </c>
      <c r="B58" s="318"/>
      <c r="C58" s="318" t="s">
        <v>1248</v>
      </c>
      <c r="D58" s="331" t="s">
        <v>235</v>
      </c>
      <c r="E58" s="189"/>
      <c r="F58" s="318"/>
      <c r="G58" s="318"/>
      <c r="H58" s="318"/>
      <c r="I58" s="318"/>
      <c r="J58" s="357">
        <f>J54*E58*0.01</f>
        <v>0</v>
      </c>
      <c r="K58" s="318"/>
    </row>
    <row r="59" spans="1:11" ht="12">
      <c r="A59" s="333"/>
      <c r="B59" s="318"/>
      <c r="C59" s="318"/>
      <c r="D59" s="318"/>
      <c r="E59" s="331"/>
      <c r="F59" s="318"/>
      <c r="G59" s="318"/>
      <c r="H59" s="318"/>
      <c r="I59" s="318"/>
      <c r="J59" s="318"/>
      <c r="K59" s="318"/>
    </row>
    <row r="60" spans="1:11" ht="12">
      <c r="A60" s="333"/>
      <c r="B60" s="318"/>
      <c r="C60" s="318"/>
      <c r="D60" s="318"/>
      <c r="E60" s="331"/>
      <c r="F60" s="318"/>
      <c r="G60" s="318"/>
      <c r="H60" s="318"/>
      <c r="I60" s="318"/>
      <c r="J60" s="318"/>
      <c r="K60" s="318"/>
    </row>
    <row r="61" spans="1:11" ht="12">
      <c r="A61" s="333"/>
      <c r="B61" s="318"/>
      <c r="C61" s="318"/>
      <c r="D61" s="318"/>
      <c r="E61" s="331"/>
      <c r="F61" s="318"/>
      <c r="G61" s="318"/>
      <c r="H61" s="318"/>
      <c r="I61" s="318"/>
      <c r="J61" s="318"/>
      <c r="K61" s="318"/>
    </row>
    <row r="62" spans="1:11" ht="25.5" customHeight="1">
      <c r="A62" s="325">
        <v>54</v>
      </c>
      <c r="B62" s="318"/>
      <c r="C62" s="358" t="s">
        <v>1190</v>
      </c>
      <c r="D62" s="359"/>
      <c r="E62" s="360"/>
      <c r="F62" s="359"/>
      <c r="G62" s="361">
        <f>G54</f>
        <v>0</v>
      </c>
      <c r="H62" s="362"/>
      <c r="I62" s="361">
        <f>I54</f>
        <v>0</v>
      </c>
      <c r="J62" s="363">
        <f>G62+I62+J57+J58</f>
        <v>0</v>
      </c>
      <c r="K62" s="354"/>
    </row>
    <row r="63" spans="1:11" ht="12">
      <c r="A63" s="333"/>
      <c r="B63" s="318"/>
      <c r="C63" s="318"/>
      <c r="D63" s="318"/>
      <c r="E63" s="331"/>
      <c r="F63" s="318"/>
      <c r="G63" s="318"/>
      <c r="H63" s="318"/>
      <c r="I63" s="318"/>
      <c r="J63" s="318"/>
      <c r="K63" s="318"/>
    </row>
  </sheetData>
  <sheetProtection password="DAFF" sheet="1" objects="1" scenarios="1" formatCells="0" selectLockedCells="1"/>
  <mergeCells count="7">
    <mergeCell ref="J1:J2"/>
    <mergeCell ref="D1:D2"/>
    <mergeCell ref="E1:E2"/>
    <mergeCell ref="F1:F2"/>
    <mergeCell ref="G1:G2"/>
    <mergeCell ref="H1:H2"/>
    <mergeCell ref="I1:I2"/>
  </mergeCells>
  <printOptions gridLines="1"/>
  <pageMargins left="0.5511811023622047" right="0.4330708661417323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Uživatel systému Windows</cp:lastModifiedBy>
  <cp:lastPrinted>2020-01-17T06:49:31Z</cp:lastPrinted>
  <dcterms:created xsi:type="dcterms:W3CDTF">2019-03-13T10:33:25Z</dcterms:created>
  <dcterms:modified xsi:type="dcterms:W3CDTF">2020-02-17T07:27:18Z</dcterms:modified>
  <cp:category/>
  <cp:version/>
  <cp:contentType/>
  <cp:contentStatus/>
</cp:coreProperties>
</file>