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ykaja1\Documents\Budova 5_výtah\ZD\data k uveřejnění\02_Položkový soupis prací a specifik\"/>
    </mc:Choice>
  </mc:AlternateContent>
  <bookViews>
    <workbookView xWindow="0" yWindow="0" windowWidth="28800" windowHeight="13725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Pol'!$A$1:$S$58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G49" i="12"/>
  <c r="G55" i="12"/>
  <c r="I57" i="1" s="1"/>
  <c r="G54" i="12"/>
  <c r="G53" i="12" s="1"/>
  <c r="I56" i="1" s="1"/>
  <c r="G39" i="12"/>
  <c r="I54" i="1" s="1"/>
  <c r="G31" i="12"/>
  <c r="I53" i="1" s="1"/>
  <c r="G25" i="12"/>
  <c r="I52" i="1" s="1"/>
  <c r="G23" i="12"/>
  <c r="G19" i="12"/>
  <c r="I50" i="1" s="1"/>
  <c r="G16" i="12"/>
  <c r="I49" i="1" s="1"/>
  <c r="G12" i="12"/>
  <c r="I48" i="1" s="1"/>
  <c r="G8" i="12"/>
  <c r="I47" i="1" s="1"/>
  <c r="G56" i="12"/>
  <c r="G43" i="12"/>
  <c r="G44" i="12"/>
  <c r="G45" i="12"/>
  <c r="G46" i="12"/>
  <c r="G47" i="12"/>
  <c r="G48" i="12"/>
  <c r="G51" i="12"/>
  <c r="G52" i="12"/>
  <c r="G42" i="12"/>
  <c r="G41" i="12" s="1"/>
  <c r="I55" i="1" s="1"/>
  <c r="G40" i="12"/>
  <c r="G33" i="12"/>
  <c r="G34" i="12"/>
  <c r="G35" i="12"/>
  <c r="G36" i="12"/>
  <c r="G37" i="12"/>
  <c r="G38" i="12"/>
  <c r="G32" i="12"/>
  <c r="G27" i="12"/>
  <c r="G28" i="12"/>
  <c r="G29" i="12"/>
  <c r="G30" i="12"/>
  <c r="G26" i="12"/>
  <c r="G24" i="12"/>
  <c r="G21" i="12"/>
  <c r="G22" i="12"/>
  <c r="G20" i="12"/>
  <c r="G18" i="12"/>
  <c r="G17" i="12"/>
  <c r="G14" i="12"/>
  <c r="G15" i="12"/>
  <c r="G13" i="12"/>
  <c r="G10" i="12"/>
  <c r="G11" i="12"/>
  <c r="G9" i="12"/>
  <c r="I17" i="1" l="1"/>
  <c r="I58" i="1"/>
  <c r="I16" i="1"/>
  <c r="AY50" i="12"/>
  <c r="I9" i="12"/>
  <c r="K9" i="12"/>
  <c r="M9" i="12"/>
  <c r="O9" i="12"/>
  <c r="S9" i="12"/>
  <c r="I10" i="12"/>
  <c r="K10" i="12"/>
  <c r="M10" i="12"/>
  <c r="O10" i="12"/>
  <c r="S10" i="12"/>
  <c r="I11" i="12"/>
  <c r="K11" i="12"/>
  <c r="M11" i="12"/>
  <c r="O11" i="12"/>
  <c r="S11" i="12"/>
  <c r="I13" i="12"/>
  <c r="K13" i="12"/>
  <c r="M13" i="12"/>
  <c r="O13" i="12"/>
  <c r="S13" i="12"/>
  <c r="I14" i="12"/>
  <c r="K14" i="12"/>
  <c r="M14" i="12"/>
  <c r="O14" i="12"/>
  <c r="S14" i="12"/>
  <c r="I15" i="12"/>
  <c r="K15" i="12"/>
  <c r="M15" i="12"/>
  <c r="O15" i="12"/>
  <c r="S15" i="12"/>
  <c r="I17" i="12"/>
  <c r="K17" i="12"/>
  <c r="M17" i="12"/>
  <c r="O17" i="12"/>
  <c r="S17" i="12"/>
  <c r="I18" i="12"/>
  <c r="K18" i="12"/>
  <c r="M18" i="12"/>
  <c r="O18" i="12"/>
  <c r="S18" i="12"/>
  <c r="I20" i="12"/>
  <c r="K20" i="12"/>
  <c r="M20" i="12"/>
  <c r="O20" i="12"/>
  <c r="S20" i="12"/>
  <c r="I21" i="12"/>
  <c r="K21" i="12"/>
  <c r="M21" i="12"/>
  <c r="O21" i="12"/>
  <c r="S21" i="12"/>
  <c r="I22" i="12"/>
  <c r="K22" i="12"/>
  <c r="M22" i="12"/>
  <c r="O22" i="12"/>
  <c r="S22" i="12"/>
  <c r="I24" i="12"/>
  <c r="I23" i="12" s="1"/>
  <c r="K24" i="12"/>
  <c r="K23" i="12" s="1"/>
  <c r="M24" i="12"/>
  <c r="M23" i="12" s="1"/>
  <c r="O24" i="12"/>
  <c r="O23" i="12" s="1"/>
  <c r="S24" i="12"/>
  <c r="S23" i="12" s="1"/>
  <c r="I26" i="12"/>
  <c r="K26" i="12"/>
  <c r="M26" i="12"/>
  <c r="O26" i="12"/>
  <c r="S26" i="12"/>
  <c r="I27" i="12"/>
  <c r="K27" i="12"/>
  <c r="M27" i="12"/>
  <c r="O27" i="12"/>
  <c r="S27" i="12"/>
  <c r="I28" i="12"/>
  <c r="K28" i="12"/>
  <c r="M28" i="12"/>
  <c r="O28" i="12"/>
  <c r="S28" i="12"/>
  <c r="I29" i="12"/>
  <c r="K29" i="12"/>
  <c r="M29" i="12"/>
  <c r="O29" i="12"/>
  <c r="S29" i="12"/>
  <c r="I30" i="12"/>
  <c r="K30" i="12"/>
  <c r="M30" i="12"/>
  <c r="O30" i="12"/>
  <c r="S30" i="12"/>
  <c r="I32" i="12"/>
  <c r="K32" i="12"/>
  <c r="M32" i="12"/>
  <c r="O32" i="12"/>
  <c r="S32" i="12"/>
  <c r="I33" i="12"/>
  <c r="K33" i="12"/>
  <c r="M33" i="12"/>
  <c r="O33" i="12"/>
  <c r="S33" i="12"/>
  <c r="I34" i="12"/>
  <c r="K34" i="12"/>
  <c r="M34" i="12"/>
  <c r="O34" i="12"/>
  <c r="S34" i="12"/>
  <c r="I35" i="12"/>
  <c r="K35" i="12"/>
  <c r="M35" i="12"/>
  <c r="O35" i="12"/>
  <c r="S35" i="12"/>
  <c r="I36" i="12"/>
  <c r="K36" i="12"/>
  <c r="M36" i="12"/>
  <c r="O36" i="12"/>
  <c r="S36" i="12"/>
  <c r="I37" i="12"/>
  <c r="K37" i="12"/>
  <c r="M37" i="12"/>
  <c r="O37" i="12"/>
  <c r="S37" i="12"/>
  <c r="I38" i="12"/>
  <c r="K38" i="12"/>
  <c r="M38" i="12"/>
  <c r="O38" i="12"/>
  <c r="S38" i="12"/>
  <c r="I40" i="12"/>
  <c r="I39" i="12" s="1"/>
  <c r="K40" i="12"/>
  <c r="K39" i="12" s="1"/>
  <c r="M40" i="12"/>
  <c r="M39" i="12" s="1"/>
  <c r="O40" i="12"/>
  <c r="O39" i="12" s="1"/>
  <c r="S40" i="12"/>
  <c r="S39" i="12" s="1"/>
  <c r="I42" i="12"/>
  <c r="K42" i="12"/>
  <c r="M42" i="12"/>
  <c r="O42" i="12"/>
  <c r="S42" i="12"/>
  <c r="I43" i="12"/>
  <c r="K43" i="12"/>
  <c r="M43" i="12"/>
  <c r="O43" i="12"/>
  <c r="S43" i="12"/>
  <c r="I44" i="12"/>
  <c r="K44" i="12"/>
  <c r="M44" i="12"/>
  <c r="O44" i="12"/>
  <c r="S44" i="12"/>
  <c r="I45" i="12"/>
  <c r="K45" i="12"/>
  <c r="M45" i="12"/>
  <c r="O45" i="12"/>
  <c r="S45" i="12"/>
  <c r="I46" i="12"/>
  <c r="K46" i="12"/>
  <c r="M46" i="12"/>
  <c r="O46" i="12"/>
  <c r="S46" i="12"/>
  <c r="I47" i="12"/>
  <c r="K47" i="12"/>
  <c r="M47" i="12"/>
  <c r="O47" i="12"/>
  <c r="S47" i="12"/>
  <c r="I48" i="12"/>
  <c r="K48" i="12"/>
  <c r="M48" i="12"/>
  <c r="O48" i="12"/>
  <c r="S48" i="12"/>
  <c r="I52" i="12"/>
  <c r="K52" i="12"/>
  <c r="M52" i="12"/>
  <c r="O52" i="12"/>
  <c r="S52" i="12"/>
  <c r="I49" i="12"/>
  <c r="K49" i="12"/>
  <c r="M49" i="12"/>
  <c r="O49" i="12"/>
  <c r="S49" i="12"/>
  <c r="I51" i="12"/>
  <c r="K51" i="12"/>
  <c r="M51" i="12"/>
  <c r="O51" i="12"/>
  <c r="S51" i="12"/>
  <c r="I54" i="12"/>
  <c r="I53" i="12" s="1"/>
  <c r="K54" i="12"/>
  <c r="K53" i="12" s="1"/>
  <c r="M54" i="12"/>
  <c r="M53" i="12" s="1"/>
  <c r="O54" i="12"/>
  <c r="O53" i="12" s="1"/>
  <c r="S54" i="12"/>
  <c r="S53" i="12" s="1"/>
  <c r="I56" i="12"/>
  <c r="I55" i="12" s="1"/>
  <c r="K56" i="12"/>
  <c r="K55" i="12" s="1"/>
  <c r="M56" i="12"/>
  <c r="M55" i="12" s="1"/>
  <c r="O56" i="12"/>
  <c r="O55" i="12" s="1"/>
  <c r="S56" i="12"/>
  <c r="S55" i="12" s="1"/>
  <c r="F40" i="1"/>
  <c r="G40" i="1"/>
  <c r="H40" i="1"/>
  <c r="I40" i="1"/>
  <c r="J39" i="1"/>
  <c r="J40" i="1" s="1"/>
  <c r="J28" i="1"/>
  <c r="J26" i="1"/>
  <c r="G38" i="1"/>
  <c r="F38" i="1"/>
  <c r="J23" i="1"/>
  <c r="J24" i="1"/>
  <c r="J25" i="1"/>
  <c r="J27" i="1"/>
  <c r="E24" i="1"/>
  <c r="E26" i="1"/>
  <c r="I21" i="1" l="1"/>
  <c r="G25" i="1" s="1"/>
  <c r="G26" i="1" s="1"/>
  <c r="G29" i="1" s="1"/>
  <c r="S41" i="12"/>
  <c r="K41" i="12"/>
  <c r="S31" i="12"/>
  <c r="K31" i="12"/>
  <c r="O25" i="12"/>
  <c r="M25" i="12"/>
  <c r="I25" i="12"/>
  <c r="O19" i="12"/>
  <c r="M19" i="12"/>
  <c r="I19" i="12"/>
  <c r="S16" i="12"/>
  <c r="K16" i="12"/>
  <c r="O12" i="12"/>
  <c r="M12" i="12"/>
  <c r="I12" i="12"/>
  <c r="S8" i="12"/>
  <c r="K8" i="12"/>
  <c r="O41" i="12"/>
  <c r="M41" i="12"/>
  <c r="I41" i="12"/>
  <c r="O31" i="12"/>
  <c r="M31" i="12"/>
  <c r="I31" i="12"/>
  <c r="S25" i="12"/>
  <c r="K25" i="12"/>
  <c r="S19" i="12"/>
  <c r="K19" i="12"/>
  <c r="O16" i="12"/>
  <c r="M16" i="12"/>
  <c r="I16" i="12"/>
  <c r="S12" i="12"/>
  <c r="K12" i="12"/>
  <c r="O8" i="12"/>
  <c r="M8" i="12"/>
  <c r="I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<sst xmlns="http://schemas.openxmlformats.org/spreadsheetml/2006/main" count="329" uniqueCount="184">
  <si>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</si>
  <si>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</si>
  <si>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</si>
  <si>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</si>
  <si>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</si>
  <si>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</si>
  <si>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</si>
  <si>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</si>
  <si>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</si>
  <si>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</si>
  <si>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</si>
  <si>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</si>
  <si>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</si>
  <si>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</si>
  <si>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</si>
  <si>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</si>
  <si>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</si>
  <si>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</si>
  <si>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</si>
  <si>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</si>
  <si>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</si>
  <si>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</si>
  <si>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</si>
  <si>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</si>
  <si>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</si>
  <si>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</si>
  <si>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</si>
  <si>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</si>
  <si>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</si>
  <si>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</si>
  <si>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</si>
  <si>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</si>
  <si>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</si>
  <si>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</si>
  <si>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</si>
  <si>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</si>
  <si>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</si>
  <si>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</si>
  <si>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</si>
  <si>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</si>
  <si>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</si>
  <si>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</si>
  <si>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</si>
  <si>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</si>
  <si>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</si>
  <si>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</si>
  <si>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</si>
  <si>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</si>
  <si>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</si>
  <si>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</si>
  <si>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</si>
  <si>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</si>
  <si>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</si>
  <si>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</si>
  <si>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</si>
  <si>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</si>
  <si>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</si>
  <si>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</si>
  <si>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</si>
  <si>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</si>
  <si>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</si>
  <si>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</si>
  <si>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</si>
  <si>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</si>
  <si>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771</t>
  </si>
  <si>
    <t>Podlahy z dlaždic a obklady</t>
  </si>
  <si>
    <t>783</t>
  </si>
  <si>
    <t>Nátěry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</si>
  <si>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</si>
  <si>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</si>
  <si>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</si>
  <si>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</si>
  <si>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</si>
  <si>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</si>
  <si>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</si>
  <si>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</si>
  <si>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</si>
  <si>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</si>
  <si>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</si>
  <si>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</si>
  <si>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</si>
  <si>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</si>
  <si>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</si>
  <si>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</si>
  <si>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</si>
  <si>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</si>
  <si>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</si>
  <si>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</si>
  <si>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</si>
  <si>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</si>
  <si>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</si>
  <si>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</si>
  <si>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</si>
  <si>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</si>
  <si>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</si>
  <si>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</si>
  <si>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</si>
  <si>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317168112R00</t>
  </si>
  <si>
    <t>Překlad POROTHERM plochý 115x71x1250 mm</t>
  </si>
  <si>
    <t>kus</t>
  </si>
  <si>
    <t>POL1_0</t>
  </si>
  <si>
    <t>317121021R00</t>
  </si>
  <si>
    <t>Osazení překladu keram. plochého, světl. do 105 cm</t>
  </si>
  <si>
    <t>340239212RT2</t>
  </si>
  <si>
    <t>Zazdívka otvorů pl.4 m2,cihlami tl.zdi nad 10 cm, s použitím suché maltové směsi</t>
  </si>
  <si>
    <t>m2</t>
  </si>
  <si>
    <t>612409991RT2</t>
  </si>
  <si>
    <t>Začištění omítek kolem oken,dveří apod., s použitím suché maltové směsi</t>
  </si>
  <si>
    <t>m</t>
  </si>
  <si>
    <t>612401391RT2</t>
  </si>
  <si>
    <t>Omítka malých ploch vnitřních stěn do 1 m2, vápennou štukovou omítkou</t>
  </si>
  <si>
    <t>612451420R00</t>
  </si>
  <si>
    <t>Oprava cementových omítek stěn hladkých do 50 %</t>
  </si>
  <si>
    <t>632477122R00</t>
  </si>
  <si>
    <t>Reprofil. polymercement.maltou,tl.do5mm+penetrace</t>
  </si>
  <si>
    <t>632478125RT2</t>
  </si>
  <si>
    <t>Reprofilace-cement.hmota tl.do 20 mm, vyrovnání schodů</t>
  </si>
  <si>
    <t>642944121RT4</t>
  </si>
  <si>
    <t>Osazení ocelových zárubní dodatečně do 2,5 m2, včetně dodávky zárubně  80x197x11 cm</t>
  </si>
  <si>
    <t>968061125R00</t>
  </si>
  <si>
    <t>Zavěšení dřevěných dveřních křídel pl. do 2 m2</t>
  </si>
  <si>
    <t>61165402R</t>
  </si>
  <si>
    <t>Dveře vnitřní lamino CPL plné SWING 1kř. 80x197, plná DTD, včetně kování a prahu</t>
  </si>
  <si>
    <t>POL3_0</t>
  </si>
  <si>
    <t>941955001R00</t>
  </si>
  <si>
    <t>Lešení lehké pomocné, výška podlahy do 1,2 m</t>
  </si>
  <si>
    <t>965081713RT1</t>
  </si>
  <si>
    <t>Bourání dlažeb keramických tl.10 mm, nad 1 m2, ručně, dlaždice keramické</t>
  </si>
  <si>
    <t>965081702R00</t>
  </si>
  <si>
    <t xml:space="preserve">Bourání soklíků z dlažeb keramických </t>
  </si>
  <si>
    <t>Vyvěšení dřevěných dveřních křídel pl. do 2 m2</t>
  </si>
  <si>
    <t>968072455R00</t>
  </si>
  <si>
    <t>Vybourání kovových dveřních zárubní pl. do 2 m2</t>
  </si>
  <si>
    <t>968072747R00</t>
  </si>
  <si>
    <t>Vybourání kovových stěn výkladních pl. nad 4 m2</t>
  </si>
  <si>
    <t>971033521R00</t>
  </si>
  <si>
    <t>Vybourání otv. zeď cihel. pl.1 m2, tl.10 cm, MVC</t>
  </si>
  <si>
    <t>979011111R00</t>
  </si>
  <si>
    <t>Svislá doprava suti a vybour. hmot za 2.NP a 1.PP</t>
  </si>
  <si>
    <t>t</t>
  </si>
  <si>
    <t>979011121R00</t>
  </si>
  <si>
    <t>Příplatek za každé další podlaží</t>
  </si>
  <si>
    <t>979082111R00</t>
  </si>
  <si>
    <t>Vnitrostaveništní doprava suti do 10 m</t>
  </si>
  <si>
    <t>979081111R00</t>
  </si>
  <si>
    <t>Odvoz suti a vybour. hmot na skládku do 1 km</t>
  </si>
  <si>
    <t>979081121R00</t>
  </si>
  <si>
    <t>Příplatek k odvozu za každý další 1 km</t>
  </si>
  <si>
    <t>979990101R00</t>
  </si>
  <si>
    <t>Poplatek za skládku suti - směs betonu a cihel</t>
  </si>
  <si>
    <t>998011002R00</t>
  </si>
  <si>
    <t>Přesun hmot ruční pro budovy zděné výšky do 12 m</t>
  </si>
  <si>
    <t>771275511R00</t>
  </si>
  <si>
    <t>Montáž keramických schodovek na stupnice,TM</t>
  </si>
  <si>
    <t>771275521R00</t>
  </si>
  <si>
    <t>Montáž keramických dlaždic na podstupnice, TM</t>
  </si>
  <si>
    <t>771575109R00</t>
  </si>
  <si>
    <t>Montáž podlah keram.,hladké, tmel, 30x30 cm</t>
  </si>
  <si>
    <t>771577113R00</t>
  </si>
  <si>
    <t>POP</t>
  </si>
  <si>
    <t>771475014R00</t>
  </si>
  <si>
    <t>Obklad soklíků keram.rovných, tmel,výška 10 cm</t>
  </si>
  <si>
    <t>771579791R00</t>
  </si>
  <si>
    <t>Příplatek za plochu podlah keram. do 5 m2 jednotl.</t>
  </si>
  <si>
    <t>771579793R00</t>
  </si>
  <si>
    <t>Příplatek za spárovací hmotu - plošně</t>
  </si>
  <si>
    <t>998771102R00</t>
  </si>
  <si>
    <t>Přesun hmot pro podlahy z dlaždic, výšky do 12 m</t>
  </si>
  <si>
    <t>771570014RAI</t>
  </si>
  <si>
    <t>POL2_0</t>
  </si>
  <si>
    <t>783172510R00</t>
  </si>
  <si>
    <t>Nátěr polyuretanový OK "A" 2x + 2x email</t>
  </si>
  <si>
    <t>784452921R00</t>
  </si>
  <si>
    <t>Oprava,malba směsí tekut.2x,1bar+oškr. míst. 3,8 m</t>
  </si>
  <si>
    <t/>
  </si>
  <si>
    <t>END</t>
  </si>
  <si>
    <t>Lišta přechodová/dilatační, stejná výška dlaždic</t>
  </si>
  <si>
    <t>první a poslední stupeň barevně odlišen</t>
  </si>
  <si>
    <t>Soupis prací s výkazem výměr</t>
  </si>
  <si>
    <t>Univerzita Hradec Králové</t>
  </si>
  <si>
    <t>62690094</t>
  </si>
  <si>
    <t>Dlažba z dlaždic keramických 30 x 30 cm, schodovka, do tmele, dlažba typ Taurus Granit leštěný</t>
  </si>
  <si>
    <t>Dlažba z dlaždic keramických 30 x 30 cm, do tmele, dlažba typ Taurus Granit leštěný</t>
  </si>
  <si>
    <t>dílčí soupis prací položky č. "51a" - úpravy 3.NP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</si>
</sst>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5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4" xfId="0" applyFont="1" applyFill="1" applyBorder="1" applyAlignment="1">
      <alignment horizontal="center" vertical="center" wrapText="1"/>
    </xf>
    <xf numFmtId="49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vertical="center"/>
    </xf>
    <xf numFmtId="4" fontId="7" fillId="4" borderId="36" xfId="0" applyNumberFormat="1" applyFont="1" applyFill="1" applyBorder="1" applyAlignment="1">
      <alignment horizontal="center"/>
    </xf>
    <xf numFmtId="4" fontId="7" fillId="4" borderId="36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7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41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3" borderId="43" xfId="0" applyFill="1" applyBorder="1"/>
    <xf numFmtId="49" fontId="0" fillId="3" borderId="40" xfId="0" applyNumberFormat="1" applyFill="1" applyBorder="1" applyAlignment="1"/>
    <xf numFmtId="49" fontId="0" fillId="3" borderId="40" xfId="0" applyNumberFormat="1" applyFill="1" applyBorder="1"/>
    <xf numFmtId="0" fontId="0" fillId="3" borderId="40" xfId="0" applyFill="1" applyBorder="1"/>
    <xf numFmtId="0" fontId="0" fillId="3" borderId="39" xfId="0" applyFill="1" applyBorder="1"/>
    <xf numFmtId="0" fontId="0" fillId="3" borderId="35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4" xfId="0" applyFill="1" applyBorder="1"/>
    <xf numFmtId="49" fontId="0" fillId="3" borderId="34" xfId="0" applyNumberFormat="1" applyFill="1" applyBorder="1"/>
    <xf numFmtId="0" fontId="0" fillId="3" borderId="46" xfId="0" applyFill="1" applyBorder="1" applyAlignment="1">
      <alignment vertical="top"/>
    </xf>
    <xf numFmtId="0" fontId="0" fillId="3" borderId="47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6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6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6" xfId="0" applyNumberFormat="1" applyFill="1" applyBorder="1" applyAlignment="1">
      <alignment vertical="top" shrinkToFit="1"/>
    </xf>
    <xf numFmtId="0" fontId="0" fillId="3" borderId="48" xfId="0" applyFill="1" applyBorder="1"/>
    <xf numFmtId="0" fontId="0" fillId="3" borderId="49" xfId="0" applyFill="1" applyBorder="1" applyAlignment="1">
      <alignment wrapText="1"/>
    </xf>
    <xf numFmtId="0" fontId="0" fillId="3" borderId="50" xfId="0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49" fontId="0" fillId="3" borderId="46" xfId="0" applyNumberFormat="1" applyFill="1" applyBorder="1" applyAlignment="1">
      <alignment vertical="top"/>
    </xf>
    <xf numFmtId="164" fontId="0" fillId="3" borderId="46" xfId="0" applyNumberFormat="1" applyFill="1" applyBorder="1" applyAlignment="1">
      <alignment vertical="top"/>
    </xf>
    <xf numFmtId="4" fontId="0" fillId="3" borderId="46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6" xfId="0" applyFont="1" applyBorder="1" applyAlignment="1">
      <alignment vertical="top" shrinkToFit="1"/>
    </xf>
    <xf numFmtId="164" fontId="16" fillId="0" borderId="36" xfId="0" applyNumberFormat="1" applyFont="1" applyBorder="1" applyAlignment="1">
      <alignment vertical="top" shrinkToFit="1"/>
    </xf>
    <xf numFmtId="4" fontId="16" fillId="0" borderId="3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6" xfId="0" applyNumberFormat="1" applyFill="1" applyBorder="1" applyAlignment="1">
      <alignment horizontal="left" vertical="top" wrapText="1"/>
    </xf>
    <xf numFmtId="0" fontId="16" fillId="0" borderId="36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/>
    <xf numFmtId="0" fontId="3" fillId="2" borderId="0" xfId="0" applyFont="1" applyFill="1" applyAlignment="1">
      <alignment horizontal="left" wrapText="1"/>
    </xf>
    <xf numFmtId="4" fontId="7" fillId="4" borderId="36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4" xfId="0" applyFont="1" applyFill="1" applyBorder="1" applyAlignment="1">
      <alignment horizontal="center" vertical="center" wrapText="1"/>
    </xf>
    <xf numFmtId="4" fontId="7" fillId="0" borderId="34" xfId="0" applyNumberFormat="1" applyFont="1" applyBorder="1" applyAlignment="1">
      <alignment vertical="center"/>
    </xf>
    <xf numFmtId="49" fontId="7" fillId="0" borderId="35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7" xfId="0" applyNumberFormat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44" xfId="0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RTS%20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2" t="s">
        <v>39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1" zoomScaleNormal="100" zoomScaleSheetLayoutView="75" workbookViewId="0">
      <selection activeCell="D2" sqref="D2:J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4" t="s">
        <v>178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 x14ac:dyDescent="0.2">
      <c r="A2" s="4"/>
      <c r="B2" s="81" t="s">
        <v>40</v>
      </c>
      <c r="C2" s="82"/>
      <c r="D2" s="209" t="s">
        <v>183</v>
      </c>
      <c r="E2" s="210"/>
      <c r="F2" s="210"/>
      <c r="G2" s="210"/>
      <c r="H2" s="210"/>
      <c r="I2" s="210"/>
      <c r="J2" s="211"/>
      <c r="O2" s="2"/>
    </row>
    <row r="3" spans="1:15" ht="23.25" hidden="1" customHeight="1" x14ac:dyDescent="0.2">
      <c r="A3" s="4"/>
      <c r="B3" s="83" t="s">
        <v>42</v>
      </c>
      <c r="C3" s="84"/>
      <c r="D3" s="237"/>
      <c r="E3" s="238"/>
      <c r="F3" s="238"/>
      <c r="G3" s="238"/>
      <c r="H3" s="238"/>
      <c r="I3" s="238"/>
      <c r="J3" s="239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179</v>
      </c>
      <c r="E5" s="26"/>
      <c r="F5" s="26"/>
      <c r="G5" s="26"/>
      <c r="H5" s="28" t="s">
        <v>33</v>
      </c>
      <c r="I5" s="91" t="s">
        <v>180</v>
      </c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6"/>
      <c r="E11" s="216"/>
      <c r="F11" s="216"/>
      <c r="G11" s="216"/>
      <c r="H11" s="28" t="s">
        <v>33</v>
      </c>
      <c r="I11" s="91"/>
      <c r="J11" s="11"/>
    </row>
    <row r="12" spans="1:15" ht="15.75" customHeight="1" x14ac:dyDescent="0.2">
      <c r="A12" s="4"/>
      <c r="B12" s="41"/>
      <c r="C12" s="26"/>
      <c r="D12" s="235"/>
      <c r="E12" s="235"/>
      <c r="F12" s="235"/>
      <c r="G12" s="235"/>
      <c r="H12" s="28" t="s">
        <v>34</v>
      </c>
      <c r="I12" s="91"/>
      <c r="J12" s="11"/>
    </row>
    <row r="13" spans="1:15" ht="15.75" customHeight="1" x14ac:dyDescent="0.2">
      <c r="A13" s="4"/>
      <c r="B13" s="42"/>
      <c r="C13" s="92"/>
      <c r="D13" s="236"/>
      <c r="E13" s="236"/>
      <c r="F13" s="236"/>
      <c r="G13" s="236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 t="s">
        <v>179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5"/>
      <c r="F15" s="215"/>
      <c r="G15" s="233"/>
      <c r="H15" s="233"/>
      <c r="I15" s="233" t="s">
        <v>28</v>
      </c>
      <c r="J15" s="234"/>
    </row>
    <row r="16" spans="1:15" ht="23.25" customHeight="1" x14ac:dyDescent="0.2">
      <c r="A16" s="139" t="s">
        <v>23</v>
      </c>
      <c r="B16" s="140" t="s">
        <v>23</v>
      </c>
      <c r="C16" s="58"/>
      <c r="D16" s="59"/>
      <c r="E16" s="212"/>
      <c r="F16" s="213"/>
      <c r="G16" s="212"/>
      <c r="H16" s="213"/>
      <c r="I16" s="212">
        <f>I47+I48+I49+I50+I51+I52+I53+I54</f>
        <v>0</v>
      </c>
      <c r="J16" s="214"/>
    </row>
    <row r="17" spans="1:10" ht="23.25" customHeight="1" x14ac:dyDescent="0.2">
      <c r="A17" s="139" t="s">
        <v>24</v>
      </c>
      <c r="B17" s="140" t="s">
        <v>24</v>
      </c>
      <c r="C17" s="58"/>
      <c r="D17" s="59"/>
      <c r="E17" s="212"/>
      <c r="F17" s="213"/>
      <c r="G17" s="212"/>
      <c r="H17" s="213"/>
      <c r="I17" s="212">
        <f>I55+I56+I57</f>
        <v>0</v>
      </c>
      <c r="J17" s="214"/>
    </row>
    <row r="18" spans="1:10" ht="23.25" customHeight="1" x14ac:dyDescent="0.2">
      <c r="A18" s="139" t="s">
        <v>25</v>
      </c>
      <c r="B18" s="140" t="s">
        <v>25</v>
      </c>
      <c r="C18" s="58"/>
      <c r="D18" s="59"/>
      <c r="E18" s="212"/>
      <c r="F18" s="213"/>
      <c r="G18" s="212"/>
      <c r="H18" s="213"/>
      <c r="I18" s="212">
        <v>0</v>
      </c>
      <c r="J18" s="214"/>
    </row>
    <row r="19" spans="1:10" ht="23.25" customHeight="1" x14ac:dyDescent="0.2">
      <c r="A19" s="139" t="s">
        <v>70</v>
      </c>
      <c r="B19" s="140" t="s">
        <v>26</v>
      </c>
      <c r="C19" s="58"/>
      <c r="D19" s="59"/>
      <c r="E19" s="212"/>
      <c r="F19" s="213"/>
      <c r="G19" s="212"/>
      <c r="H19" s="213"/>
      <c r="I19" s="212">
        <v>0</v>
      </c>
      <c r="J19" s="214"/>
    </row>
    <row r="20" spans="1:10" ht="23.25" customHeight="1" x14ac:dyDescent="0.2">
      <c r="A20" s="139" t="s">
        <v>71</v>
      </c>
      <c r="B20" s="140" t="s">
        <v>27</v>
      </c>
      <c r="C20" s="58"/>
      <c r="D20" s="59"/>
      <c r="E20" s="212"/>
      <c r="F20" s="213"/>
      <c r="G20" s="212"/>
      <c r="H20" s="213"/>
      <c r="I20" s="212">
        <v>0</v>
      </c>
      <c r="J20" s="214"/>
    </row>
    <row r="21" spans="1:10" ht="23.25" customHeight="1" x14ac:dyDescent="0.2">
      <c r="A21" s="4"/>
      <c r="B21" s="74" t="s">
        <v>28</v>
      </c>
      <c r="C21" s="75"/>
      <c r="D21" s="76"/>
      <c r="E21" s="222"/>
      <c r="F21" s="231"/>
      <c r="G21" s="222"/>
      <c r="H21" s="231"/>
      <c r="I21" s="222">
        <f>SUM(I16:J20)</f>
        <v>0</v>
      </c>
      <c r="J21" s="22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0</v>
      </c>
      <c r="F23" s="61" t="s">
        <v>0</v>
      </c>
      <c r="G23" s="220"/>
      <c r="H23" s="221"/>
      <c r="I23" s="22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0</v>
      </c>
      <c r="F24" s="61" t="s">
        <v>0</v>
      </c>
      <c r="G24" s="218">
        <v>0</v>
      </c>
      <c r="H24" s="219"/>
      <c r="I24" s="21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0">
        <f>I21</f>
        <v>0</v>
      </c>
      <c r="H25" s="221"/>
      <c r="I25" s="22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7">
        <f>SUM(ZakladDPHZakl)*0.21</f>
        <v>0</v>
      </c>
      <c r="H26" s="228"/>
      <c r="I26" s="22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9">
        <v>-2.91038304567337E-11</v>
      </c>
      <c r="H27" s="229"/>
      <c r="I27" s="229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230">
        <v>104669.72</v>
      </c>
      <c r="H28" s="232"/>
      <c r="I28" s="232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230">
        <f>SUM(G25:I26)</f>
        <v>0</v>
      </c>
      <c r="H29" s="230"/>
      <c r="I29" s="230"/>
      <c r="J29" s="118" t="s">
        <v>45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v>43124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17" t="s">
        <v>2</v>
      </c>
      <c r="E35" s="21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 x14ac:dyDescent="0.2">
      <c r="A39" s="96">
        <v>1</v>
      </c>
      <c r="B39" s="102"/>
      <c r="C39" s="200"/>
      <c r="D39" s="201"/>
      <c r="E39" s="201"/>
      <c r="F39" s="107">
        <v>52334.86</v>
      </c>
      <c r="G39" s="108">
        <v>52334.86</v>
      </c>
      <c r="H39" s="109">
        <v>0</v>
      </c>
      <c r="I39" s="109">
        <v>157004.57999999999</v>
      </c>
      <c r="J39" s="103">
        <f>IF(CenaCelkemVypocet=0,"",I39/CenaCelkemVypocet*100)</f>
        <v>100</v>
      </c>
    </row>
    <row r="40" spans="1:10" ht="25.5" hidden="1" customHeight="1" x14ac:dyDescent="0.2">
      <c r="A40" s="96"/>
      <c r="B40" s="202" t="s">
        <v>44</v>
      </c>
      <c r="C40" s="203"/>
      <c r="D40" s="203"/>
      <c r="E40" s="204"/>
      <c r="F40" s="110">
        <f>SUMIF(A39:A39,"=1",F39:F39)</f>
        <v>52334.86</v>
      </c>
      <c r="G40" s="111">
        <f>SUMIF(A39:A39,"=1",G39:G39)</f>
        <v>52334.86</v>
      </c>
      <c r="H40" s="111">
        <f>SUMIF(A39:A39,"=1",H39:H39)</f>
        <v>0</v>
      </c>
      <c r="I40" s="111">
        <f>SUMIF(A39:A39,"=1",I39:I39)</f>
        <v>157004.57999999999</v>
      </c>
      <c r="J40" s="97">
        <f>SUMIF(A39:A39,"=1",J39:J39)</f>
        <v>100</v>
      </c>
    </row>
    <row r="44" spans="1:10" ht="15.75" x14ac:dyDescent="0.25">
      <c r="B44" s="119" t="s">
        <v>46</v>
      </c>
    </row>
    <row r="46" spans="1:10" ht="25.5" customHeight="1" x14ac:dyDescent="0.2">
      <c r="A46" s="120"/>
      <c r="B46" s="124" t="s">
        <v>16</v>
      </c>
      <c r="C46" s="124" t="s">
        <v>5</v>
      </c>
      <c r="D46" s="125"/>
      <c r="E46" s="125"/>
      <c r="F46" s="128" t="s">
        <v>47</v>
      </c>
      <c r="G46" s="128"/>
      <c r="H46" s="128"/>
      <c r="I46" s="205" t="s">
        <v>28</v>
      </c>
      <c r="J46" s="205"/>
    </row>
    <row r="47" spans="1:10" ht="25.5" customHeight="1" x14ac:dyDescent="0.2">
      <c r="A47" s="121"/>
      <c r="B47" s="129" t="s">
        <v>48</v>
      </c>
      <c r="C47" s="207" t="s">
        <v>49</v>
      </c>
      <c r="D47" s="208"/>
      <c r="E47" s="208"/>
      <c r="F47" s="131" t="s">
        <v>23</v>
      </c>
      <c r="G47" s="132"/>
      <c r="H47" s="132"/>
      <c r="I47" s="206">
        <f>' Pol'!G8</f>
        <v>0</v>
      </c>
      <c r="J47" s="206"/>
    </row>
    <row r="48" spans="1:10" ht="25.5" customHeight="1" x14ac:dyDescent="0.2">
      <c r="A48" s="121"/>
      <c r="B48" s="123" t="s">
        <v>50</v>
      </c>
      <c r="C48" s="195" t="s">
        <v>51</v>
      </c>
      <c r="D48" s="196"/>
      <c r="E48" s="196"/>
      <c r="F48" s="133" t="s">
        <v>23</v>
      </c>
      <c r="G48" s="134"/>
      <c r="H48" s="134"/>
      <c r="I48" s="194">
        <f>' Pol'!G12</f>
        <v>0</v>
      </c>
      <c r="J48" s="194"/>
    </row>
    <row r="49" spans="1:10" ht="25.5" customHeight="1" x14ac:dyDescent="0.2">
      <c r="A49" s="121"/>
      <c r="B49" s="123" t="s">
        <v>52</v>
      </c>
      <c r="C49" s="195" t="s">
        <v>53</v>
      </c>
      <c r="D49" s="196"/>
      <c r="E49" s="196"/>
      <c r="F49" s="133" t="s">
        <v>23</v>
      </c>
      <c r="G49" s="134"/>
      <c r="H49" s="134"/>
      <c r="I49" s="194">
        <f>' Pol'!G16</f>
        <v>0</v>
      </c>
      <c r="J49" s="194"/>
    </row>
    <row r="50" spans="1:10" ht="25.5" customHeight="1" x14ac:dyDescent="0.2">
      <c r="A50" s="121"/>
      <c r="B50" s="123" t="s">
        <v>54</v>
      </c>
      <c r="C50" s="195" t="s">
        <v>55</v>
      </c>
      <c r="D50" s="196"/>
      <c r="E50" s="196"/>
      <c r="F50" s="133" t="s">
        <v>23</v>
      </c>
      <c r="G50" s="134"/>
      <c r="H50" s="134"/>
      <c r="I50" s="194">
        <f>' Pol'!G19</f>
        <v>0</v>
      </c>
      <c r="J50" s="194"/>
    </row>
    <row r="51" spans="1:10" ht="25.5" customHeight="1" x14ac:dyDescent="0.2">
      <c r="A51" s="121"/>
      <c r="B51" s="123" t="s">
        <v>56</v>
      </c>
      <c r="C51" s="195" t="s">
        <v>57</v>
      </c>
      <c r="D51" s="196"/>
      <c r="E51" s="196"/>
      <c r="F51" s="133" t="s">
        <v>23</v>
      </c>
      <c r="G51" s="134"/>
      <c r="H51" s="134"/>
      <c r="I51" s="194">
        <f>' Pol'!G23</f>
        <v>0</v>
      </c>
      <c r="J51" s="194"/>
    </row>
    <row r="52" spans="1:10" ht="25.5" customHeight="1" x14ac:dyDescent="0.2">
      <c r="A52" s="121"/>
      <c r="B52" s="123" t="s">
        <v>58</v>
      </c>
      <c r="C52" s="195" t="s">
        <v>59</v>
      </c>
      <c r="D52" s="196"/>
      <c r="E52" s="196"/>
      <c r="F52" s="133" t="s">
        <v>23</v>
      </c>
      <c r="G52" s="134"/>
      <c r="H52" s="134"/>
      <c r="I52" s="194">
        <f>' Pol'!G25</f>
        <v>0</v>
      </c>
      <c r="J52" s="194"/>
    </row>
    <row r="53" spans="1:10" ht="25.5" customHeight="1" x14ac:dyDescent="0.2">
      <c r="A53" s="121"/>
      <c r="B53" s="123" t="s">
        <v>60</v>
      </c>
      <c r="C53" s="195" t="s">
        <v>61</v>
      </c>
      <c r="D53" s="196"/>
      <c r="E53" s="196"/>
      <c r="F53" s="133" t="s">
        <v>23</v>
      </c>
      <c r="G53" s="134"/>
      <c r="H53" s="134"/>
      <c r="I53" s="194">
        <f>' Pol'!G31</f>
        <v>0</v>
      </c>
      <c r="J53" s="194"/>
    </row>
    <row r="54" spans="1:10" ht="25.5" customHeight="1" x14ac:dyDescent="0.2">
      <c r="A54" s="121"/>
      <c r="B54" s="123" t="s">
        <v>62</v>
      </c>
      <c r="C54" s="195" t="s">
        <v>63</v>
      </c>
      <c r="D54" s="196"/>
      <c r="E54" s="196"/>
      <c r="F54" s="133" t="s">
        <v>23</v>
      </c>
      <c r="G54" s="134"/>
      <c r="H54" s="134"/>
      <c r="I54" s="194">
        <f>' Pol'!G39</f>
        <v>0</v>
      </c>
      <c r="J54" s="194"/>
    </row>
    <row r="55" spans="1:10" ht="25.5" customHeight="1" x14ac:dyDescent="0.2">
      <c r="A55" s="121"/>
      <c r="B55" s="123" t="s">
        <v>64</v>
      </c>
      <c r="C55" s="195" t="s">
        <v>65</v>
      </c>
      <c r="D55" s="196"/>
      <c r="E55" s="196"/>
      <c r="F55" s="133" t="s">
        <v>24</v>
      </c>
      <c r="G55" s="134"/>
      <c r="H55" s="134"/>
      <c r="I55" s="194">
        <f>' Pol'!G41</f>
        <v>0</v>
      </c>
      <c r="J55" s="194"/>
    </row>
    <row r="56" spans="1:10" ht="25.5" customHeight="1" x14ac:dyDescent="0.2">
      <c r="A56" s="121"/>
      <c r="B56" s="123" t="s">
        <v>66</v>
      </c>
      <c r="C56" s="195" t="s">
        <v>67</v>
      </c>
      <c r="D56" s="196"/>
      <c r="E56" s="196"/>
      <c r="F56" s="133" t="s">
        <v>24</v>
      </c>
      <c r="G56" s="134"/>
      <c r="H56" s="134"/>
      <c r="I56" s="194">
        <f>' Pol'!G53</f>
        <v>0</v>
      </c>
      <c r="J56" s="194"/>
    </row>
    <row r="57" spans="1:10" ht="25.5" customHeight="1" x14ac:dyDescent="0.2">
      <c r="A57" s="121"/>
      <c r="B57" s="130" t="s">
        <v>68</v>
      </c>
      <c r="C57" s="198" t="s">
        <v>69</v>
      </c>
      <c r="D57" s="199"/>
      <c r="E57" s="199"/>
      <c r="F57" s="135" t="s">
        <v>24</v>
      </c>
      <c r="G57" s="136"/>
      <c r="H57" s="136"/>
      <c r="I57" s="197">
        <f>' Pol'!G55</f>
        <v>0</v>
      </c>
      <c r="J57" s="197"/>
    </row>
    <row r="58" spans="1:10" ht="25.5" customHeight="1" x14ac:dyDescent="0.2">
      <c r="A58" s="122"/>
      <c r="B58" s="126" t="s">
        <v>1</v>
      </c>
      <c r="C58" s="126"/>
      <c r="D58" s="127"/>
      <c r="E58" s="127"/>
      <c r="F58" s="137"/>
      <c r="G58" s="138"/>
      <c r="H58" s="138"/>
      <c r="I58" s="193">
        <f>SUM(I47:I57)</f>
        <v>0</v>
      </c>
      <c r="J58" s="193"/>
    </row>
    <row r="59" spans="1:10" x14ac:dyDescent="0.2">
      <c r="F59" s="94"/>
      <c r="G59" s="95"/>
      <c r="H59" s="94"/>
      <c r="I59" s="95"/>
      <c r="J59" s="95"/>
    </row>
    <row r="60" spans="1:10" x14ac:dyDescent="0.2">
      <c r="F60" s="94"/>
      <c r="G60" s="95"/>
      <c r="H60" s="94"/>
      <c r="I60" s="95"/>
      <c r="J60" s="95"/>
    </row>
    <row r="61" spans="1:10" x14ac:dyDescent="0.2">
      <c r="F61" s="94"/>
      <c r="G61" s="95"/>
      <c r="H61" s="94"/>
      <c r="I61" s="95"/>
      <c r="J61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8:J58"/>
    <mergeCell ref="I55:J55"/>
    <mergeCell ref="C55:E55"/>
    <mergeCell ref="I56:J56"/>
    <mergeCell ref="C56:E56"/>
    <mergeCell ref="I57:J57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9" t="s">
        <v>41</v>
      </c>
      <c r="B2" s="78"/>
      <c r="C2" s="242"/>
      <c r="D2" s="242"/>
      <c r="E2" s="242"/>
      <c r="F2" s="242"/>
      <c r="G2" s="243"/>
    </row>
    <row r="3" spans="1:7" ht="24.95" hidden="1" customHeight="1" x14ac:dyDescent="0.2">
      <c r="A3" s="79" t="s">
        <v>7</v>
      </c>
      <c r="B3" s="78"/>
      <c r="C3" s="242"/>
      <c r="D3" s="242"/>
      <c r="E3" s="242"/>
      <c r="F3" s="242"/>
      <c r="G3" s="243"/>
    </row>
    <row r="4" spans="1:7" ht="24.95" hidden="1" customHeight="1" x14ac:dyDescent="0.2">
      <c r="A4" s="79" t="s">
        <v>8</v>
      </c>
      <c r="B4" s="78"/>
      <c r="C4" s="242"/>
      <c r="D4" s="242"/>
      <c r="E4" s="242"/>
      <c r="F4" s="242"/>
      <c r="G4" s="24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F58"/>
  <sheetViews>
    <sheetView tabSelected="1" workbookViewId="0">
      <selection activeCell="W12" sqref="W12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7" max="37" width="0" hidden="1" customWidth="1"/>
    <col min="51" max="51" width="73.42578125" customWidth="1"/>
  </cols>
  <sheetData>
    <row r="1" spans="1:58" ht="15.75" customHeight="1" x14ac:dyDescent="0.25">
      <c r="A1" s="244" t="s">
        <v>178</v>
      </c>
      <c r="B1" s="244"/>
      <c r="C1" s="244"/>
      <c r="D1" s="244"/>
      <c r="E1" s="244"/>
      <c r="F1" s="244"/>
      <c r="G1" s="244"/>
      <c r="AC1" t="s">
        <v>73</v>
      </c>
    </row>
    <row r="2" spans="1:58" ht="24.95" customHeight="1" x14ac:dyDescent="0.2">
      <c r="A2" s="143" t="s">
        <v>72</v>
      </c>
      <c r="B2" s="141"/>
      <c r="C2" s="245" t="s">
        <v>183</v>
      </c>
      <c r="D2" s="246"/>
      <c r="E2" s="246"/>
      <c r="F2" s="246"/>
      <c r="G2" s="247"/>
      <c r="AC2" t="s">
        <v>74</v>
      </c>
    </row>
    <row r="3" spans="1:58" ht="24.95" hidden="1" customHeight="1" x14ac:dyDescent="0.2">
      <c r="A3" s="144" t="s">
        <v>7</v>
      </c>
      <c r="B3" s="142"/>
      <c r="C3" s="248"/>
      <c r="D3" s="249"/>
      <c r="E3" s="249"/>
      <c r="F3" s="249"/>
      <c r="G3" s="250"/>
      <c r="AC3" t="s">
        <v>75</v>
      </c>
    </row>
    <row r="4" spans="1:58" ht="24.95" hidden="1" customHeight="1" x14ac:dyDescent="0.2">
      <c r="A4" s="144" t="s">
        <v>8</v>
      </c>
      <c r="B4" s="142"/>
      <c r="C4" s="248"/>
      <c r="D4" s="249"/>
      <c r="E4" s="249"/>
      <c r="F4" s="249"/>
      <c r="G4" s="250"/>
      <c r="AC4" t="s">
        <v>76</v>
      </c>
    </row>
    <row r="5" spans="1:58" hidden="1" x14ac:dyDescent="0.2">
      <c r="A5" s="145" t="s">
        <v>77</v>
      </c>
      <c r="B5" s="146"/>
      <c r="C5" s="147"/>
      <c r="D5" s="148"/>
      <c r="E5" s="148"/>
      <c r="F5" s="148"/>
      <c r="G5" s="149"/>
      <c r="AC5" t="s">
        <v>78</v>
      </c>
    </row>
    <row r="7" spans="1:58" ht="38.25" x14ac:dyDescent="0.2">
      <c r="A7" s="155" t="s">
        <v>79</v>
      </c>
      <c r="B7" s="156" t="s">
        <v>80</v>
      </c>
      <c r="C7" s="156" t="s">
        <v>81</v>
      </c>
      <c r="D7" s="155" t="s">
        <v>82</v>
      </c>
      <c r="E7" s="155" t="s">
        <v>83</v>
      </c>
      <c r="F7" s="150" t="s">
        <v>84</v>
      </c>
      <c r="G7" s="169" t="s">
        <v>28</v>
      </c>
      <c r="H7" s="170" t="s">
        <v>29</v>
      </c>
      <c r="I7" s="170" t="s">
        <v>85</v>
      </c>
      <c r="J7" s="170" t="s">
        <v>30</v>
      </c>
      <c r="K7" s="170" t="s">
        <v>86</v>
      </c>
      <c r="L7" s="170" t="s">
        <v>87</v>
      </c>
      <c r="M7" s="170" t="s">
        <v>88</v>
      </c>
      <c r="N7" s="170" t="s">
        <v>89</v>
      </c>
      <c r="O7" s="170" t="s">
        <v>90</v>
      </c>
      <c r="P7" s="170" t="s">
        <v>91</v>
      </c>
      <c r="Q7" s="170" t="s">
        <v>92</v>
      </c>
      <c r="R7" s="170" t="s">
        <v>93</v>
      </c>
      <c r="S7" s="158" t="s">
        <v>94</v>
      </c>
    </row>
    <row r="8" spans="1:58" x14ac:dyDescent="0.2">
      <c r="A8" s="171" t="s">
        <v>95</v>
      </c>
      <c r="B8" s="172" t="s">
        <v>48</v>
      </c>
      <c r="C8" s="173" t="s">
        <v>49</v>
      </c>
      <c r="D8" s="157"/>
      <c r="E8" s="174"/>
      <c r="F8" s="175"/>
      <c r="G8" s="175">
        <f>SUMIF(AC9:AC11,"&lt;&gt;NOR",G9:G11)</f>
        <v>0</v>
      </c>
      <c r="H8" s="175"/>
      <c r="I8" s="175">
        <f>SUM(I9:I11)</f>
        <v>1346.78</v>
      </c>
      <c r="J8" s="175"/>
      <c r="K8" s="175">
        <f>SUM(K9:K11)</f>
        <v>606.73</v>
      </c>
      <c r="L8" s="175"/>
      <c r="M8" s="175">
        <f>SUM(M9:M11)</f>
        <v>0</v>
      </c>
      <c r="N8" s="157"/>
      <c r="O8" s="157">
        <f>SUM(O9:O11)</f>
        <v>0</v>
      </c>
      <c r="P8" s="157"/>
      <c r="Q8" s="157"/>
      <c r="R8" s="171"/>
      <c r="S8" s="157">
        <f>SUM(S9:S11)</f>
        <v>2.2600000000000002</v>
      </c>
      <c r="AC8" t="s">
        <v>96</v>
      </c>
    </row>
    <row r="9" spans="1:58" outlineLevel="1" x14ac:dyDescent="0.2">
      <c r="A9" s="152">
        <v>1</v>
      </c>
      <c r="B9" s="159" t="s">
        <v>97</v>
      </c>
      <c r="C9" s="182" t="s">
        <v>98</v>
      </c>
      <c r="D9" s="161" t="s">
        <v>99</v>
      </c>
      <c r="E9" s="165">
        <v>1</v>
      </c>
      <c r="F9" s="167"/>
      <c r="G9" s="167">
        <f>E9*F9</f>
        <v>0</v>
      </c>
      <c r="H9" s="167">
        <v>182.505</v>
      </c>
      <c r="I9" s="167">
        <f>ROUND(E9*H9,2)</f>
        <v>182.51</v>
      </c>
      <c r="J9" s="167">
        <v>87.995000000000005</v>
      </c>
      <c r="K9" s="167">
        <f>ROUND(E9*J9,2)</f>
        <v>88</v>
      </c>
      <c r="L9" s="167">
        <v>0</v>
      </c>
      <c r="M9" s="167">
        <f>G9*(1+L9/100)</f>
        <v>0</v>
      </c>
      <c r="N9" s="161">
        <v>0</v>
      </c>
      <c r="O9" s="161">
        <f>ROUND(E9*N9,5)</f>
        <v>0</v>
      </c>
      <c r="P9" s="161"/>
      <c r="Q9" s="161"/>
      <c r="R9" s="162">
        <v>0.3175</v>
      </c>
      <c r="S9" s="161">
        <f>ROUND(E9*R9,2)</f>
        <v>0.32</v>
      </c>
      <c r="T9" s="151"/>
      <c r="U9" s="151"/>
      <c r="V9" s="151"/>
      <c r="W9" s="151"/>
      <c r="X9" s="151"/>
      <c r="Y9" s="151"/>
      <c r="Z9" s="151"/>
      <c r="AA9" s="151"/>
      <c r="AB9" s="151"/>
      <c r="AC9" s="151" t="s">
        <v>100</v>
      </c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</row>
    <row r="10" spans="1:58" outlineLevel="1" x14ac:dyDescent="0.2">
      <c r="A10" s="152">
        <v>2</v>
      </c>
      <c r="B10" s="159" t="s">
        <v>101</v>
      </c>
      <c r="C10" s="182" t="s">
        <v>102</v>
      </c>
      <c r="D10" s="161" t="s">
        <v>99</v>
      </c>
      <c r="E10" s="165">
        <v>1</v>
      </c>
      <c r="F10" s="167"/>
      <c r="G10" s="167">
        <f t="shared" ref="G10:G11" si="0">E10*F10</f>
        <v>0</v>
      </c>
      <c r="H10" s="167">
        <v>10.8445</v>
      </c>
      <c r="I10" s="167">
        <f>ROUND(E10*H10,2)</f>
        <v>10.84</v>
      </c>
      <c r="J10" s="167">
        <v>110.1555</v>
      </c>
      <c r="K10" s="167">
        <f>ROUND(E10*J10,2)</f>
        <v>110.16</v>
      </c>
      <c r="L10" s="167">
        <v>0</v>
      </c>
      <c r="M10" s="167">
        <f>G10*(1+L10/100)</f>
        <v>0</v>
      </c>
      <c r="N10" s="161">
        <v>0</v>
      </c>
      <c r="O10" s="161">
        <f>ROUND(E10*N10,5)</f>
        <v>0</v>
      </c>
      <c r="P10" s="161"/>
      <c r="Q10" s="161"/>
      <c r="R10" s="162">
        <v>0.3175</v>
      </c>
      <c r="S10" s="161">
        <f>ROUND(E10*R10,2)</f>
        <v>0.32</v>
      </c>
      <c r="T10" s="151"/>
      <c r="U10" s="151"/>
      <c r="V10" s="151"/>
      <c r="W10" s="151"/>
      <c r="X10" s="151"/>
      <c r="Y10" s="151"/>
      <c r="Z10" s="151"/>
      <c r="AA10" s="151"/>
      <c r="AB10" s="151"/>
      <c r="AC10" s="151" t="s">
        <v>100</v>
      </c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</row>
    <row r="11" spans="1:58" ht="22.5" outlineLevel="1" x14ac:dyDescent="0.2">
      <c r="A11" s="152">
        <v>3</v>
      </c>
      <c r="B11" s="159" t="s">
        <v>103</v>
      </c>
      <c r="C11" s="182" t="s">
        <v>104</v>
      </c>
      <c r="D11" s="161" t="s">
        <v>105</v>
      </c>
      <c r="E11" s="165">
        <v>2</v>
      </c>
      <c r="F11" s="167"/>
      <c r="G11" s="167">
        <f t="shared" si="0"/>
        <v>0</v>
      </c>
      <c r="H11" s="167">
        <v>576.71350000000007</v>
      </c>
      <c r="I11" s="167">
        <f>ROUND(E11*H11,2)</f>
        <v>1153.43</v>
      </c>
      <c r="J11" s="167">
        <v>204.28649999999993</v>
      </c>
      <c r="K11" s="167">
        <f>ROUND(E11*J11,2)</f>
        <v>408.57</v>
      </c>
      <c r="L11" s="167">
        <v>0</v>
      </c>
      <c r="M11" s="167">
        <f>G11*(1+L11/100)</f>
        <v>0</v>
      </c>
      <c r="N11" s="161">
        <v>0</v>
      </c>
      <c r="O11" s="161">
        <f>ROUND(E11*N11,5)</f>
        <v>0</v>
      </c>
      <c r="P11" s="161"/>
      <c r="Q11" s="161"/>
      <c r="R11" s="162">
        <v>0.81100000000000005</v>
      </c>
      <c r="S11" s="161">
        <f>ROUND(E11*R11,2)</f>
        <v>1.62</v>
      </c>
      <c r="T11" s="151"/>
      <c r="U11" s="151"/>
      <c r="V11" s="151"/>
      <c r="W11" s="151"/>
      <c r="X11" s="151"/>
      <c r="Y11" s="151"/>
      <c r="Z11" s="151"/>
      <c r="AA11" s="151"/>
      <c r="AB11" s="151"/>
      <c r="AC11" s="151" t="s">
        <v>100</v>
      </c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</row>
    <row r="12" spans="1:58" x14ac:dyDescent="0.2">
      <c r="A12" s="153" t="s">
        <v>95</v>
      </c>
      <c r="B12" s="160" t="s">
        <v>50</v>
      </c>
      <c r="C12" s="183" t="s">
        <v>51</v>
      </c>
      <c r="D12" s="163"/>
      <c r="E12" s="166"/>
      <c r="F12" s="168"/>
      <c r="G12" s="168">
        <f>SUMIF(AC13:AC15,"&lt;&gt;NOR",G13:G15)</f>
        <v>0</v>
      </c>
      <c r="H12" s="168"/>
      <c r="I12" s="168">
        <f>SUM(I13:I15)</f>
        <v>1487.6499999999999</v>
      </c>
      <c r="J12" s="168"/>
      <c r="K12" s="168">
        <f>SUM(K13:K15)</f>
        <v>3916.75</v>
      </c>
      <c r="L12" s="168"/>
      <c r="M12" s="168">
        <f>SUM(M13:M15)</f>
        <v>0</v>
      </c>
      <c r="N12" s="163"/>
      <c r="O12" s="163">
        <f>SUM(O13:O15)</f>
        <v>0</v>
      </c>
      <c r="P12" s="163"/>
      <c r="Q12" s="163"/>
      <c r="R12" s="164"/>
      <c r="S12" s="163">
        <f>SUM(S13:S15)</f>
        <v>11.540000000000001</v>
      </c>
      <c r="AC12" t="s">
        <v>96</v>
      </c>
    </row>
    <row r="13" spans="1:58" ht="22.5" outlineLevel="1" x14ac:dyDescent="0.2">
      <c r="A13" s="152">
        <v>4</v>
      </c>
      <c r="B13" s="159" t="s">
        <v>106</v>
      </c>
      <c r="C13" s="182" t="s">
        <v>107</v>
      </c>
      <c r="D13" s="161" t="s">
        <v>108</v>
      </c>
      <c r="E13" s="165">
        <v>22</v>
      </c>
      <c r="F13" s="167"/>
      <c r="G13" s="167">
        <f>E13*F13</f>
        <v>0</v>
      </c>
      <c r="H13" s="167">
        <v>8.0960000000000001</v>
      </c>
      <c r="I13" s="167">
        <f>ROUND(E13*H13,2)</f>
        <v>178.11</v>
      </c>
      <c r="J13" s="167">
        <v>57.103999999999999</v>
      </c>
      <c r="K13" s="167">
        <f>ROUND(E13*J13,2)</f>
        <v>1256.29</v>
      </c>
      <c r="L13" s="167">
        <v>0</v>
      </c>
      <c r="M13" s="167">
        <f>G13*(1+L13/100)</f>
        <v>0</v>
      </c>
      <c r="N13" s="161">
        <v>0</v>
      </c>
      <c r="O13" s="161">
        <f>ROUND(E13*N13,5)</f>
        <v>0</v>
      </c>
      <c r="P13" s="161"/>
      <c r="Q13" s="161"/>
      <c r="R13" s="162">
        <v>0.18232999999999999</v>
      </c>
      <c r="S13" s="161">
        <f>ROUND(E13*R13,2)</f>
        <v>4.01</v>
      </c>
      <c r="T13" s="151"/>
      <c r="U13" s="151"/>
      <c r="V13" s="151"/>
      <c r="W13" s="151"/>
      <c r="X13" s="151"/>
      <c r="Y13" s="151"/>
      <c r="Z13" s="151"/>
      <c r="AA13" s="151"/>
      <c r="AB13" s="151"/>
      <c r="AC13" s="151" t="s">
        <v>100</v>
      </c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</row>
    <row r="14" spans="1:58" ht="22.5" outlineLevel="1" x14ac:dyDescent="0.2">
      <c r="A14" s="152">
        <v>5</v>
      </c>
      <c r="B14" s="159" t="s">
        <v>109</v>
      </c>
      <c r="C14" s="182" t="s">
        <v>110</v>
      </c>
      <c r="D14" s="161" t="s">
        <v>99</v>
      </c>
      <c r="E14" s="165">
        <v>8</v>
      </c>
      <c r="F14" s="167"/>
      <c r="G14" s="167">
        <f t="shared" ref="G14:G15" si="1">E14*F14</f>
        <v>0</v>
      </c>
      <c r="H14" s="167">
        <v>158.5275</v>
      </c>
      <c r="I14" s="167">
        <f>ROUND(E14*H14,2)</f>
        <v>1268.22</v>
      </c>
      <c r="J14" s="167">
        <v>312.47249999999997</v>
      </c>
      <c r="K14" s="167">
        <f>ROUND(E14*J14,2)</f>
        <v>2499.7800000000002</v>
      </c>
      <c r="L14" s="167">
        <v>0</v>
      </c>
      <c r="M14" s="167">
        <f>G14*(1+L14/100)</f>
        <v>0</v>
      </c>
      <c r="N14" s="161">
        <v>0</v>
      </c>
      <c r="O14" s="161">
        <f>ROUND(E14*N14,5)</f>
        <v>0</v>
      </c>
      <c r="P14" s="161"/>
      <c r="Q14" s="161"/>
      <c r="R14" s="162">
        <v>0.88292999999999999</v>
      </c>
      <c r="S14" s="161">
        <f>ROUND(E14*R14,2)</f>
        <v>7.06</v>
      </c>
      <c r="T14" s="151"/>
      <c r="U14" s="151"/>
      <c r="V14" s="151"/>
      <c r="W14" s="151"/>
      <c r="X14" s="151"/>
      <c r="Y14" s="151"/>
      <c r="Z14" s="151"/>
      <c r="AA14" s="151"/>
      <c r="AB14" s="151"/>
      <c r="AC14" s="151" t="s">
        <v>100</v>
      </c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</row>
    <row r="15" spans="1:58" outlineLevel="1" x14ac:dyDescent="0.2">
      <c r="A15" s="152">
        <v>6</v>
      </c>
      <c r="B15" s="159" t="s">
        <v>111</v>
      </c>
      <c r="C15" s="182" t="s">
        <v>112</v>
      </c>
      <c r="D15" s="161" t="s">
        <v>105</v>
      </c>
      <c r="E15" s="165">
        <v>1</v>
      </c>
      <c r="F15" s="167"/>
      <c r="G15" s="167">
        <f t="shared" si="1"/>
        <v>0</v>
      </c>
      <c r="H15" s="167">
        <v>41.319499999999998</v>
      </c>
      <c r="I15" s="167">
        <f>ROUND(E15*H15,2)</f>
        <v>41.32</v>
      </c>
      <c r="J15" s="167">
        <v>160.68049999999999</v>
      </c>
      <c r="K15" s="167">
        <f>ROUND(E15*J15,2)</f>
        <v>160.68</v>
      </c>
      <c r="L15" s="167">
        <v>0</v>
      </c>
      <c r="M15" s="167">
        <f>G15*(1+L15/100)</f>
        <v>0</v>
      </c>
      <c r="N15" s="161">
        <v>0</v>
      </c>
      <c r="O15" s="161">
        <f>ROUND(E15*N15,5)</f>
        <v>0</v>
      </c>
      <c r="P15" s="161"/>
      <c r="Q15" s="161"/>
      <c r="R15" s="162">
        <v>0.47349999999999998</v>
      </c>
      <c r="S15" s="161">
        <f>ROUND(E15*R15,2)</f>
        <v>0.47</v>
      </c>
      <c r="T15" s="151"/>
      <c r="U15" s="151"/>
      <c r="V15" s="151"/>
      <c r="W15" s="151"/>
      <c r="X15" s="151"/>
      <c r="Y15" s="151"/>
      <c r="Z15" s="151"/>
      <c r="AA15" s="151"/>
      <c r="AB15" s="151"/>
      <c r="AC15" s="151" t="s">
        <v>100</v>
      </c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</row>
    <row r="16" spans="1:58" x14ac:dyDescent="0.2">
      <c r="A16" s="153" t="s">
        <v>95</v>
      </c>
      <c r="B16" s="160" t="s">
        <v>52</v>
      </c>
      <c r="C16" s="183" t="s">
        <v>53</v>
      </c>
      <c r="D16" s="163"/>
      <c r="E16" s="166"/>
      <c r="F16" s="168"/>
      <c r="G16" s="168">
        <f>SUMIF(AC17:AC18,"&lt;&gt;NOR",G17:G18)</f>
        <v>0</v>
      </c>
      <c r="H16" s="168"/>
      <c r="I16" s="168">
        <f>SUM(I17:I18)</f>
        <v>4877.91</v>
      </c>
      <c r="J16" s="168"/>
      <c r="K16" s="168">
        <f>SUM(K17:K18)</f>
        <v>2028.04</v>
      </c>
      <c r="L16" s="168"/>
      <c r="M16" s="168">
        <f>SUM(M17:M18)</f>
        <v>0</v>
      </c>
      <c r="N16" s="163"/>
      <c r="O16" s="163">
        <f>SUM(O17:O18)</f>
        <v>0</v>
      </c>
      <c r="P16" s="163"/>
      <c r="Q16" s="163"/>
      <c r="R16" s="164"/>
      <c r="S16" s="163">
        <f>SUM(S17:S18)</f>
        <v>7.69</v>
      </c>
      <c r="AC16" t="s">
        <v>96</v>
      </c>
    </row>
    <row r="17" spans="1:58" outlineLevel="1" x14ac:dyDescent="0.2">
      <c r="A17" s="152">
        <v>7</v>
      </c>
      <c r="B17" s="159" t="s">
        <v>113</v>
      </c>
      <c r="C17" s="182" t="s">
        <v>114</v>
      </c>
      <c r="D17" s="161" t="s">
        <v>105</v>
      </c>
      <c r="E17" s="165">
        <v>15.7</v>
      </c>
      <c r="F17" s="167"/>
      <c r="G17" s="167">
        <f>E17*F17</f>
        <v>0</v>
      </c>
      <c r="H17" s="167">
        <v>224.8595</v>
      </c>
      <c r="I17" s="167">
        <f>ROUND(E17*H17,2)</f>
        <v>3530.29</v>
      </c>
      <c r="J17" s="167">
        <v>126.6405</v>
      </c>
      <c r="K17" s="167">
        <f>ROUND(E17*J17,2)</f>
        <v>1988.26</v>
      </c>
      <c r="L17" s="167">
        <v>0</v>
      </c>
      <c r="M17" s="167">
        <f>G17*(1+L17/100)</f>
        <v>0</v>
      </c>
      <c r="N17" s="161">
        <v>0</v>
      </c>
      <c r="O17" s="161">
        <f>ROUND(E17*N17,5)</f>
        <v>0</v>
      </c>
      <c r="P17" s="161"/>
      <c r="Q17" s="161"/>
      <c r="R17" s="162">
        <v>0.45</v>
      </c>
      <c r="S17" s="161">
        <f>ROUND(E17*R17,2)</f>
        <v>7.07</v>
      </c>
      <c r="T17" s="151"/>
      <c r="U17" s="151"/>
      <c r="V17" s="151"/>
      <c r="W17" s="151"/>
      <c r="X17" s="151"/>
      <c r="Y17" s="151"/>
      <c r="Z17" s="151"/>
      <c r="AA17" s="151"/>
      <c r="AB17" s="151"/>
      <c r="AC17" s="151" t="s">
        <v>100</v>
      </c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</row>
    <row r="18" spans="1:58" ht="22.5" outlineLevel="1" x14ac:dyDescent="0.2">
      <c r="A18" s="152">
        <v>8</v>
      </c>
      <c r="B18" s="159" t="s">
        <v>115</v>
      </c>
      <c r="C18" s="182" t="s">
        <v>116</v>
      </c>
      <c r="D18" s="161" t="s">
        <v>105</v>
      </c>
      <c r="E18" s="165">
        <v>1.4</v>
      </c>
      <c r="F18" s="167"/>
      <c r="G18" s="167">
        <f>E18*F18</f>
        <v>0</v>
      </c>
      <c r="H18" s="167">
        <v>962.58449999999993</v>
      </c>
      <c r="I18" s="167">
        <f>ROUND(E18*H18,2)</f>
        <v>1347.62</v>
      </c>
      <c r="J18" s="167">
        <v>28.415500000000065</v>
      </c>
      <c r="K18" s="167">
        <f>ROUND(E18*J18,2)</f>
        <v>39.78</v>
      </c>
      <c r="L18" s="167">
        <v>0</v>
      </c>
      <c r="M18" s="167">
        <f>G18*(1+L18/100)</f>
        <v>0</v>
      </c>
      <c r="N18" s="161">
        <v>0</v>
      </c>
      <c r="O18" s="161">
        <f>ROUND(E18*N18,5)</f>
        <v>0</v>
      </c>
      <c r="P18" s="161"/>
      <c r="Q18" s="161"/>
      <c r="R18" s="162">
        <v>0.44</v>
      </c>
      <c r="S18" s="161">
        <f>ROUND(E18*R18,2)</f>
        <v>0.62</v>
      </c>
      <c r="T18" s="151"/>
      <c r="U18" s="151"/>
      <c r="V18" s="151"/>
      <c r="W18" s="191"/>
      <c r="X18" s="151"/>
      <c r="Y18" s="151"/>
      <c r="Z18" s="151"/>
      <c r="AA18" s="151"/>
      <c r="AB18" s="151"/>
      <c r="AC18" s="151" t="s">
        <v>100</v>
      </c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</row>
    <row r="19" spans="1:58" x14ac:dyDescent="0.2">
      <c r="A19" s="153" t="s">
        <v>95</v>
      </c>
      <c r="B19" s="160" t="s">
        <v>54</v>
      </c>
      <c r="C19" s="183" t="s">
        <v>55</v>
      </c>
      <c r="D19" s="163"/>
      <c r="E19" s="166"/>
      <c r="F19" s="168"/>
      <c r="G19" s="168">
        <f>SUMIF(AC20:AC22,"&lt;&gt;NOR",G20:G22)</f>
        <v>0</v>
      </c>
      <c r="H19" s="168"/>
      <c r="I19" s="168">
        <f>SUM(I20:I22)</f>
        <v>6435.9</v>
      </c>
      <c r="J19" s="168"/>
      <c r="K19" s="168">
        <f>SUM(K20:K22)</f>
        <v>640.20000000000005</v>
      </c>
      <c r="L19" s="168"/>
      <c r="M19" s="168">
        <f>SUM(M20:M22)</f>
        <v>0</v>
      </c>
      <c r="N19" s="163"/>
      <c r="O19" s="163">
        <f>SUM(O20:O22)</f>
        <v>0</v>
      </c>
      <c r="P19" s="163"/>
      <c r="Q19" s="163"/>
      <c r="R19" s="164"/>
      <c r="S19" s="163">
        <f>SUM(S20:S22)</f>
        <v>2.15</v>
      </c>
      <c r="AC19" t="s">
        <v>96</v>
      </c>
    </row>
    <row r="20" spans="1:58" ht="22.5" outlineLevel="1" x14ac:dyDescent="0.2">
      <c r="A20" s="152">
        <v>9</v>
      </c>
      <c r="B20" s="159" t="s">
        <v>117</v>
      </c>
      <c r="C20" s="182" t="s">
        <v>118</v>
      </c>
      <c r="D20" s="161" t="s">
        <v>99</v>
      </c>
      <c r="E20" s="165">
        <v>1</v>
      </c>
      <c r="F20" s="167"/>
      <c r="G20" s="167">
        <f>E20*F20</f>
        <v>0</v>
      </c>
      <c r="H20" s="167">
        <v>865.904</v>
      </c>
      <c r="I20" s="167">
        <f>ROUND(E20*H20,2)</f>
        <v>865.9</v>
      </c>
      <c r="J20" s="167">
        <v>628.096</v>
      </c>
      <c r="K20" s="167">
        <f>ROUND(E20*J20,2)</f>
        <v>628.1</v>
      </c>
      <c r="L20" s="167">
        <v>0</v>
      </c>
      <c r="M20" s="167">
        <f>G20*(1+L20/100)</f>
        <v>0</v>
      </c>
      <c r="N20" s="161">
        <v>0</v>
      </c>
      <c r="O20" s="161">
        <f>ROUND(E20*N20,5)</f>
        <v>0</v>
      </c>
      <c r="P20" s="161"/>
      <c r="Q20" s="161"/>
      <c r="R20" s="162">
        <v>2.097</v>
      </c>
      <c r="S20" s="161">
        <f>ROUND(E20*R20,2)</f>
        <v>2.1</v>
      </c>
      <c r="T20" s="151"/>
      <c r="U20" s="151"/>
      <c r="V20" s="151"/>
      <c r="W20" s="151"/>
      <c r="X20" s="151"/>
      <c r="Y20" s="151"/>
      <c r="Z20" s="151"/>
      <c r="AA20" s="151"/>
      <c r="AB20" s="151"/>
      <c r="AC20" s="151" t="s">
        <v>100</v>
      </c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</row>
    <row r="21" spans="1:58" outlineLevel="1" x14ac:dyDescent="0.2">
      <c r="A21" s="152">
        <v>10</v>
      </c>
      <c r="B21" s="159" t="s">
        <v>119</v>
      </c>
      <c r="C21" s="182" t="s">
        <v>120</v>
      </c>
      <c r="D21" s="161" t="s">
        <v>99</v>
      </c>
      <c r="E21" s="165">
        <v>1</v>
      </c>
      <c r="F21" s="167"/>
      <c r="G21" s="167">
        <f t="shared" ref="G21:G22" si="2">E21*F21</f>
        <v>0</v>
      </c>
      <c r="H21" s="167">
        <v>0</v>
      </c>
      <c r="I21" s="167">
        <f>ROUND(E21*H21,2)</f>
        <v>0</v>
      </c>
      <c r="J21" s="167">
        <v>12.1</v>
      </c>
      <c r="K21" s="167">
        <f>ROUND(E21*J21,2)</f>
        <v>12.1</v>
      </c>
      <c r="L21" s="167">
        <v>0</v>
      </c>
      <c r="M21" s="167">
        <f>G21*(1+L21/100)</f>
        <v>0</v>
      </c>
      <c r="N21" s="161">
        <v>0</v>
      </c>
      <c r="O21" s="161">
        <f>ROUND(E21*N21,5)</f>
        <v>0</v>
      </c>
      <c r="P21" s="161"/>
      <c r="Q21" s="161"/>
      <c r="R21" s="162">
        <v>0.05</v>
      </c>
      <c r="S21" s="161">
        <f>ROUND(E21*R21,2)</f>
        <v>0.05</v>
      </c>
      <c r="T21" s="151"/>
      <c r="U21" s="151"/>
      <c r="V21" s="151"/>
      <c r="W21" s="151"/>
      <c r="X21" s="151"/>
      <c r="Y21" s="151"/>
      <c r="Z21" s="151"/>
      <c r="AA21" s="151"/>
      <c r="AB21" s="151"/>
      <c r="AC21" s="151" t="s">
        <v>100</v>
      </c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</row>
    <row r="22" spans="1:58" ht="22.5" outlineLevel="1" x14ac:dyDescent="0.2">
      <c r="A22" s="152">
        <v>11</v>
      </c>
      <c r="B22" s="159" t="s">
        <v>121</v>
      </c>
      <c r="C22" s="182" t="s">
        <v>122</v>
      </c>
      <c r="D22" s="161" t="s">
        <v>99</v>
      </c>
      <c r="E22" s="165">
        <v>1</v>
      </c>
      <c r="F22" s="167"/>
      <c r="G22" s="167">
        <f t="shared" si="2"/>
        <v>0</v>
      </c>
      <c r="H22" s="167">
        <v>5570</v>
      </c>
      <c r="I22" s="167">
        <f>ROUND(E22*H22,2)</f>
        <v>5570</v>
      </c>
      <c r="J22" s="167">
        <v>0</v>
      </c>
      <c r="K22" s="167">
        <f>ROUND(E22*J22,2)</f>
        <v>0</v>
      </c>
      <c r="L22" s="167">
        <v>0</v>
      </c>
      <c r="M22" s="167">
        <f>G22*(1+L22/100)</f>
        <v>0</v>
      </c>
      <c r="N22" s="161">
        <v>0</v>
      </c>
      <c r="O22" s="161">
        <f>ROUND(E22*N22,5)</f>
        <v>0</v>
      </c>
      <c r="P22" s="161"/>
      <c r="Q22" s="161"/>
      <c r="R22" s="162">
        <v>0</v>
      </c>
      <c r="S22" s="161">
        <f>ROUND(E22*R22,2)</f>
        <v>0</v>
      </c>
      <c r="T22" s="151"/>
      <c r="U22" s="151"/>
      <c r="V22" s="151"/>
      <c r="W22" s="151"/>
      <c r="X22" s="151"/>
      <c r="Y22" s="151"/>
      <c r="Z22" s="151"/>
      <c r="AA22" s="151"/>
      <c r="AB22" s="151"/>
      <c r="AC22" s="151" t="s">
        <v>123</v>
      </c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</row>
    <row r="23" spans="1:58" x14ac:dyDescent="0.2">
      <c r="A23" s="153" t="s">
        <v>95</v>
      </c>
      <c r="B23" s="160" t="s">
        <v>56</v>
      </c>
      <c r="C23" s="183" t="s">
        <v>57</v>
      </c>
      <c r="D23" s="163"/>
      <c r="E23" s="166"/>
      <c r="F23" s="168"/>
      <c r="G23" s="168">
        <f>SUMIF(AC24:AC24,"&lt;&gt;NOR",G24:G24)</f>
        <v>0</v>
      </c>
      <c r="H23" s="168"/>
      <c r="I23" s="168">
        <f>SUM(I24:I24)</f>
        <v>77.489999999999995</v>
      </c>
      <c r="J23" s="168"/>
      <c r="K23" s="168">
        <f>SUM(K24:K24)</f>
        <v>96.71</v>
      </c>
      <c r="L23" s="168"/>
      <c r="M23" s="168">
        <f>SUM(M24:M24)</f>
        <v>0</v>
      </c>
      <c r="N23" s="163"/>
      <c r="O23" s="163">
        <f>SUM(O24:O24)</f>
        <v>0</v>
      </c>
      <c r="P23" s="163"/>
      <c r="Q23" s="163"/>
      <c r="R23" s="164"/>
      <c r="S23" s="163">
        <f>SUM(S24:S24)</f>
        <v>0.35</v>
      </c>
      <c r="AC23" t="s">
        <v>96</v>
      </c>
    </row>
    <row r="24" spans="1:58" outlineLevel="1" x14ac:dyDescent="0.2">
      <c r="A24" s="152">
        <v>12</v>
      </c>
      <c r="B24" s="159" t="s">
        <v>124</v>
      </c>
      <c r="C24" s="182" t="s">
        <v>125</v>
      </c>
      <c r="D24" s="161" t="s">
        <v>105</v>
      </c>
      <c r="E24" s="165">
        <v>2</v>
      </c>
      <c r="F24" s="167"/>
      <c r="G24" s="167">
        <f>E24*F24</f>
        <v>0</v>
      </c>
      <c r="H24" s="167">
        <v>38.743499999999997</v>
      </c>
      <c r="I24" s="167">
        <f>ROUND(E24*H24,2)</f>
        <v>77.489999999999995</v>
      </c>
      <c r="J24" s="167">
        <v>48.356499999999997</v>
      </c>
      <c r="K24" s="167">
        <f>ROUND(E24*J24,2)</f>
        <v>96.71</v>
      </c>
      <c r="L24" s="167">
        <v>0</v>
      </c>
      <c r="M24" s="167">
        <f>G24*(1+L24/100)</f>
        <v>0</v>
      </c>
      <c r="N24" s="161">
        <v>0</v>
      </c>
      <c r="O24" s="161">
        <f>ROUND(E24*N24,5)</f>
        <v>0</v>
      </c>
      <c r="P24" s="161"/>
      <c r="Q24" s="161"/>
      <c r="R24" s="162">
        <v>0.17699999999999999</v>
      </c>
      <c r="S24" s="161">
        <f>ROUND(E24*R24,2)</f>
        <v>0.35</v>
      </c>
      <c r="T24" s="151"/>
      <c r="U24" s="151"/>
      <c r="V24" s="151"/>
      <c r="W24" s="151"/>
      <c r="X24" s="151"/>
      <c r="Y24" s="151"/>
      <c r="Z24" s="151"/>
      <c r="AA24" s="151"/>
      <c r="AB24" s="151"/>
      <c r="AC24" s="151" t="s">
        <v>100</v>
      </c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</row>
    <row r="25" spans="1:58" x14ac:dyDescent="0.2">
      <c r="A25" s="153" t="s">
        <v>95</v>
      </c>
      <c r="B25" s="160" t="s">
        <v>58</v>
      </c>
      <c r="C25" s="183" t="s">
        <v>59</v>
      </c>
      <c r="D25" s="163"/>
      <c r="E25" s="166"/>
      <c r="F25" s="168"/>
      <c r="G25" s="168">
        <f>SUMIF(AC26:AC30,"&lt;&gt;NOR",G26:G30)</f>
        <v>0</v>
      </c>
      <c r="H25" s="168"/>
      <c r="I25" s="168">
        <f>SUM(I26:I30)</f>
        <v>149.46</v>
      </c>
      <c r="J25" s="168"/>
      <c r="K25" s="168">
        <f>SUM(K26:K30)</f>
        <v>2082.21</v>
      </c>
      <c r="L25" s="168"/>
      <c r="M25" s="168">
        <f>SUM(M26:M30)</f>
        <v>0</v>
      </c>
      <c r="N25" s="163"/>
      <c r="O25" s="163">
        <f>SUM(O26:O30)</f>
        <v>0.55649999999999999</v>
      </c>
      <c r="P25" s="163"/>
      <c r="Q25" s="163"/>
      <c r="R25" s="164"/>
      <c r="S25" s="163">
        <f>SUM(S26:S30)</f>
        <v>7.7900000000000009</v>
      </c>
      <c r="AC25" t="s">
        <v>96</v>
      </c>
    </row>
    <row r="26" spans="1:58" ht="22.5" outlineLevel="1" x14ac:dyDescent="0.2">
      <c r="A26" s="152">
        <v>13</v>
      </c>
      <c r="B26" s="159" t="s">
        <v>126</v>
      </c>
      <c r="C26" s="182" t="s">
        <v>127</v>
      </c>
      <c r="D26" s="161" t="s">
        <v>105</v>
      </c>
      <c r="E26" s="165">
        <v>14.7</v>
      </c>
      <c r="F26" s="167"/>
      <c r="G26" s="167">
        <f>E26*F26</f>
        <v>0</v>
      </c>
      <c r="H26" s="167">
        <v>0</v>
      </c>
      <c r="I26" s="167">
        <f>ROUND(E26*H26,2)</f>
        <v>0</v>
      </c>
      <c r="J26" s="167">
        <v>61.6</v>
      </c>
      <c r="K26" s="167">
        <f>ROUND(E26*J26,2)</f>
        <v>905.52</v>
      </c>
      <c r="L26" s="167">
        <v>0</v>
      </c>
      <c r="M26" s="167">
        <f>G26*(1+L26/100)</f>
        <v>0</v>
      </c>
      <c r="N26" s="161">
        <v>0.02</v>
      </c>
      <c r="O26" s="161">
        <f>ROUND(E26*N26,5)</f>
        <v>0.29399999999999998</v>
      </c>
      <c r="P26" s="161"/>
      <c r="Q26" s="161"/>
      <c r="R26" s="162">
        <v>0.23</v>
      </c>
      <c r="S26" s="161">
        <f>ROUND(E26*R26,2)</f>
        <v>3.38</v>
      </c>
      <c r="T26" s="151"/>
      <c r="U26" s="151"/>
      <c r="V26" s="151"/>
      <c r="W26" s="151"/>
      <c r="X26" s="151"/>
      <c r="Y26" s="151"/>
      <c r="Z26" s="151"/>
      <c r="AA26" s="151"/>
      <c r="AB26" s="151"/>
      <c r="AC26" s="151" t="s">
        <v>100</v>
      </c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</row>
    <row r="27" spans="1:58" outlineLevel="1" x14ac:dyDescent="0.2">
      <c r="A27" s="152">
        <v>14</v>
      </c>
      <c r="B27" s="159" t="s">
        <v>128</v>
      </c>
      <c r="C27" s="182" t="s">
        <v>129</v>
      </c>
      <c r="D27" s="161" t="s">
        <v>108</v>
      </c>
      <c r="E27" s="165">
        <v>5.5</v>
      </c>
      <c r="F27" s="167"/>
      <c r="G27" s="167">
        <f t="shared" ref="G27:G30" si="3">E27*F27</f>
        <v>0</v>
      </c>
      <c r="H27" s="167">
        <v>0</v>
      </c>
      <c r="I27" s="167">
        <f>ROUND(E27*H27,2)</f>
        <v>0</v>
      </c>
      <c r="J27" s="167">
        <v>18.7</v>
      </c>
      <c r="K27" s="167">
        <f>ROUND(E27*J27,2)</f>
        <v>102.85</v>
      </c>
      <c r="L27" s="167">
        <v>0</v>
      </c>
      <c r="M27" s="167">
        <f>G27*(1+L27/100)</f>
        <v>0</v>
      </c>
      <c r="N27" s="161">
        <v>4.0000000000000002E-4</v>
      </c>
      <c r="O27" s="161">
        <f>ROUND(E27*N27,5)</f>
        <v>2.2000000000000001E-3</v>
      </c>
      <c r="P27" s="161"/>
      <c r="Q27" s="161"/>
      <c r="R27" s="162">
        <v>7.0000000000000007E-2</v>
      </c>
      <c r="S27" s="161">
        <f>ROUND(E27*R27,2)</f>
        <v>0.39</v>
      </c>
      <c r="T27" s="151"/>
      <c r="U27" s="151"/>
      <c r="V27" s="151"/>
      <c r="W27" s="151"/>
      <c r="X27" s="151"/>
      <c r="Y27" s="151"/>
      <c r="Z27" s="151"/>
      <c r="AA27" s="151"/>
      <c r="AB27" s="151"/>
      <c r="AC27" s="151" t="s">
        <v>100</v>
      </c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</row>
    <row r="28" spans="1:58" outlineLevel="1" x14ac:dyDescent="0.2">
      <c r="A28" s="152">
        <v>15</v>
      </c>
      <c r="B28" s="159" t="s">
        <v>119</v>
      </c>
      <c r="C28" s="182" t="s">
        <v>130</v>
      </c>
      <c r="D28" s="161" t="s">
        <v>99</v>
      </c>
      <c r="E28" s="165">
        <v>1</v>
      </c>
      <c r="F28" s="167"/>
      <c r="G28" s="167">
        <f t="shared" si="3"/>
        <v>0</v>
      </c>
      <c r="H28" s="167">
        <v>0</v>
      </c>
      <c r="I28" s="167">
        <f>ROUND(E28*H28,2)</f>
        <v>0</v>
      </c>
      <c r="J28" s="167">
        <v>12.1</v>
      </c>
      <c r="K28" s="167">
        <f>ROUND(E28*J28,2)</f>
        <v>12.1</v>
      </c>
      <c r="L28" s="167">
        <v>0</v>
      </c>
      <c r="M28" s="167">
        <f>G28*(1+L28/100)</f>
        <v>0</v>
      </c>
      <c r="N28" s="161">
        <v>0</v>
      </c>
      <c r="O28" s="161">
        <f>ROUND(E28*N28,5)</f>
        <v>0</v>
      </c>
      <c r="P28" s="161"/>
      <c r="Q28" s="161"/>
      <c r="R28" s="162">
        <v>0.05</v>
      </c>
      <c r="S28" s="161">
        <f>ROUND(E28*R28,2)</f>
        <v>0.05</v>
      </c>
      <c r="T28" s="151"/>
      <c r="U28" s="151"/>
      <c r="V28" s="151"/>
      <c r="W28" s="151"/>
      <c r="X28" s="151"/>
      <c r="Y28" s="151"/>
      <c r="Z28" s="151"/>
      <c r="AA28" s="151"/>
      <c r="AB28" s="151"/>
      <c r="AC28" s="151" t="s">
        <v>100</v>
      </c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</row>
    <row r="29" spans="1:58" outlineLevel="1" x14ac:dyDescent="0.2">
      <c r="A29" s="152">
        <v>16</v>
      </c>
      <c r="B29" s="159" t="s">
        <v>131</v>
      </c>
      <c r="C29" s="182" t="s">
        <v>132</v>
      </c>
      <c r="D29" s="161" t="s">
        <v>105</v>
      </c>
      <c r="E29" s="165">
        <v>1.6</v>
      </c>
      <c r="F29" s="167"/>
      <c r="G29" s="167">
        <f t="shared" si="3"/>
        <v>0</v>
      </c>
      <c r="H29" s="167">
        <v>32.027500000000003</v>
      </c>
      <c r="I29" s="167">
        <f>ROUND(E29*H29,2)</f>
        <v>51.24</v>
      </c>
      <c r="J29" s="167">
        <v>250.4725</v>
      </c>
      <c r="K29" s="167">
        <f>ROUND(E29*J29,2)</f>
        <v>400.76</v>
      </c>
      <c r="L29" s="167">
        <v>0</v>
      </c>
      <c r="M29" s="167">
        <f>G29*(1+L29/100)</f>
        <v>0</v>
      </c>
      <c r="N29" s="161">
        <v>7.5999999999999998E-2</v>
      </c>
      <c r="O29" s="161">
        <f>ROUND(E29*N29,5)</f>
        <v>0.1216</v>
      </c>
      <c r="P29" s="161"/>
      <c r="Q29" s="161"/>
      <c r="R29" s="162">
        <v>0.93899999999999995</v>
      </c>
      <c r="S29" s="161">
        <f>ROUND(E29*R29,2)</f>
        <v>1.5</v>
      </c>
      <c r="T29" s="151"/>
      <c r="U29" s="151"/>
      <c r="V29" s="151"/>
      <c r="W29" s="151"/>
      <c r="X29" s="151"/>
      <c r="Y29" s="151"/>
      <c r="Z29" s="151"/>
      <c r="AA29" s="151"/>
      <c r="AB29" s="151"/>
      <c r="AC29" s="151" t="s">
        <v>100</v>
      </c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</row>
    <row r="30" spans="1:58" outlineLevel="1" x14ac:dyDescent="0.2">
      <c r="A30" s="152">
        <v>17</v>
      </c>
      <c r="B30" s="159" t="s">
        <v>133</v>
      </c>
      <c r="C30" s="182" t="s">
        <v>134</v>
      </c>
      <c r="D30" s="161" t="s">
        <v>105</v>
      </c>
      <c r="E30" s="165">
        <v>7.3</v>
      </c>
      <c r="F30" s="167"/>
      <c r="G30" s="167">
        <f t="shared" si="3"/>
        <v>0</v>
      </c>
      <c r="H30" s="167">
        <v>13.454999999999998</v>
      </c>
      <c r="I30" s="167">
        <f>ROUND(E30*H30,2)</f>
        <v>98.22</v>
      </c>
      <c r="J30" s="167">
        <v>90.545000000000002</v>
      </c>
      <c r="K30" s="167">
        <f>ROUND(E30*J30,2)</f>
        <v>660.98</v>
      </c>
      <c r="L30" s="167">
        <v>0</v>
      </c>
      <c r="M30" s="167">
        <f>G30*(1+L30/100)</f>
        <v>0</v>
      </c>
      <c r="N30" s="161">
        <v>1.9E-2</v>
      </c>
      <c r="O30" s="161">
        <f>ROUND(E30*N30,5)</f>
        <v>0.13869999999999999</v>
      </c>
      <c r="P30" s="161"/>
      <c r="Q30" s="161"/>
      <c r="R30" s="162">
        <v>0.33900000000000002</v>
      </c>
      <c r="S30" s="161">
        <f>ROUND(E30*R30,2)</f>
        <v>2.4700000000000002</v>
      </c>
      <c r="T30" s="151"/>
      <c r="U30" s="151"/>
      <c r="V30" s="151"/>
      <c r="W30" s="151"/>
      <c r="X30" s="151"/>
      <c r="Y30" s="151"/>
      <c r="Z30" s="151"/>
      <c r="AA30" s="151"/>
      <c r="AB30" s="151"/>
      <c r="AC30" s="151" t="s">
        <v>100</v>
      </c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</row>
    <row r="31" spans="1:58" x14ac:dyDescent="0.2">
      <c r="A31" s="153" t="s">
        <v>95</v>
      </c>
      <c r="B31" s="160" t="s">
        <v>60</v>
      </c>
      <c r="C31" s="183" t="s">
        <v>61</v>
      </c>
      <c r="D31" s="163"/>
      <c r="E31" s="166"/>
      <c r="F31" s="168"/>
      <c r="G31" s="168">
        <f>SUMIF(AC32:AC38,"&lt;&gt;NOR",G32:G38)</f>
        <v>0</v>
      </c>
      <c r="H31" s="168"/>
      <c r="I31" s="168">
        <f>SUM(I32:I38)</f>
        <v>90.23</v>
      </c>
      <c r="J31" s="168"/>
      <c r="K31" s="168">
        <f>SUM(K32:K38)</f>
        <v>1343.18</v>
      </c>
      <c r="L31" s="168"/>
      <c r="M31" s="168">
        <f>SUM(M32:M38)</f>
        <v>0</v>
      </c>
      <c r="N31" s="163"/>
      <c r="O31" s="163">
        <f>SUM(O32:O38)</f>
        <v>0.374</v>
      </c>
      <c r="P31" s="163"/>
      <c r="Q31" s="163"/>
      <c r="R31" s="164"/>
      <c r="S31" s="163">
        <f>SUM(S32:S38)</f>
        <v>3.78</v>
      </c>
      <c r="AC31" t="s">
        <v>96</v>
      </c>
    </row>
    <row r="32" spans="1:58" outlineLevel="1" x14ac:dyDescent="0.2">
      <c r="A32" s="152">
        <v>18</v>
      </c>
      <c r="B32" s="159" t="s">
        <v>135</v>
      </c>
      <c r="C32" s="182" t="s">
        <v>136</v>
      </c>
      <c r="D32" s="161" t="s">
        <v>105</v>
      </c>
      <c r="E32" s="165">
        <v>2</v>
      </c>
      <c r="F32" s="167"/>
      <c r="G32" s="167">
        <f>E32*F32</f>
        <v>0</v>
      </c>
      <c r="H32" s="167">
        <v>45.1145</v>
      </c>
      <c r="I32" s="167">
        <f t="shared" ref="I32:I38" si="4">ROUND(E32*H32,2)</f>
        <v>90.23</v>
      </c>
      <c r="J32" s="167">
        <v>127.88550000000001</v>
      </c>
      <c r="K32" s="167">
        <f t="shared" ref="K32:K38" si="5">ROUND(E32*J32,2)</f>
        <v>255.77</v>
      </c>
      <c r="L32" s="167">
        <v>0</v>
      </c>
      <c r="M32" s="167">
        <f t="shared" ref="M32:M38" si="6">G32*(1+L32/100)</f>
        <v>0</v>
      </c>
      <c r="N32" s="161">
        <v>0.187</v>
      </c>
      <c r="O32" s="161">
        <f t="shared" ref="O32:O38" si="7">ROUND(E32*N32,5)</f>
        <v>0.374</v>
      </c>
      <c r="P32" s="161"/>
      <c r="Q32" s="161"/>
      <c r="R32" s="162">
        <v>0.48</v>
      </c>
      <c r="S32" s="161">
        <f t="shared" ref="S32:S38" si="8">ROUND(E32*R32,2)</f>
        <v>0.96</v>
      </c>
      <c r="T32" s="151"/>
      <c r="U32" s="151"/>
      <c r="V32" s="151"/>
      <c r="W32" s="151"/>
      <c r="X32" s="151"/>
      <c r="Y32" s="151"/>
      <c r="Z32" s="151"/>
      <c r="AA32" s="151"/>
      <c r="AB32" s="151"/>
      <c r="AC32" s="151" t="s">
        <v>100</v>
      </c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</row>
    <row r="33" spans="1:58" outlineLevel="1" x14ac:dyDescent="0.2">
      <c r="A33" s="152">
        <v>19</v>
      </c>
      <c r="B33" s="159" t="s">
        <v>137</v>
      </c>
      <c r="C33" s="182" t="s">
        <v>138</v>
      </c>
      <c r="D33" s="161" t="s">
        <v>139</v>
      </c>
      <c r="E33" s="165">
        <v>0.93100000000000005</v>
      </c>
      <c r="F33" s="167"/>
      <c r="G33" s="167">
        <f t="shared" ref="G33:G38" si="9">E33*F33</f>
        <v>0</v>
      </c>
      <c r="H33" s="167">
        <v>0</v>
      </c>
      <c r="I33" s="167">
        <f t="shared" si="4"/>
        <v>0</v>
      </c>
      <c r="J33" s="167">
        <v>261</v>
      </c>
      <c r="K33" s="167">
        <f t="shared" si="5"/>
        <v>242.99</v>
      </c>
      <c r="L33" s="167">
        <v>0</v>
      </c>
      <c r="M33" s="167">
        <f t="shared" si="6"/>
        <v>0</v>
      </c>
      <c r="N33" s="161">
        <v>0</v>
      </c>
      <c r="O33" s="161">
        <f t="shared" si="7"/>
        <v>0</v>
      </c>
      <c r="P33" s="161"/>
      <c r="Q33" s="161"/>
      <c r="R33" s="162">
        <v>0.93300000000000005</v>
      </c>
      <c r="S33" s="161">
        <f t="shared" si="8"/>
        <v>0.87</v>
      </c>
      <c r="T33" s="151"/>
      <c r="U33" s="151"/>
      <c r="V33" s="151"/>
      <c r="W33" s="151"/>
      <c r="X33" s="151"/>
      <c r="Y33" s="151"/>
      <c r="Z33" s="151"/>
      <c r="AA33" s="151"/>
      <c r="AB33" s="151"/>
      <c r="AC33" s="151" t="s">
        <v>100</v>
      </c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</row>
    <row r="34" spans="1:58" outlineLevel="1" x14ac:dyDescent="0.2">
      <c r="A34" s="152">
        <v>20</v>
      </c>
      <c r="B34" s="159" t="s">
        <v>140</v>
      </c>
      <c r="C34" s="182" t="s">
        <v>141</v>
      </c>
      <c r="D34" s="161" t="s">
        <v>139</v>
      </c>
      <c r="E34" s="165">
        <v>0.93100000000000005</v>
      </c>
      <c r="F34" s="167"/>
      <c r="G34" s="167">
        <f t="shared" si="9"/>
        <v>0</v>
      </c>
      <c r="H34" s="167">
        <v>0</v>
      </c>
      <c r="I34" s="167">
        <f t="shared" si="4"/>
        <v>0</v>
      </c>
      <c r="J34" s="167">
        <v>157.5</v>
      </c>
      <c r="K34" s="167">
        <f t="shared" si="5"/>
        <v>146.63</v>
      </c>
      <c r="L34" s="167">
        <v>0</v>
      </c>
      <c r="M34" s="167">
        <f t="shared" si="6"/>
        <v>0</v>
      </c>
      <c r="N34" s="161">
        <v>0</v>
      </c>
      <c r="O34" s="161">
        <f t="shared" si="7"/>
        <v>0</v>
      </c>
      <c r="P34" s="161"/>
      <c r="Q34" s="161"/>
      <c r="R34" s="162">
        <v>0.65300000000000002</v>
      </c>
      <c r="S34" s="161">
        <f t="shared" si="8"/>
        <v>0.61</v>
      </c>
      <c r="T34" s="151"/>
      <c r="U34" s="151"/>
      <c r="V34" s="151"/>
      <c r="W34" s="151"/>
      <c r="X34" s="151"/>
      <c r="Y34" s="151"/>
      <c r="Z34" s="151"/>
      <c r="AA34" s="151"/>
      <c r="AB34" s="151"/>
      <c r="AC34" s="151" t="s">
        <v>100</v>
      </c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</row>
    <row r="35" spans="1:58" outlineLevel="1" x14ac:dyDescent="0.2">
      <c r="A35" s="152">
        <v>21</v>
      </c>
      <c r="B35" s="159" t="s">
        <v>142</v>
      </c>
      <c r="C35" s="182" t="s">
        <v>143</v>
      </c>
      <c r="D35" s="161" t="s">
        <v>139</v>
      </c>
      <c r="E35" s="165">
        <v>0.93100000000000005</v>
      </c>
      <c r="F35" s="167"/>
      <c r="G35" s="167">
        <f t="shared" si="9"/>
        <v>0</v>
      </c>
      <c r="H35" s="167">
        <v>0</v>
      </c>
      <c r="I35" s="167">
        <f t="shared" si="4"/>
        <v>0</v>
      </c>
      <c r="J35" s="167">
        <v>227.5</v>
      </c>
      <c r="K35" s="167">
        <f t="shared" si="5"/>
        <v>211.8</v>
      </c>
      <c r="L35" s="167">
        <v>0</v>
      </c>
      <c r="M35" s="167">
        <f t="shared" si="6"/>
        <v>0</v>
      </c>
      <c r="N35" s="161">
        <v>0</v>
      </c>
      <c r="O35" s="161">
        <f t="shared" si="7"/>
        <v>0</v>
      </c>
      <c r="P35" s="161"/>
      <c r="Q35" s="161"/>
      <c r="R35" s="162">
        <v>0.94199999999999995</v>
      </c>
      <c r="S35" s="161">
        <f t="shared" si="8"/>
        <v>0.88</v>
      </c>
      <c r="T35" s="151"/>
      <c r="U35" s="151"/>
      <c r="V35" s="151"/>
      <c r="W35" s="151"/>
      <c r="X35" s="151"/>
      <c r="Y35" s="151"/>
      <c r="Z35" s="151"/>
      <c r="AA35" s="151"/>
      <c r="AB35" s="151"/>
      <c r="AC35" s="151" t="s">
        <v>100</v>
      </c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</row>
    <row r="36" spans="1:58" outlineLevel="1" x14ac:dyDescent="0.2">
      <c r="A36" s="152">
        <v>22</v>
      </c>
      <c r="B36" s="159" t="s">
        <v>144</v>
      </c>
      <c r="C36" s="182" t="s">
        <v>145</v>
      </c>
      <c r="D36" s="161" t="s">
        <v>139</v>
      </c>
      <c r="E36" s="165">
        <v>0.93100000000000005</v>
      </c>
      <c r="F36" s="167"/>
      <c r="G36" s="167">
        <f t="shared" si="9"/>
        <v>0</v>
      </c>
      <c r="H36" s="167">
        <v>0</v>
      </c>
      <c r="I36" s="167">
        <f t="shared" si="4"/>
        <v>0</v>
      </c>
      <c r="J36" s="167">
        <v>177</v>
      </c>
      <c r="K36" s="167">
        <f t="shared" si="5"/>
        <v>164.79</v>
      </c>
      <c r="L36" s="167">
        <v>0</v>
      </c>
      <c r="M36" s="167">
        <f t="shared" si="6"/>
        <v>0</v>
      </c>
      <c r="N36" s="161">
        <v>0</v>
      </c>
      <c r="O36" s="161">
        <f t="shared" si="7"/>
        <v>0</v>
      </c>
      <c r="P36" s="161"/>
      <c r="Q36" s="161"/>
      <c r="R36" s="162">
        <v>0.49</v>
      </c>
      <c r="S36" s="161">
        <f t="shared" si="8"/>
        <v>0.46</v>
      </c>
      <c r="T36" s="151"/>
      <c r="U36" s="151"/>
      <c r="V36" s="151"/>
      <c r="W36" s="151"/>
      <c r="X36" s="151"/>
      <c r="Y36" s="151"/>
      <c r="Z36" s="151"/>
      <c r="AA36" s="151"/>
      <c r="AB36" s="151"/>
      <c r="AC36" s="151" t="s">
        <v>100</v>
      </c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</row>
    <row r="37" spans="1:58" outlineLevel="1" x14ac:dyDescent="0.2">
      <c r="A37" s="152">
        <v>23</v>
      </c>
      <c r="B37" s="159" t="s">
        <v>146</v>
      </c>
      <c r="C37" s="182" t="s">
        <v>147</v>
      </c>
      <c r="D37" s="161" t="s">
        <v>139</v>
      </c>
      <c r="E37" s="165">
        <v>13.034000000000001</v>
      </c>
      <c r="F37" s="167"/>
      <c r="G37" s="167">
        <f t="shared" si="9"/>
        <v>0</v>
      </c>
      <c r="H37" s="167">
        <v>0</v>
      </c>
      <c r="I37" s="167">
        <f t="shared" si="4"/>
        <v>0</v>
      </c>
      <c r="J37" s="167">
        <v>15</v>
      </c>
      <c r="K37" s="167">
        <f t="shared" si="5"/>
        <v>195.51</v>
      </c>
      <c r="L37" s="167">
        <v>0</v>
      </c>
      <c r="M37" s="167">
        <f t="shared" si="6"/>
        <v>0</v>
      </c>
      <c r="N37" s="161">
        <v>0</v>
      </c>
      <c r="O37" s="161">
        <f t="shared" si="7"/>
        <v>0</v>
      </c>
      <c r="P37" s="161"/>
      <c r="Q37" s="161"/>
      <c r="R37" s="162">
        <v>0</v>
      </c>
      <c r="S37" s="161">
        <f t="shared" si="8"/>
        <v>0</v>
      </c>
      <c r="T37" s="151"/>
      <c r="U37" s="151"/>
      <c r="V37" s="151"/>
      <c r="W37" s="151"/>
      <c r="X37" s="151"/>
      <c r="Y37" s="151"/>
      <c r="Z37" s="151"/>
      <c r="AA37" s="151"/>
      <c r="AB37" s="151"/>
      <c r="AC37" s="151" t="s">
        <v>100</v>
      </c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</row>
    <row r="38" spans="1:58" outlineLevel="1" x14ac:dyDescent="0.2">
      <c r="A38" s="152">
        <v>24</v>
      </c>
      <c r="B38" s="159" t="s">
        <v>148</v>
      </c>
      <c r="C38" s="182" t="s">
        <v>149</v>
      </c>
      <c r="D38" s="161" t="s">
        <v>139</v>
      </c>
      <c r="E38" s="165">
        <v>0.93100000000000005</v>
      </c>
      <c r="F38" s="167"/>
      <c r="G38" s="167">
        <f t="shared" si="9"/>
        <v>0</v>
      </c>
      <c r="H38" s="167">
        <v>0</v>
      </c>
      <c r="I38" s="167">
        <f t="shared" si="4"/>
        <v>0</v>
      </c>
      <c r="J38" s="167">
        <v>135</v>
      </c>
      <c r="K38" s="167">
        <f t="shared" si="5"/>
        <v>125.69</v>
      </c>
      <c r="L38" s="167">
        <v>0</v>
      </c>
      <c r="M38" s="167">
        <f t="shared" si="6"/>
        <v>0</v>
      </c>
      <c r="N38" s="161">
        <v>0</v>
      </c>
      <c r="O38" s="161">
        <f t="shared" si="7"/>
        <v>0</v>
      </c>
      <c r="P38" s="161"/>
      <c r="Q38" s="161"/>
      <c r="R38" s="162">
        <v>0</v>
      </c>
      <c r="S38" s="161">
        <f t="shared" si="8"/>
        <v>0</v>
      </c>
      <c r="T38" s="151"/>
      <c r="U38" s="151"/>
      <c r="V38" s="151"/>
      <c r="W38" s="151"/>
      <c r="X38" s="151"/>
      <c r="Y38" s="151"/>
      <c r="Z38" s="151"/>
      <c r="AA38" s="151"/>
      <c r="AB38" s="151"/>
      <c r="AC38" s="151" t="s">
        <v>100</v>
      </c>
      <c r="AD38" s="151"/>
      <c r="AE38" s="151"/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</row>
    <row r="39" spans="1:58" x14ac:dyDescent="0.2">
      <c r="A39" s="153" t="s">
        <v>95</v>
      </c>
      <c r="B39" s="160" t="s">
        <v>62</v>
      </c>
      <c r="C39" s="183" t="s">
        <v>63</v>
      </c>
      <c r="D39" s="163"/>
      <c r="E39" s="166"/>
      <c r="F39" s="168"/>
      <c r="G39" s="168">
        <f>SUMIF(AC40:AC40,"&lt;&gt;NOR",G40:G40)</f>
        <v>0</v>
      </c>
      <c r="H39" s="168"/>
      <c r="I39" s="168">
        <f>SUM(I40:I40)</f>
        <v>0</v>
      </c>
      <c r="J39" s="168"/>
      <c r="K39" s="168">
        <f>SUM(K40:K40)</f>
        <v>1348.5</v>
      </c>
      <c r="L39" s="168"/>
      <c r="M39" s="168">
        <f>SUM(M40:M40)</f>
        <v>0</v>
      </c>
      <c r="N39" s="163"/>
      <c r="O39" s="163">
        <f>SUM(O40:O40)</f>
        <v>0</v>
      </c>
      <c r="P39" s="163"/>
      <c r="Q39" s="163"/>
      <c r="R39" s="164"/>
      <c r="S39" s="163">
        <f>SUM(S40:S40)</f>
        <v>0.48</v>
      </c>
      <c r="AC39" t="s">
        <v>96</v>
      </c>
    </row>
    <row r="40" spans="1:58" outlineLevel="1" x14ac:dyDescent="0.2">
      <c r="A40" s="152">
        <v>25</v>
      </c>
      <c r="B40" s="159" t="s">
        <v>150</v>
      </c>
      <c r="C40" s="182" t="s">
        <v>151</v>
      </c>
      <c r="D40" s="161" t="s">
        <v>139</v>
      </c>
      <c r="E40" s="165">
        <v>1.55</v>
      </c>
      <c r="F40" s="167"/>
      <c r="G40" s="167">
        <f>E40*F40</f>
        <v>0</v>
      </c>
      <c r="H40" s="167">
        <v>0</v>
      </c>
      <c r="I40" s="167">
        <f>ROUND(E40*H40,2)</f>
        <v>0</v>
      </c>
      <c r="J40" s="167">
        <v>870</v>
      </c>
      <c r="K40" s="167">
        <f>ROUND(E40*J40,2)</f>
        <v>1348.5</v>
      </c>
      <c r="L40" s="167">
        <v>0</v>
      </c>
      <c r="M40" s="167">
        <f>G40*(1+L40/100)</f>
        <v>0</v>
      </c>
      <c r="N40" s="161">
        <v>0</v>
      </c>
      <c r="O40" s="161">
        <f>ROUND(E40*N40,5)</f>
        <v>0</v>
      </c>
      <c r="P40" s="161"/>
      <c r="Q40" s="161"/>
      <c r="R40" s="162">
        <v>0.307</v>
      </c>
      <c r="S40" s="161">
        <f>ROUND(E40*R40,2)</f>
        <v>0.48</v>
      </c>
      <c r="T40" s="151"/>
      <c r="U40" s="151"/>
      <c r="V40" s="151"/>
      <c r="W40" s="151"/>
      <c r="X40" s="151"/>
      <c r="Y40" s="151"/>
      <c r="Z40" s="151"/>
      <c r="AA40" s="151"/>
      <c r="AB40" s="151"/>
      <c r="AC40" s="151" t="s">
        <v>100</v>
      </c>
      <c r="AD40" s="151"/>
      <c r="AE40" s="151"/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</row>
    <row r="41" spans="1:58" x14ac:dyDescent="0.2">
      <c r="A41" s="153" t="s">
        <v>95</v>
      </c>
      <c r="B41" s="160" t="s">
        <v>64</v>
      </c>
      <c r="C41" s="183" t="s">
        <v>65</v>
      </c>
      <c r="D41" s="163"/>
      <c r="E41" s="166"/>
      <c r="F41" s="168"/>
      <c r="G41" s="168">
        <f>SUMIF(AC42:AC51,"&lt;&gt;NOR",G42:S52)</f>
        <v>0</v>
      </c>
      <c r="H41" s="168"/>
      <c r="I41" s="168">
        <f>SUM(I42:I51)</f>
        <v>5007.62</v>
      </c>
      <c r="J41" s="168"/>
      <c r="K41" s="168">
        <f>SUM(K42:K51)</f>
        <v>14455.27</v>
      </c>
      <c r="L41" s="168"/>
      <c r="M41" s="168">
        <f>SUM(M42:M51)</f>
        <v>0</v>
      </c>
      <c r="N41" s="163"/>
      <c r="O41" s="163">
        <f>SUM(O42:O51)</f>
        <v>0</v>
      </c>
      <c r="P41" s="163"/>
      <c r="Q41" s="163"/>
      <c r="R41" s="164"/>
      <c r="S41" s="163">
        <f>SUM(S42:S51)</f>
        <v>40.320000000000007</v>
      </c>
      <c r="AC41" t="s">
        <v>96</v>
      </c>
    </row>
    <row r="42" spans="1:58" outlineLevel="1" x14ac:dyDescent="0.2">
      <c r="A42" s="152">
        <v>26</v>
      </c>
      <c r="B42" s="159" t="s">
        <v>152</v>
      </c>
      <c r="C42" s="182" t="s">
        <v>153</v>
      </c>
      <c r="D42" s="161" t="s">
        <v>108</v>
      </c>
      <c r="E42" s="165">
        <v>9.1999999999999993</v>
      </c>
      <c r="F42" s="167"/>
      <c r="G42" s="167">
        <f>E42*F42</f>
        <v>0</v>
      </c>
      <c r="H42" s="167">
        <v>68.965499999999992</v>
      </c>
      <c r="I42" s="167">
        <f t="shared" ref="I42:I49" si="10">ROUND(E42*H42,2)</f>
        <v>634.48</v>
      </c>
      <c r="J42" s="167">
        <v>161.53450000000001</v>
      </c>
      <c r="K42" s="167">
        <f t="shared" ref="K42:K49" si="11">ROUND(E42*J42,2)</f>
        <v>1486.12</v>
      </c>
      <c r="L42" s="167">
        <v>0</v>
      </c>
      <c r="M42" s="167">
        <f t="shared" ref="M42:M49" si="12">G42*(1+L42/100)</f>
        <v>0</v>
      </c>
      <c r="N42" s="161">
        <v>0</v>
      </c>
      <c r="O42" s="161">
        <f t="shared" ref="O42:O49" si="13">ROUND(E42*N42,5)</f>
        <v>0</v>
      </c>
      <c r="P42" s="161"/>
      <c r="Q42" s="161"/>
      <c r="R42" s="162">
        <v>0.45600000000000002</v>
      </c>
      <c r="S42" s="161">
        <f t="shared" ref="S42:S49" si="14">ROUND(E42*R42,2)</f>
        <v>4.2</v>
      </c>
      <c r="T42" s="151"/>
      <c r="U42" s="151"/>
      <c r="V42" s="151"/>
      <c r="W42" s="151"/>
      <c r="X42" s="151"/>
      <c r="Y42" s="151"/>
      <c r="Z42" s="151"/>
      <c r="AA42" s="151"/>
      <c r="AB42" s="151"/>
      <c r="AC42" s="151" t="s">
        <v>100</v>
      </c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</row>
    <row r="43" spans="1:58" outlineLevel="1" x14ac:dyDescent="0.2">
      <c r="A43" s="152">
        <v>27</v>
      </c>
      <c r="B43" s="159" t="s">
        <v>154</v>
      </c>
      <c r="C43" s="182" t="s">
        <v>155</v>
      </c>
      <c r="D43" s="161" t="s">
        <v>108</v>
      </c>
      <c r="E43" s="165">
        <v>9.1999999999999993</v>
      </c>
      <c r="F43" s="167"/>
      <c r="G43" s="167">
        <f t="shared" ref="G43:G52" si="15">E43*F43</f>
        <v>0</v>
      </c>
      <c r="H43" s="167">
        <v>63.100499999999997</v>
      </c>
      <c r="I43" s="167">
        <f t="shared" si="10"/>
        <v>580.52</v>
      </c>
      <c r="J43" s="167">
        <v>77.899500000000003</v>
      </c>
      <c r="K43" s="167">
        <f t="shared" si="11"/>
        <v>716.68</v>
      </c>
      <c r="L43" s="167">
        <v>0</v>
      </c>
      <c r="M43" s="167">
        <f t="shared" si="12"/>
        <v>0</v>
      </c>
      <c r="N43" s="161">
        <v>0</v>
      </c>
      <c r="O43" s="161">
        <f t="shared" si="13"/>
        <v>0</v>
      </c>
      <c r="P43" s="161"/>
      <c r="Q43" s="161"/>
      <c r="R43" s="162">
        <v>0.23</v>
      </c>
      <c r="S43" s="161">
        <f t="shared" si="14"/>
        <v>2.12</v>
      </c>
      <c r="T43" s="151"/>
      <c r="U43" s="151"/>
      <c r="V43" s="151"/>
      <c r="W43" s="151"/>
      <c r="X43" s="151"/>
      <c r="Y43" s="151"/>
      <c r="Z43" s="151"/>
      <c r="AA43" s="151"/>
      <c r="AB43" s="151"/>
      <c r="AC43" s="151" t="s">
        <v>100</v>
      </c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</row>
    <row r="44" spans="1:58" outlineLevel="1" x14ac:dyDescent="0.2">
      <c r="A44" s="152">
        <v>28</v>
      </c>
      <c r="B44" s="159" t="s">
        <v>156</v>
      </c>
      <c r="C44" s="182" t="s">
        <v>157</v>
      </c>
      <c r="D44" s="161" t="s">
        <v>105</v>
      </c>
      <c r="E44" s="165">
        <v>9.8000000000000007</v>
      </c>
      <c r="F44" s="167"/>
      <c r="G44" s="167">
        <f t="shared" si="15"/>
        <v>0</v>
      </c>
      <c r="H44" s="167">
        <v>97.577499999999986</v>
      </c>
      <c r="I44" s="167">
        <f t="shared" si="10"/>
        <v>956.26</v>
      </c>
      <c r="J44" s="167">
        <v>353.42250000000001</v>
      </c>
      <c r="K44" s="167">
        <f t="shared" si="11"/>
        <v>3463.54</v>
      </c>
      <c r="L44" s="167">
        <v>0</v>
      </c>
      <c r="M44" s="167">
        <f t="shared" si="12"/>
        <v>0</v>
      </c>
      <c r="N44" s="161">
        <v>0</v>
      </c>
      <c r="O44" s="161">
        <f t="shared" si="13"/>
        <v>0</v>
      </c>
      <c r="P44" s="161"/>
      <c r="Q44" s="161"/>
      <c r="R44" s="162">
        <v>0.97799999999999998</v>
      </c>
      <c r="S44" s="161">
        <f t="shared" si="14"/>
        <v>9.58</v>
      </c>
      <c r="T44" s="151"/>
      <c r="U44" s="151"/>
      <c r="V44" s="151"/>
      <c r="W44" s="151"/>
      <c r="X44" s="151"/>
      <c r="Y44" s="151"/>
      <c r="Z44" s="151"/>
      <c r="AA44" s="151"/>
      <c r="AB44" s="151"/>
      <c r="AC44" s="151" t="s">
        <v>100</v>
      </c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</row>
    <row r="45" spans="1:58" outlineLevel="1" x14ac:dyDescent="0.2">
      <c r="A45" s="152">
        <v>29</v>
      </c>
      <c r="B45" s="159" t="s">
        <v>158</v>
      </c>
      <c r="C45" s="182" t="s">
        <v>176</v>
      </c>
      <c r="D45" s="161" t="s">
        <v>108</v>
      </c>
      <c r="E45" s="165">
        <v>6</v>
      </c>
      <c r="F45" s="167"/>
      <c r="G45" s="167">
        <f t="shared" si="15"/>
        <v>0</v>
      </c>
      <c r="H45" s="167">
        <v>199.32950000000002</v>
      </c>
      <c r="I45" s="167">
        <f t="shared" si="10"/>
        <v>1195.98</v>
      </c>
      <c r="J45" s="167">
        <v>30.170499999999976</v>
      </c>
      <c r="K45" s="167">
        <f t="shared" si="11"/>
        <v>181.02</v>
      </c>
      <c r="L45" s="167">
        <v>0</v>
      </c>
      <c r="M45" s="167">
        <f t="shared" si="12"/>
        <v>0</v>
      </c>
      <c r="N45" s="161">
        <v>0</v>
      </c>
      <c r="O45" s="161">
        <f t="shared" si="13"/>
        <v>0</v>
      </c>
      <c r="P45" s="161"/>
      <c r="Q45" s="161"/>
      <c r="R45" s="162">
        <v>0.15</v>
      </c>
      <c r="S45" s="161">
        <f t="shared" si="14"/>
        <v>0.9</v>
      </c>
      <c r="T45" s="151"/>
      <c r="U45" s="151"/>
      <c r="V45" s="151"/>
      <c r="W45" s="151"/>
      <c r="X45" s="151"/>
      <c r="Y45" s="151"/>
      <c r="Z45" s="151"/>
      <c r="AA45" s="151"/>
      <c r="AB45" s="151"/>
      <c r="AC45" s="151" t="s">
        <v>100</v>
      </c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</row>
    <row r="46" spans="1:58" outlineLevel="1" x14ac:dyDescent="0.2">
      <c r="A46" s="152">
        <v>30</v>
      </c>
      <c r="B46" s="159" t="s">
        <v>160</v>
      </c>
      <c r="C46" s="182" t="s">
        <v>161</v>
      </c>
      <c r="D46" s="161" t="s">
        <v>108</v>
      </c>
      <c r="E46" s="165">
        <v>5.5</v>
      </c>
      <c r="F46" s="167"/>
      <c r="G46" s="167">
        <f t="shared" si="15"/>
        <v>0</v>
      </c>
      <c r="H46" s="167">
        <v>9.1539999999999999</v>
      </c>
      <c r="I46" s="167">
        <f t="shared" si="10"/>
        <v>50.35</v>
      </c>
      <c r="J46" s="167">
        <v>87.146000000000001</v>
      </c>
      <c r="K46" s="167">
        <f t="shared" si="11"/>
        <v>479.3</v>
      </c>
      <c r="L46" s="167">
        <v>0</v>
      </c>
      <c r="M46" s="167">
        <f t="shared" si="12"/>
        <v>0</v>
      </c>
      <c r="N46" s="161">
        <v>0</v>
      </c>
      <c r="O46" s="161">
        <f t="shared" si="13"/>
        <v>0</v>
      </c>
      <c r="P46" s="161"/>
      <c r="Q46" s="161"/>
      <c r="R46" s="162">
        <v>0.23599999999999999</v>
      </c>
      <c r="S46" s="161">
        <f t="shared" si="14"/>
        <v>1.3</v>
      </c>
      <c r="T46" s="151"/>
      <c r="U46" s="151"/>
      <c r="V46" s="151"/>
      <c r="W46" s="151"/>
      <c r="X46" s="151"/>
      <c r="Y46" s="151"/>
      <c r="Z46" s="151"/>
      <c r="AA46" s="151"/>
      <c r="AB46" s="151"/>
      <c r="AC46" s="151" t="s">
        <v>100</v>
      </c>
      <c r="AD46" s="151"/>
      <c r="AE46" s="151"/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</row>
    <row r="47" spans="1:58" outlineLevel="1" x14ac:dyDescent="0.2">
      <c r="A47" s="152">
        <v>31</v>
      </c>
      <c r="B47" s="159" t="s">
        <v>162</v>
      </c>
      <c r="C47" s="182" t="s">
        <v>163</v>
      </c>
      <c r="D47" s="161" t="s">
        <v>105</v>
      </c>
      <c r="E47" s="165">
        <v>15.25</v>
      </c>
      <c r="F47" s="167"/>
      <c r="G47" s="167">
        <f t="shared" si="15"/>
        <v>0</v>
      </c>
      <c r="H47" s="167">
        <v>0</v>
      </c>
      <c r="I47" s="167">
        <f t="shared" si="10"/>
        <v>0</v>
      </c>
      <c r="J47" s="167">
        <v>11.2</v>
      </c>
      <c r="K47" s="167">
        <f t="shared" si="11"/>
        <v>170.8</v>
      </c>
      <c r="L47" s="167">
        <v>0</v>
      </c>
      <c r="M47" s="167">
        <f t="shared" si="12"/>
        <v>0</v>
      </c>
      <c r="N47" s="161">
        <v>0</v>
      </c>
      <c r="O47" s="161">
        <f t="shared" si="13"/>
        <v>0</v>
      </c>
      <c r="P47" s="161"/>
      <c r="Q47" s="161"/>
      <c r="R47" s="162">
        <v>0.03</v>
      </c>
      <c r="S47" s="161">
        <f t="shared" si="14"/>
        <v>0.46</v>
      </c>
      <c r="T47" s="151"/>
      <c r="U47" s="151"/>
      <c r="V47" s="151"/>
      <c r="W47" s="151"/>
      <c r="X47" s="151"/>
      <c r="Y47" s="151"/>
      <c r="Z47" s="151"/>
      <c r="AA47" s="151"/>
      <c r="AB47" s="151"/>
      <c r="AC47" s="151" t="s">
        <v>100</v>
      </c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</row>
    <row r="48" spans="1:58" outlineLevel="1" x14ac:dyDescent="0.2">
      <c r="A48" s="152">
        <v>32</v>
      </c>
      <c r="B48" s="159" t="s">
        <v>164</v>
      </c>
      <c r="C48" s="182" t="s">
        <v>165</v>
      </c>
      <c r="D48" s="161" t="s">
        <v>105</v>
      </c>
      <c r="E48" s="165">
        <v>15.25</v>
      </c>
      <c r="F48" s="167"/>
      <c r="G48" s="167">
        <f t="shared" si="15"/>
        <v>0</v>
      </c>
      <c r="H48" s="167">
        <v>9.6</v>
      </c>
      <c r="I48" s="167">
        <f t="shared" si="10"/>
        <v>146.4</v>
      </c>
      <c r="J48" s="167">
        <v>0</v>
      </c>
      <c r="K48" s="167">
        <f t="shared" si="11"/>
        <v>0</v>
      </c>
      <c r="L48" s="167">
        <v>0</v>
      </c>
      <c r="M48" s="167">
        <f t="shared" si="12"/>
        <v>0</v>
      </c>
      <c r="N48" s="161">
        <v>0</v>
      </c>
      <c r="O48" s="161">
        <f t="shared" si="13"/>
        <v>0</v>
      </c>
      <c r="P48" s="161"/>
      <c r="Q48" s="161"/>
      <c r="R48" s="162">
        <v>0</v>
      </c>
      <c r="S48" s="161">
        <f t="shared" si="14"/>
        <v>0</v>
      </c>
      <c r="T48" s="151"/>
      <c r="U48" s="151"/>
      <c r="V48" s="151"/>
      <c r="W48" s="151"/>
      <c r="X48" s="151"/>
      <c r="Y48" s="151"/>
      <c r="Z48" s="151"/>
      <c r="AA48" s="151"/>
      <c r="AB48" s="151"/>
      <c r="AC48" s="151" t="s">
        <v>100</v>
      </c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</row>
    <row r="49" spans="1:58" ht="27" customHeight="1" outlineLevel="1" x14ac:dyDescent="0.2">
      <c r="A49" s="152">
        <v>34</v>
      </c>
      <c r="B49" s="159" t="s">
        <v>168</v>
      </c>
      <c r="C49" s="182" t="s">
        <v>181</v>
      </c>
      <c r="D49" s="161" t="s">
        <v>105</v>
      </c>
      <c r="E49" s="165">
        <v>4.99</v>
      </c>
      <c r="F49" s="167"/>
      <c r="G49" s="167">
        <f>E49*F49</f>
        <v>0</v>
      </c>
      <c r="H49" s="167">
        <v>82.305499999999995</v>
      </c>
      <c r="I49" s="167">
        <f t="shared" si="10"/>
        <v>410.7</v>
      </c>
      <c r="J49" s="167">
        <v>453.69450000000001</v>
      </c>
      <c r="K49" s="167">
        <f t="shared" si="11"/>
        <v>2263.94</v>
      </c>
      <c r="L49" s="167">
        <v>0</v>
      </c>
      <c r="M49" s="167">
        <f t="shared" si="12"/>
        <v>0</v>
      </c>
      <c r="N49" s="161">
        <v>0</v>
      </c>
      <c r="O49" s="161">
        <f t="shared" si="13"/>
        <v>0</v>
      </c>
      <c r="P49" s="161"/>
      <c r="Q49" s="161"/>
      <c r="R49" s="162">
        <v>1.24089</v>
      </c>
      <c r="S49" s="161">
        <f t="shared" si="14"/>
        <v>6.19</v>
      </c>
      <c r="T49" s="151"/>
      <c r="U49" s="151"/>
      <c r="V49" s="151"/>
      <c r="W49" s="151"/>
      <c r="X49" s="151"/>
      <c r="Y49" s="151"/>
      <c r="Z49" s="151"/>
      <c r="AA49" s="151"/>
      <c r="AB49" s="151"/>
      <c r="AC49" s="151" t="s">
        <v>169</v>
      </c>
      <c r="AD49" s="151"/>
      <c r="AE49" s="151"/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</row>
    <row r="50" spans="1:58" outlineLevel="1" x14ac:dyDescent="0.2">
      <c r="A50" s="152"/>
      <c r="B50" s="159"/>
      <c r="C50" s="187" t="s">
        <v>177</v>
      </c>
      <c r="D50" s="188"/>
      <c r="E50" s="189"/>
      <c r="F50" s="190"/>
      <c r="G50" s="167"/>
      <c r="H50" s="167"/>
      <c r="I50" s="167"/>
      <c r="J50" s="167"/>
      <c r="K50" s="167"/>
      <c r="L50" s="167"/>
      <c r="M50" s="167"/>
      <c r="N50" s="161"/>
      <c r="O50" s="161"/>
      <c r="P50" s="161"/>
      <c r="Q50" s="161"/>
      <c r="R50" s="162"/>
      <c r="S50" s="161"/>
      <c r="T50" s="151"/>
      <c r="U50" s="151"/>
      <c r="V50" s="151"/>
      <c r="W50" s="151"/>
      <c r="X50" s="151"/>
      <c r="Y50" s="151"/>
      <c r="Z50" s="151"/>
      <c r="AA50" s="151"/>
      <c r="AB50" s="151"/>
      <c r="AC50" s="151" t="s">
        <v>159</v>
      </c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4" t="str">
        <f>C50</f>
        <v>první a poslední stupeň barevně odlišen</v>
      </c>
      <c r="AZ50" s="151"/>
      <c r="BA50" s="151"/>
      <c r="BB50" s="151"/>
      <c r="BC50" s="151"/>
      <c r="BD50" s="151"/>
      <c r="BE50" s="151"/>
      <c r="BF50" s="151"/>
    </row>
    <row r="51" spans="1:58" ht="22.5" outlineLevel="1" x14ac:dyDescent="0.2">
      <c r="A51" s="152">
        <v>35</v>
      </c>
      <c r="B51" s="159" t="s">
        <v>168</v>
      </c>
      <c r="C51" s="182" t="s">
        <v>182</v>
      </c>
      <c r="D51" s="161" t="s">
        <v>105</v>
      </c>
      <c r="E51" s="165">
        <v>12.55</v>
      </c>
      <c r="F51" s="167"/>
      <c r="G51" s="167">
        <f t="shared" si="15"/>
        <v>0</v>
      </c>
      <c r="H51" s="167">
        <v>82.305499999999995</v>
      </c>
      <c r="I51" s="167">
        <f>ROUND(E51*H51,2)</f>
        <v>1032.93</v>
      </c>
      <c r="J51" s="167">
        <v>453.69450000000001</v>
      </c>
      <c r="K51" s="167">
        <f>ROUND(E51*J51,2)</f>
        <v>5693.87</v>
      </c>
      <c r="L51" s="167">
        <v>0</v>
      </c>
      <c r="M51" s="167">
        <f>G51*(1+L51/100)</f>
        <v>0</v>
      </c>
      <c r="N51" s="161">
        <v>0</v>
      </c>
      <c r="O51" s="161">
        <f>ROUND(E51*N51,5)</f>
        <v>0</v>
      </c>
      <c r="P51" s="161"/>
      <c r="Q51" s="161"/>
      <c r="R51" s="162">
        <v>1.24089</v>
      </c>
      <c r="S51" s="161">
        <f>ROUND(E51*R51,2)</f>
        <v>15.57</v>
      </c>
      <c r="T51" s="151"/>
      <c r="U51" s="151"/>
      <c r="V51" s="151"/>
      <c r="W51" s="151"/>
      <c r="X51" s="151"/>
      <c r="Y51" s="151"/>
      <c r="Z51" s="151"/>
      <c r="AA51" s="151"/>
      <c r="AB51" s="151"/>
      <c r="AC51" s="151" t="s">
        <v>169</v>
      </c>
      <c r="AD51" s="151"/>
      <c r="AE51" s="151"/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</row>
    <row r="52" spans="1:58" outlineLevel="1" x14ac:dyDescent="0.2">
      <c r="A52" s="152">
        <v>33</v>
      </c>
      <c r="B52" s="159" t="s">
        <v>166</v>
      </c>
      <c r="C52" s="182" t="s">
        <v>167</v>
      </c>
      <c r="D52" s="161" t="s">
        <v>139</v>
      </c>
      <c r="E52" s="165">
        <v>0.435</v>
      </c>
      <c r="F52" s="167"/>
      <c r="G52" s="167">
        <f t="shared" si="15"/>
        <v>0</v>
      </c>
      <c r="H52" s="167">
        <v>0</v>
      </c>
      <c r="I52" s="167">
        <f>ROUND(E52*H52,2)</f>
        <v>0</v>
      </c>
      <c r="J52" s="167">
        <v>473</v>
      </c>
      <c r="K52" s="167">
        <f>ROUND(E52*J52,2)</f>
        <v>205.76</v>
      </c>
      <c r="L52" s="167">
        <v>0</v>
      </c>
      <c r="M52" s="167">
        <f>G52*(1+L52/100)</f>
        <v>0</v>
      </c>
      <c r="N52" s="161">
        <v>0</v>
      </c>
      <c r="O52" s="161">
        <f>ROUND(E52*N52,5)</f>
        <v>0</v>
      </c>
      <c r="P52" s="161"/>
      <c r="Q52" s="161"/>
      <c r="R52" s="162">
        <v>1.2649999999999999</v>
      </c>
      <c r="S52" s="161">
        <f>ROUND(E52*R52,2)</f>
        <v>0.55000000000000004</v>
      </c>
      <c r="T52" s="151"/>
      <c r="U52" s="151"/>
      <c r="V52" s="151"/>
      <c r="W52" s="151"/>
      <c r="X52" s="151"/>
      <c r="Y52" s="151"/>
      <c r="Z52" s="151"/>
      <c r="AA52" s="151"/>
      <c r="AB52" s="151"/>
      <c r="AC52" s="151" t="s">
        <v>100</v>
      </c>
      <c r="AD52" s="151"/>
      <c r="AE52" s="151"/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</row>
    <row r="53" spans="1:58" x14ac:dyDescent="0.2">
      <c r="A53" s="153" t="s">
        <v>95</v>
      </c>
      <c r="B53" s="160" t="s">
        <v>66</v>
      </c>
      <c r="C53" s="183" t="s">
        <v>67</v>
      </c>
      <c r="D53" s="163"/>
      <c r="E53" s="166"/>
      <c r="F53" s="168"/>
      <c r="G53" s="168">
        <f>SUMIF(AC54:AC54,"&lt;&gt;NOR",G54:G54)</f>
        <v>0</v>
      </c>
      <c r="H53" s="168"/>
      <c r="I53" s="168">
        <f>SUM(I54:I54)</f>
        <v>960.89</v>
      </c>
      <c r="J53" s="168"/>
      <c r="K53" s="168">
        <f>SUM(K54:K54)</f>
        <v>217.11</v>
      </c>
      <c r="L53" s="168"/>
      <c r="M53" s="168">
        <f>SUM(M54:M54)</f>
        <v>0</v>
      </c>
      <c r="N53" s="163"/>
      <c r="O53" s="163">
        <f>SUM(O54:O54)</f>
        <v>0</v>
      </c>
      <c r="P53" s="163"/>
      <c r="Q53" s="163"/>
      <c r="R53" s="164"/>
      <c r="S53" s="163">
        <f>SUM(S54:S54)</f>
        <v>0.96</v>
      </c>
      <c r="AC53" t="s">
        <v>96</v>
      </c>
    </row>
    <row r="54" spans="1:58" outlineLevel="1" x14ac:dyDescent="0.2">
      <c r="A54" s="152">
        <v>37</v>
      </c>
      <c r="B54" s="159" t="s">
        <v>170</v>
      </c>
      <c r="C54" s="182" t="s">
        <v>171</v>
      </c>
      <c r="D54" s="161" t="s">
        <v>105</v>
      </c>
      <c r="E54" s="165">
        <v>4</v>
      </c>
      <c r="F54" s="167"/>
      <c r="G54" s="167">
        <f>E54*F54</f>
        <v>0</v>
      </c>
      <c r="H54" s="167">
        <v>240.22349999999997</v>
      </c>
      <c r="I54" s="167">
        <f>ROUND(E54*H54,2)</f>
        <v>960.89</v>
      </c>
      <c r="J54" s="167">
        <v>54.276500000000027</v>
      </c>
      <c r="K54" s="167">
        <f>ROUND(E54*J54,2)</f>
        <v>217.11</v>
      </c>
      <c r="L54" s="167">
        <v>0</v>
      </c>
      <c r="M54" s="167">
        <f>G54*(1+L54/100)</f>
        <v>0</v>
      </c>
      <c r="N54" s="161">
        <v>0</v>
      </c>
      <c r="O54" s="161">
        <f>ROUND(E54*N54,5)</f>
        <v>0</v>
      </c>
      <c r="P54" s="161"/>
      <c r="Q54" s="161"/>
      <c r="R54" s="162">
        <v>0.24</v>
      </c>
      <c r="S54" s="161">
        <f>ROUND(E54*R54,2)</f>
        <v>0.96</v>
      </c>
      <c r="T54" s="151"/>
      <c r="U54" s="151"/>
      <c r="V54" s="151"/>
      <c r="W54" s="151"/>
      <c r="X54" s="151"/>
      <c r="Y54" s="151"/>
      <c r="Z54" s="151"/>
      <c r="AA54" s="151"/>
      <c r="AB54" s="151"/>
      <c r="AC54" s="151" t="s">
        <v>100</v>
      </c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</row>
    <row r="55" spans="1:58" x14ac:dyDescent="0.2">
      <c r="A55" s="153" t="s">
        <v>95</v>
      </c>
      <c r="B55" s="160" t="s">
        <v>68</v>
      </c>
      <c r="C55" s="183" t="s">
        <v>69</v>
      </c>
      <c r="D55" s="163"/>
      <c r="E55" s="166"/>
      <c r="F55" s="168"/>
      <c r="G55" s="168">
        <f>SUMIF(AC56:AC56,"&lt;&gt;NOR",G56:G56)</f>
        <v>0</v>
      </c>
      <c r="H55" s="168"/>
      <c r="I55" s="168">
        <f>SUM(I56:I56)</f>
        <v>448.04</v>
      </c>
      <c r="J55" s="168"/>
      <c r="K55" s="168">
        <f>SUM(K56:K56)</f>
        <v>4951.96</v>
      </c>
      <c r="L55" s="168"/>
      <c r="M55" s="168">
        <f>SUM(M56:M56)</f>
        <v>0</v>
      </c>
      <c r="N55" s="163"/>
      <c r="O55" s="163">
        <f>SUM(O56:O56)</f>
        <v>0</v>
      </c>
      <c r="P55" s="163"/>
      <c r="Q55" s="163"/>
      <c r="R55" s="164"/>
      <c r="S55" s="163">
        <f>SUM(S56:S56)</f>
        <v>14.05</v>
      </c>
      <c r="AC55" t="s">
        <v>96</v>
      </c>
    </row>
    <row r="56" spans="1:58" outlineLevel="1" x14ac:dyDescent="0.2">
      <c r="A56" s="176">
        <v>38</v>
      </c>
      <c r="B56" s="177" t="s">
        <v>172</v>
      </c>
      <c r="C56" s="184" t="s">
        <v>173</v>
      </c>
      <c r="D56" s="178" t="s">
        <v>105</v>
      </c>
      <c r="E56" s="179">
        <v>80</v>
      </c>
      <c r="F56" s="180"/>
      <c r="G56" s="180">
        <f>E56*F56</f>
        <v>0</v>
      </c>
      <c r="H56" s="180">
        <v>5.6005000000000003</v>
      </c>
      <c r="I56" s="180">
        <f>ROUND(E56*H56,2)</f>
        <v>448.04</v>
      </c>
      <c r="J56" s="180">
        <v>61.899500000000003</v>
      </c>
      <c r="K56" s="180">
        <f>ROUND(E56*J56,2)</f>
        <v>4951.96</v>
      </c>
      <c r="L56" s="180">
        <v>0</v>
      </c>
      <c r="M56" s="180">
        <f>G56*(1+L56/100)</f>
        <v>0</v>
      </c>
      <c r="N56" s="178">
        <v>0</v>
      </c>
      <c r="O56" s="178">
        <f>ROUND(E56*N56,5)</f>
        <v>0</v>
      </c>
      <c r="P56" s="178"/>
      <c r="Q56" s="178"/>
      <c r="R56" s="181">
        <v>0.17566000000000001</v>
      </c>
      <c r="S56" s="178">
        <f>ROUND(E56*R56,2)</f>
        <v>14.05</v>
      </c>
      <c r="T56" s="151"/>
      <c r="U56" s="151"/>
      <c r="V56" s="151"/>
      <c r="W56" s="151"/>
      <c r="X56" s="151"/>
      <c r="Y56" s="151"/>
      <c r="Z56" s="151"/>
      <c r="AA56" s="151"/>
      <c r="AB56" s="151"/>
      <c r="AC56" s="151" t="s">
        <v>100</v>
      </c>
      <c r="AD56" s="151"/>
      <c r="AE56" s="151"/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</row>
    <row r="57" spans="1:58" x14ac:dyDescent="0.2">
      <c r="A57" s="6"/>
      <c r="B57" s="7" t="s">
        <v>174</v>
      </c>
      <c r="C57" s="185" t="s">
        <v>174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AA57">
        <v>0</v>
      </c>
      <c r="AB57">
        <v>0</v>
      </c>
    </row>
    <row r="58" spans="1:58" x14ac:dyDescent="0.2">
      <c r="C58" s="186"/>
      <c r="AC58" t="s">
        <v>175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investicni</dc:creator>
  <cp:lastModifiedBy>Zýka Jan</cp:lastModifiedBy>
  <cp:lastPrinted>2018-11-05T09:42:35Z</cp:lastPrinted>
  <dcterms:created xsi:type="dcterms:W3CDTF">2009-04-08T07:15:50Z</dcterms:created>
  <dcterms:modified xsi:type="dcterms:W3CDTF">2018-11-05T09:42:43Z</dcterms:modified>
</cp:coreProperties>
</file>