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305" yWindow="-15" windowWidth="19140" windowHeight="17565" tabRatio="932"/>
  </bookViews>
  <sheets>
    <sheet name="souhrn stavby" sheetId="1" r:id="rId1"/>
    <sheet name="SO 1 rekon.vstupů" sheetId="3" r:id="rId2"/>
    <sheet name="rozpočet 1" sheetId="5" r:id="rId3"/>
    <sheet name="SO 02 rek.vrátnice" sheetId="6" r:id="rId4"/>
    <sheet name="rozpočet 2" sheetId="8" r:id="rId5"/>
    <sheet name="SO 03 byty rekapit" sheetId="9" r:id="rId6"/>
    <sheet name="byt B3 krycí list" sheetId="11" r:id="rId7"/>
    <sheet name="rozpočet B3" sheetId="12" r:id="rId8"/>
    <sheet name="RR - ZTI VNITRNI - BYT B3" sheetId="41" r:id="rId9"/>
    <sheet name="byt B1 krycí list" sheetId="13" r:id="rId10"/>
    <sheet name=" rozpočet B1" sheetId="14" r:id="rId11"/>
    <sheet name="RR - ZTI VNITRNI - BYT B1" sheetId="40" r:id="rId12"/>
    <sheet name="krycí list C1" sheetId="15" r:id="rId13"/>
    <sheet name="rozpočet C1" sheetId="16" r:id="rId14"/>
    <sheet name="RR - ZTI VNITRNI - BYT C1" sheetId="42" r:id="rId15"/>
    <sheet name="krycí list C3" sheetId="18" r:id="rId16"/>
    <sheet name="rozpočet C3" sheetId="19" r:id="rId17"/>
    <sheet name="RR - ZTI VNITRNI - BYT C3" sheetId="43" r:id="rId18"/>
    <sheet name="SO 05 SILNOPROUD" sheetId="30" r:id="rId19"/>
    <sheet name="rozpočet 5 silno" sheetId="31" r:id="rId20"/>
    <sheet name="Rekapit RR - Rek.imobilních bj." sheetId="32" r:id="rId21"/>
    <sheet name="RR - Rekonstr. imobilních bj." sheetId="33" r:id="rId22"/>
    <sheet name="SO 06 SLABOPROUD" sheetId="34" r:id="rId23"/>
    <sheet name="rozpočet 6 slab" sheetId="35" r:id="rId24"/>
    <sheet name="Kalkulace Suterén" sheetId="36" r:id="rId25"/>
    <sheet name="Kalkulace vrátnice" sheetId="37" r:id="rId26"/>
    <sheet name="Kalkulace přivolávací systém" sheetId="39" r:id="rId27"/>
    <sheet name="KRYCÍ list VRN" sheetId="27" r:id="rId28"/>
    <sheet name="VRN souhr" sheetId="26" r:id="rId29"/>
  </sheets>
  <externalReferences>
    <externalReference r:id="rId30"/>
    <externalReference r:id="rId31"/>
    <externalReference r:id="rId32"/>
  </externalReferences>
  <definedNames>
    <definedName name="_VRN" localSheetId="14">#REF!</definedName>
    <definedName name="_VRN" localSheetId="17">#REF!</definedName>
    <definedName name="_VRN">#REF!</definedName>
    <definedName name="cisloobjektu" localSheetId="14">#REF!</definedName>
    <definedName name="cisloobjektu" localSheetId="17">#REF!</definedName>
    <definedName name="cisloobjektu">#REF!</definedName>
    <definedName name="cislostavby" localSheetId="8">#REF!</definedName>
    <definedName name="cislostavby" localSheetId="14">#REF!</definedName>
    <definedName name="cislostavby" localSheetId="17">#REF!</definedName>
    <definedName name="cislostavby">#REF!</definedName>
    <definedName name="Datum" localSheetId="14">#REF!</definedName>
    <definedName name="Datum" localSheetId="17">#REF!</definedName>
    <definedName name="Datum">#REF!</definedName>
    <definedName name="Dil" localSheetId="8">#REF!</definedName>
    <definedName name="Dil" localSheetId="14">#REF!</definedName>
    <definedName name="Dil" localSheetId="17">#REF!</definedName>
    <definedName name="Dil">#REF!</definedName>
    <definedName name="Dodavka" localSheetId="8">#REF!</definedName>
    <definedName name="Dodavka" localSheetId="14">#REF!</definedName>
    <definedName name="Dodavka" localSheetId="17">#REF!</definedName>
    <definedName name="Dodavka">#REF!</definedName>
    <definedName name="Dodavka0" localSheetId="8">'RR - ZTI VNITRNI - BYT B3'!#REF!</definedName>
    <definedName name="Dodavka0" localSheetId="14">'RR - ZTI VNITRNI - BYT C1'!#REF!</definedName>
    <definedName name="Dodavka0" localSheetId="17">'RR - ZTI VNITRNI - BYT C3'!#REF!</definedName>
    <definedName name="Dodavka0">'RR - ZTI VNITRNI - BYT B1'!#REF!</definedName>
    <definedName name="EE" localSheetId="14">#REF!</definedName>
    <definedName name="EE" localSheetId="17">#REF!</definedName>
    <definedName name="EE">#REF!</definedName>
    <definedName name="EEEE" localSheetId="8">'[1]RR - ZTI VNITRNI - BYT B1'!#REF!</definedName>
    <definedName name="EEEE" localSheetId="14">'[1]RR - ZTI VNITRNI - BYT B1'!#REF!</definedName>
    <definedName name="EEEE" localSheetId="17">'[1]RR - ZTI VNITRNI - BYT B1'!#REF!</definedName>
    <definedName name="EEEE">'RR - ZTI VNITRNI - BYT B1'!#REF!</definedName>
    <definedName name="EF" localSheetId="8">'[1]RR - ZTI VNITRNI - BYT B1'!#REF!</definedName>
    <definedName name="EF" localSheetId="14">'[1]RR - ZTI VNITRNI - BYT B1'!#REF!</definedName>
    <definedName name="EF" localSheetId="17">'[1]RR - ZTI VNITRNI - BYT B1'!#REF!</definedName>
    <definedName name="EF">'RR - ZTI VNITRNI - BYT B1'!#REF!</definedName>
    <definedName name="EFEF" localSheetId="8">'[1]RR - ZTI VNITRNI - BYT B1'!#REF!</definedName>
    <definedName name="EFEF" localSheetId="14">'[1]RR - ZTI VNITRNI - BYT B1'!#REF!</definedName>
    <definedName name="EFEF" localSheetId="17">'[1]RR - ZTI VNITRNI - BYT B1'!#REF!</definedName>
    <definedName name="EFEF">'RR - ZTI VNITRNI - BYT B1'!#REF!</definedName>
    <definedName name="F" localSheetId="8">'[1]RR - ZTI VNITRNI - BYT B1'!#REF!</definedName>
    <definedName name="F" localSheetId="14">'[1]RR - ZTI VNITRNI - BYT B1'!#REF!</definedName>
    <definedName name="F" localSheetId="17">'[1]RR - ZTI VNITRNI - BYT B1'!#REF!</definedName>
    <definedName name="F">'RR - ZTI VNITRNI - BYT B1'!#REF!</definedName>
    <definedName name="FF" localSheetId="8">'[1]RR - ZTI VNITRNI - BYT B1'!#REF!</definedName>
    <definedName name="FF" localSheetId="14">'[1]RR - ZTI VNITRNI - BYT B1'!#REF!</definedName>
    <definedName name="FF" localSheetId="17">'[1]RR - ZTI VNITRNI - BYT B1'!#REF!</definedName>
    <definedName name="FF">'RR - ZTI VNITRNI - BYT B1'!#REF!</definedName>
    <definedName name="G" localSheetId="14">#REF!</definedName>
    <definedName name="G" localSheetId="17">#REF!</definedName>
    <definedName name="G">#REF!</definedName>
    <definedName name="HSV" localSheetId="8">#REF!</definedName>
    <definedName name="HSV" localSheetId="14">#REF!</definedName>
    <definedName name="HSV" localSheetId="17">#REF!</definedName>
    <definedName name="HSV">#REF!</definedName>
    <definedName name="HSV0" localSheetId="8">'RR - ZTI VNITRNI - BYT B3'!#REF!</definedName>
    <definedName name="HSV0" localSheetId="14">'RR - ZTI VNITRNI - BYT C1'!#REF!</definedName>
    <definedName name="HSV0" localSheetId="17">'RR - ZTI VNITRNI - BYT C3'!#REF!</definedName>
    <definedName name="HSV0">'RR - ZTI VNITRNI - BYT B1'!#REF!</definedName>
    <definedName name="HZS" localSheetId="8">#REF!</definedName>
    <definedName name="HZS" localSheetId="14">#REF!</definedName>
    <definedName name="HZS" localSheetId="17">#REF!</definedName>
    <definedName name="HZS">#REF!</definedName>
    <definedName name="HZS0" localSheetId="8">'RR - ZTI VNITRNI - BYT B3'!#REF!</definedName>
    <definedName name="HZS0" localSheetId="14">'RR - ZTI VNITRNI - BYT C1'!#REF!</definedName>
    <definedName name="HZS0" localSheetId="17">'RR - ZTI VNITRNI - BYT C3'!#REF!</definedName>
    <definedName name="HZS0">'RR - ZTI VNITRNI - BYT B1'!#REF!</definedName>
    <definedName name="II" localSheetId="14">#REF!</definedName>
    <definedName name="II" localSheetId="17">#REF!</definedName>
    <definedName name="II">#REF!</definedName>
    <definedName name="JKSO" localSheetId="14">#REF!</definedName>
    <definedName name="JKSO" localSheetId="17">#REF!</definedName>
    <definedName name="JKSO">#REF!</definedName>
    <definedName name="LL" localSheetId="14">#REF!</definedName>
    <definedName name="LL" localSheetId="17">#REF!</definedName>
    <definedName name="LL">#REF!</definedName>
    <definedName name="LLLL" localSheetId="14">#REF!</definedName>
    <definedName name="LLLL" localSheetId="17">#REF!</definedName>
    <definedName name="LLLL">#REF!</definedName>
    <definedName name="MJ" localSheetId="14">#REF!</definedName>
    <definedName name="MJ" localSheetId="17">#REF!</definedName>
    <definedName name="MJ">#REF!</definedName>
    <definedName name="Mont" localSheetId="8">#REF!</definedName>
    <definedName name="Mont" localSheetId="14">#REF!</definedName>
    <definedName name="Mont" localSheetId="17">#REF!</definedName>
    <definedName name="Mont">#REF!</definedName>
    <definedName name="Montaz0" localSheetId="8">'RR - ZTI VNITRNI - BYT B3'!#REF!</definedName>
    <definedName name="Montaz0" localSheetId="14">'RR - ZTI VNITRNI - BYT C1'!#REF!</definedName>
    <definedName name="Montaz0" localSheetId="17">'RR - ZTI VNITRNI - BYT C3'!#REF!</definedName>
    <definedName name="Montaz0">'RR - ZTI VNITRNI - BYT B1'!#REF!</definedName>
    <definedName name="NazevDilu" localSheetId="8">#REF!</definedName>
    <definedName name="NazevDilu" localSheetId="14">#REF!</definedName>
    <definedName name="NazevDilu" localSheetId="17">#REF!</definedName>
    <definedName name="NazevDilu">#REF!</definedName>
    <definedName name="nazevobjektu" localSheetId="14">#REF!</definedName>
    <definedName name="nazevobjektu" localSheetId="17">#REF!</definedName>
    <definedName name="nazevobjektu">#REF!</definedName>
    <definedName name="nazevstavby" localSheetId="14">#REF!</definedName>
    <definedName name="nazevstavby" localSheetId="17">#REF!</definedName>
    <definedName name="nazevstavby">#REF!</definedName>
    <definedName name="_xlnm.Print_Titles" localSheetId="11">'RR - ZTI VNITRNI - BYT B1'!$1:$7</definedName>
    <definedName name="_xlnm.Print_Titles" localSheetId="8">'RR - ZTI VNITRNI - BYT B3'!$1:$7</definedName>
    <definedName name="_xlnm.Print_Titles" localSheetId="14">'RR - ZTI VNITRNI - BYT C1'!$1:$7</definedName>
    <definedName name="_xlnm.Print_Titles" localSheetId="17">'RR - ZTI VNITRNI - BYT C3'!$1:$7</definedName>
    <definedName name="Objednatel" localSheetId="14">#REF!</definedName>
    <definedName name="Objednatel" localSheetId="17">#REF!</definedName>
    <definedName name="Objednatel">#REF!</definedName>
    <definedName name="_xlnm.Print_Area" localSheetId="20">'Rekapit RR - Rek.imobilních bj.'!$A$1:$I$47</definedName>
    <definedName name="_xlnm.Print_Area" localSheetId="21">'RR - Rekonstr. imobilních bj.'!$A$1:$K$59</definedName>
    <definedName name="_xlnm.Print_Area" localSheetId="11">'RR - ZTI VNITRNI - BYT B1'!$A$1:$H$59</definedName>
    <definedName name="_xlnm.Print_Area" localSheetId="8">'RR - ZTI VNITRNI - BYT B3'!$A$1:$H$65</definedName>
    <definedName name="_xlnm.Print_Area" localSheetId="14">'RR - ZTI VNITRNI - BYT C1'!$A$1:$H$65</definedName>
    <definedName name="_xlnm.Print_Area" localSheetId="17">'RR - ZTI VNITRNI - BYT C3'!$A$1:$H$65</definedName>
    <definedName name="PocetMJ" localSheetId="14">#REF!</definedName>
    <definedName name="PocetMJ" localSheetId="17">#REF!</definedName>
    <definedName name="PocetMJ">#REF!</definedName>
    <definedName name="Poznamka" localSheetId="14">#REF!</definedName>
    <definedName name="Poznamka" localSheetId="17">#REF!</definedName>
    <definedName name="Poznamka">#REF!</definedName>
    <definedName name="Projektant" localSheetId="14">#REF!</definedName>
    <definedName name="Projektant" localSheetId="17">#REF!</definedName>
    <definedName name="Projektant">#REF!</definedName>
    <definedName name="PSV" localSheetId="8">#REF!</definedName>
    <definedName name="PSV" localSheetId="14">#REF!</definedName>
    <definedName name="PSV" localSheetId="17">#REF!</definedName>
    <definedName name="PSV">#REF!</definedName>
    <definedName name="PSV0" localSheetId="8">'RR - ZTI VNITRNI - BYT B3'!#REF!</definedName>
    <definedName name="PSV0" localSheetId="14">'RR - ZTI VNITRNI - BYT C1'!#REF!</definedName>
    <definedName name="PSV0" localSheetId="17">'RR - ZTI VNITRNI - BYT C3'!#REF!</definedName>
    <definedName name="PSV0">'RR - ZTI VNITRNI - BYT B1'!#REF!</definedName>
    <definedName name="RR" localSheetId="14">#REF!</definedName>
    <definedName name="RR" localSheetId="17">#REF!</definedName>
    <definedName name="RR">#REF!</definedName>
    <definedName name="SloupecCC" localSheetId="8">'RR - ZTI VNITRNI - BYT B3'!$H$7</definedName>
    <definedName name="SloupecCC" localSheetId="14">'RR - ZTI VNITRNI - BYT C1'!$H$7</definedName>
    <definedName name="SloupecCC" localSheetId="17">'RR - ZTI VNITRNI - BYT C3'!$H$7</definedName>
    <definedName name="SloupecCC">'RR - ZTI VNITRNI - BYT B1'!$H$7</definedName>
    <definedName name="SloupecCisloPol" localSheetId="8">'RR - ZTI VNITRNI - BYT B3'!$C$7</definedName>
    <definedName name="SloupecCisloPol" localSheetId="14">'RR - ZTI VNITRNI - BYT C1'!$C$7</definedName>
    <definedName name="SloupecCisloPol" localSheetId="17">'RR - ZTI VNITRNI - BYT C3'!$C$7</definedName>
    <definedName name="SloupecCisloPol">'RR - ZTI VNITRNI - BYT B1'!$C$7</definedName>
    <definedName name="SloupecJC" localSheetId="8">'RR - ZTI VNITRNI - BYT B3'!$G$7</definedName>
    <definedName name="SloupecJC" localSheetId="14">'RR - ZTI VNITRNI - BYT C1'!$G$7</definedName>
    <definedName name="SloupecJC" localSheetId="17">'RR - ZTI VNITRNI - BYT C3'!$G$7</definedName>
    <definedName name="SloupecJC">'RR - ZTI VNITRNI - BYT B1'!$G$7</definedName>
    <definedName name="SloupecMJ" localSheetId="8">'RR - ZTI VNITRNI - BYT B3'!$E$7</definedName>
    <definedName name="SloupecMJ" localSheetId="14">'RR - ZTI VNITRNI - BYT C1'!$E$7</definedName>
    <definedName name="SloupecMJ" localSheetId="17">'RR - ZTI VNITRNI - BYT C3'!$E$7</definedName>
    <definedName name="SloupecMJ">'RR - ZTI VNITRNI - BYT B1'!$E$7</definedName>
    <definedName name="SloupecMnozstvi" localSheetId="8">'RR - ZTI VNITRNI - BYT B3'!$F$7</definedName>
    <definedName name="SloupecMnozstvi" localSheetId="14">'RR - ZTI VNITRNI - BYT C1'!$F$7</definedName>
    <definedName name="SloupecMnozstvi" localSheetId="17">'RR - ZTI VNITRNI - BYT C3'!$F$7</definedName>
    <definedName name="SloupecMnozstvi">'RR - ZTI VNITRNI - BYT B1'!$F$7</definedName>
    <definedName name="SloupecNazPol" localSheetId="8">'RR - ZTI VNITRNI - BYT B3'!$D$7</definedName>
    <definedName name="SloupecNazPol" localSheetId="14">'RR - ZTI VNITRNI - BYT C1'!$D$7</definedName>
    <definedName name="SloupecNazPol" localSheetId="17">'RR - ZTI VNITRNI - BYT C3'!$D$7</definedName>
    <definedName name="SloupecNazPol">'RR - ZTI VNITRNI - BYT B1'!$D$7</definedName>
    <definedName name="SloupecPC" localSheetId="8">'RR - ZTI VNITRNI - BYT B3'!$B$7</definedName>
    <definedName name="SloupecPC" localSheetId="14">'RR - ZTI VNITRNI - BYT C1'!$B$7</definedName>
    <definedName name="SloupecPC" localSheetId="17">'RR - ZTI VNITRNI - BYT C3'!$B$7</definedName>
    <definedName name="SloupecPC">'RR - ZTI VNITRNI - BYT B1'!$B$7</definedName>
    <definedName name="solver_lin" localSheetId="11" hidden="1">0</definedName>
    <definedName name="solver_lin" localSheetId="8" hidden="1">0</definedName>
    <definedName name="solver_lin" localSheetId="14" hidden="1">0</definedName>
    <definedName name="solver_lin" localSheetId="17" hidden="1">0</definedName>
    <definedName name="solver_num" localSheetId="11" hidden="1">0</definedName>
    <definedName name="solver_num" localSheetId="8" hidden="1">0</definedName>
    <definedName name="solver_num" localSheetId="14" hidden="1">0</definedName>
    <definedName name="solver_num" localSheetId="17" hidden="1">0</definedName>
    <definedName name="solver_opt" localSheetId="11" hidden="1">'RR - ZTI VNITRNI - BYT B1'!#REF!</definedName>
    <definedName name="solver_opt" localSheetId="8" hidden="1">'RR - ZTI VNITRNI - BYT B3'!#REF!</definedName>
    <definedName name="solver_opt" localSheetId="14" hidden="1">'RR - ZTI VNITRNI - BYT C1'!#REF!</definedName>
    <definedName name="solver_opt" localSheetId="17" hidden="1">'RR - ZTI VNITRNI - BYT C3'!#REF!</definedName>
    <definedName name="solver_typ" localSheetId="11" hidden="1">1</definedName>
    <definedName name="solver_typ" localSheetId="8" hidden="1">1</definedName>
    <definedName name="solver_typ" localSheetId="14" hidden="1">1</definedName>
    <definedName name="solver_typ" localSheetId="17" hidden="1">1</definedName>
    <definedName name="solver_val" localSheetId="11" hidden="1">0</definedName>
    <definedName name="solver_val" localSheetId="8" hidden="1">0</definedName>
    <definedName name="solver_val" localSheetId="14" hidden="1">0</definedName>
    <definedName name="solver_val" localSheetId="17" hidden="1">0</definedName>
    <definedName name="SS" localSheetId="14">#REF!</definedName>
    <definedName name="SS" localSheetId="17">#REF!</definedName>
    <definedName name="SS">#REF!</definedName>
    <definedName name="T" localSheetId="14">#REF!</definedName>
    <definedName name="T" localSheetId="17">#REF!</definedName>
    <definedName name="T">#REF!</definedName>
    <definedName name="Typ" localSheetId="8">'RR - ZTI VNITRNI - BYT B3'!#REF!</definedName>
    <definedName name="Typ" localSheetId="14">'RR - ZTI VNITRNI - BYT C1'!#REF!</definedName>
    <definedName name="Typ" localSheetId="17">'RR - ZTI VNITRNI - BYT C3'!#REF!</definedName>
    <definedName name="Typ">'RR - ZTI VNITRNI - BYT B1'!#REF!</definedName>
    <definedName name="vorn_sum">[2]VORN!$I$36</definedName>
    <definedName name="VRN" localSheetId="8">#REF!</definedName>
    <definedName name="VRN" localSheetId="14">#REF!</definedName>
    <definedName name="VRN" localSheetId="17">#REF!</definedName>
    <definedName name="VRN">#REF!</definedName>
    <definedName name="VRNKc" localSheetId="8">#REF!</definedName>
    <definedName name="VRNKc" localSheetId="14">#REF!</definedName>
    <definedName name="VRNKc" localSheetId="17">#REF!</definedName>
    <definedName name="VRNKc">#REF!</definedName>
    <definedName name="VRNnazev" localSheetId="8">#REF!</definedName>
    <definedName name="VRNnazev" localSheetId="14">#REF!</definedName>
    <definedName name="VRNnazev" localSheetId="17">#REF!</definedName>
    <definedName name="VRNnazev">#REF!</definedName>
    <definedName name="VRNproc" localSheetId="8">#REF!</definedName>
    <definedName name="VRNproc" localSheetId="14">#REF!</definedName>
    <definedName name="VRNproc" localSheetId="17">#REF!</definedName>
    <definedName name="VRNproc">#REF!</definedName>
    <definedName name="VRNzakl" localSheetId="8">#REF!</definedName>
    <definedName name="VRNzakl" localSheetId="14">#REF!</definedName>
    <definedName name="VRNzakl" localSheetId="17">#REF!</definedName>
    <definedName name="VRNzakl">#REF!</definedName>
    <definedName name="WEW" localSheetId="14">#REF!</definedName>
    <definedName name="WEW" localSheetId="17">#REF!</definedName>
    <definedName name="WEW">#REF!</definedName>
    <definedName name="Zakazka" localSheetId="14">#REF!</definedName>
    <definedName name="Zakazka" localSheetId="17">#REF!</definedName>
    <definedName name="Zakazka">#REF!</definedName>
    <definedName name="Zaklad22" localSheetId="8">#REF!</definedName>
    <definedName name="Zaklad22" localSheetId="14">#REF!</definedName>
    <definedName name="Zaklad22" localSheetId="17">#REF!</definedName>
    <definedName name="Zaklad22">#REF!</definedName>
    <definedName name="Zaklad5" localSheetId="8">#REF!</definedName>
    <definedName name="Zaklad5" localSheetId="14">#REF!</definedName>
    <definedName name="Zaklad5" localSheetId="17">#REF!</definedName>
    <definedName name="Zaklad5">#REF!</definedName>
    <definedName name="ZAKLOA" localSheetId="14">#REF!</definedName>
    <definedName name="ZAKLOA" localSheetId="17">#REF!</definedName>
    <definedName name="ZAKLOA">#REF!</definedName>
    <definedName name="Zhotovitel" localSheetId="14">#REF!</definedName>
    <definedName name="Zhotovitel" localSheetId="17">#REF!</definedName>
    <definedName name="Zhotovitel">#REF!</definedName>
    <definedName name="ZZ" localSheetId="14">#REF!</definedName>
    <definedName name="ZZ" localSheetId="17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D61" i="43"/>
  <c r="H60"/>
  <c r="H59"/>
  <c r="H58"/>
  <c r="H57"/>
  <c r="H56"/>
  <c r="H55"/>
  <c r="H54"/>
  <c r="H53"/>
  <c r="H52"/>
  <c r="H51"/>
  <c r="H49"/>
  <c r="D49"/>
  <c r="H48"/>
  <c r="H47"/>
  <c r="H46"/>
  <c r="H45"/>
  <c r="H44"/>
  <c r="D42"/>
  <c r="H41"/>
  <c r="H40"/>
  <c r="H39"/>
  <c r="H38"/>
  <c r="F38"/>
  <c r="H37"/>
  <c r="F37"/>
  <c r="H36"/>
  <c r="F36"/>
  <c r="H35"/>
  <c r="H34"/>
  <c r="D32"/>
  <c r="H31"/>
  <c r="H30"/>
  <c r="H29"/>
  <c r="H28"/>
  <c r="H27"/>
  <c r="H26"/>
  <c r="D24"/>
  <c r="H23"/>
  <c r="F22"/>
  <c r="H22" s="1"/>
  <c r="H21"/>
  <c r="H20"/>
  <c r="H19"/>
  <c r="D15"/>
  <c r="H14"/>
  <c r="H13"/>
  <c r="H12"/>
  <c r="H11"/>
  <c r="BB10"/>
  <c r="BB15" s="1"/>
  <c r="BA10"/>
  <c r="BA15" s="1"/>
  <c r="AZ10"/>
  <c r="AZ15" s="1"/>
  <c r="AY10"/>
  <c r="AY15" s="1"/>
  <c r="AX10"/>
  <c r="AX15" s="1"/>
  <c r="H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D61" i="42"/>
  <c r="H60"/>
  <c r="H59"/>
  <c r="H58"/>
  <c r="H57"/>
  <c r="H56"/>
  <c r="H55"/>
  <c r="H54"/>
  <c r="H53"/>
  <c r="H52"/>
  <c r="H51"/>
  <c r="H49"/>
  <c r="D49"/>
  <c r="H48"/>
  <c r="H47"/>
  <c r="H46"/>
  <c r="H45"/>
  <c r="H44"/>
  <c r="D42"/>
  <c r="H41"/>
  <c r="H40"/>
  <c r="H39"/>
  <c r="H38"/>
  <c r="F38"/>
  <c r="H37"/>
  <c r="F37"/>
  <c r="H36"/>
  <c r="F36"/>
  <c r="H35"/>
  <c r="H34"/>
  <c r="D32"/>
  <c r="H31"/>
  <c r="H30"/>
  <c r="H29"/>
  <c r="H28"/>
  <c r="H27"/>
  <c r="H26"/>
  <c r="H24"/>
  <c r="D24"/>
  <c r="H23"/>
  <c r="H22"/>
  <c r="F22"/>
  <c r="H21"/>
  <c r="H20"/>
  <c r="H19"/>
  <c r="AZ15"/>
  <c r="D15"/>
  <c r="H14"/>
  <c r="H13"/>
  <c r="H12"/>
  <c r="H11"/>
  <c r="BB10"/>
  <c r="BB15" s="1"/>
  <c r="BA10"/>
  <c r="BA15" s="1"/>
  <c r="AZ10"/>
  <c r="AY10"/>
  <c r="AY15" s="1"/>
  <c r="AX10"/>
  <c r="AX15" s="1"/>
  <c r="H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H61" i="43" l="1"/>
  <c r="H42"/>
  <c r="H32"/>
  <c r="H24"/>
  <c r="H15"/>
  <c r="H16" s="1"/>
  <c r="H61" i="42"/>
  <c r="H42"/>
  <c r="H32"/>
  <c r="H15"/>
  <c r="H16" s="1"/>
  <c r="H62" i="43" l="1"/>
  <c r="H63" s="1"/>
  <c r="H45" i="19" s="1"/>
  <c r="H62" i="42"/>
  <c r="H63" s="1"/>
  <c r="H45" i="16" s="1"/>
  <c r="D61" i="41" l="1"/>
  <c r="H60"/>
  <c r="H59"/>
  <c r="H58"/>
  <c r="H57"/>
  <c r="H56"/>
  <c r="H55"/>
  <c r="H54"/>
  <c r="H53"/>
  <c r="H52"/>
  <c r="H51"/>
  <c r="D49"/>
  <c r="H48"/>
  <c r="H47"/>
  <c r="H46"/>
  <c r="H45"/>
  <c r="H44"/>
  <c r="H49" s="1"/>
  <c r="D42"/>
  <c r="H41"/>
  <c r="H40"/>
  <c r="H39"/>
  <c r="H38"/>
  <c r="F38"/>
  <c r="H37"/>
  <c r="F37"/>
  <c r="H36"/>
  <c r="F36"/>
  <c r="H35"/>
  <c r="H34"/>
  <c r="D32"/>
  <c r="H31"/>
  <c r="H30"/>
  <c r="H29"/>
  <c r="H28"/>
  <c r="H27"/>
  <c r="H26"/>
  <c r="D24"/>
  <c r="H23"/>
  <c r="H22"/>
  <c r="F22"/>
  <c r="H21"/>
  <c r="H20"/>
  <c r="H19"/>
  <c r="H24" s="1"/>
  <c r="AZ15"/>
  <c r="D15"/>
  <c r="H14"/>
  <c r="H13"/>
  <c r="H12"/>
  <c r="H11"/>
  <c r="BB10"/>
  <c r="BB15" s="1"/>
  <c r="BA10"/>
  <c r="BA15" s="1"/>
  <c r="AZ10"/>
  <c r="AY10"/>
  <c r="AY15" s="1"/>
  <c r="AX10"/>
  <c r="AX15" s="1"/>
  <c r="H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D55" i="40"/>
  <c r="H54"/>
  <c r="H53"/>
  <c r="H52"/>
  <c r="H51"/>
  <c r="H50"/>
  <c r="H49"/>
  <c r="H48"/>
  <c r="H47"/>
  <c r="H46"/>
  <c r="H45"/>
  <c r="D43"/>
  <c r="H42"/>
  <c r="H41"/>
  <c r="H40"/>
  <c r="H39"/>
  <c r="D37"/>
  <c r="H36"/>
  <c r="H35"/>
  <c r="H34"/>
  <c r="H33"/>
  <c r="F33"/>
  <c r="H32"/>
  <c r="F32"/>
  <c r="H31"/>
  <c r="F31"/>
  <c r="H30"/>
  <c r="H29"/>
  <c r="D27"/>
  <c r="H26"/>
  <c r="H25"/>
  <c r="H24"/>
  <c r="H23"/>
  <c r="D21"/>
  <c r="H20"/>
  <c r="H19"/>
  <c r="F19"/>
  <c r="H18"/>
  <c r="H17"/>
  <c r="H16"/>
  <c r="H21" s="1"/>
  <c r="BA12"/>
  <c r="AZ12"/>
  <c r="AY12"/>
  <c r="AX12"/>
  <c r="H12"/>
  <c r="H13" s="1"/>
  <c r="D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H11"/>
  <c r="A11"/>
  <c r="BB10"/>
  <c r="BB12" s="1"/>
  <c r="BA10"/>
  <c r="AZ10"/>
  <c r="AY10"/>
  <c r="AX10"/>
  <c r="H10"/>
  <c r="A10"/>
  <c r="H43" l="1"/>
  <c r="H55"/>
  <c r="H37"/>
  <c r="H27"/>
  <c r="H61" i="41"/>
  <c r="H42"/>
  <c r="H32"/>
  <c r="H15"/>
  <c r="H16" s="1"/>
  <c r="H56" i="40" l="1"/>
  <c r="H57" s="1"/>
  <c r="H44" i="14" s="1"/>
  <c r="H62" i="41"/>
  <c r="H63" s="1"/>
  <c r="H45" i="12" s="1"/>
  <c r="J167" i="19" l="1"/>
  <c r="J167" i="12"/>
  <c r="J167" i="16"/>
  <c r="E21" i="39"/>
  <c r="O15" i="35"/>
  <c r="O14"/>
  <c r="K14"/>
  <c r="J14"/>
  <c r="E22" i="39"/>
  <c r="E20"/>
  <c r="E19"/>
  <c r="E12"/>
  <c r="H23"/>
  <c r="G23"/>
  <c r="F23"/>
  <c r="G19"/>
  <c r="H19" s="1"/>
  <c r="F19"/>
  <c r="F18"/>
  <c r="G18" s="1"/>
  <c r="H18" s="1"/>
  <c r="H17"/>
  <c r="G17"/>
  <c r="F17"/>
  <c r="F16"/>
  <c r="G16" s="1"/>
  <c r="G15"/>
  <c r="F15"/>
  <c r="F14"/>
  <c r="G14" s="1"/>
  <c r="E14"/>
  <c r="C14"/>
  <c r="C16" s="1"/>
  <c r="F13"/>
  <c r="G13" s="1"/>
  <c r="C13"/>
  <c r="E13" s="1"/>
  <c r="F12"/>
  <c r="G12" s="1"/>
  <c r="H12" s="1"/>
  <c r="G9"/>
  <c r="H9" s="1"/>
  <c r="F9"/>
  <c r="G8"/>
  <c r="H8" s="1"/>
  <c r="F8"/>
  <c r="E8"/>
  <c r="G7"/>
  <c r="H7" s="1"/>
  <c r="F7"/>
  <c r="E7"/>
  <c r="G6"/>
  <c r="H6" s="1"/>
  <c r="F6"/>
  <c r="E6"/>
  <c r="K173" i="19"/>
  <c r="J173"/>
  <c r="J171"/>
  <c r="K171" s="1"/>
  <c r="K169"/>
  <c r="J169"/>
  <c r="J164"/>
  <c r="K164" s="1"/>
  <c r="J162"/>
  <c r="K162" s="1"/>
  <c r="J161"/>
  <c r="K161" s="1"/>
  <c r="K160"/>
  <c r="J160"/>
  <c r="J158"/>
  <c r="K158" s="1"/>
  <c r="J155"/>
  <c r="K155" s="1"/>
  <c r="K153"/>
  <c r="J153"/>
  <c r="K150"/>
  <c r="J150"/>
  <c r="J148"/>
  <c r="K148" s="1"/>
  <c r="K146"/>
  <c r="J146"/>
  <c r="J144"/>
  <c r="K144" s="1"/>
  <c r="K142"/>
  <c r="J142"/>
  <c r="K136"/>
  <c r="J136"/>
  <c r="J130"/>
  <c r="K130" s="1"/>
  <c r="K128"/>
  <c r="J128"/>
  <c r="J127"/>
  <c r="K127" s="1"/>
  <c r="J124"/>
  <c r="K124" s="1"/>
  <c r="K122"/>
  <c r="J122"/>
  <c r="J120"/>
  <c r="K120" s="1"/>
  <c r="K118"/>
  <c r="J118"/>
  <c r="J116"/>
  <c r="K116" s="1"/>
  <c r="K114"/>
  <c r="J114"/>
  <c r="K112"/>
  <c r="J112"/>
  <c r="J109"/>
  <c r="K109" s="1"/>
  <c r="K104"/>
  <c r="J104"/>
  <c r="J101"/>
  <c r="K101" s="1"/>
  <c r="K99"/>
  <c r="J99"/>
  <c r="K96"/>
  <c r="J96"/>
  <c r="J94"/>
  <c r="K94" s="1"/>
  <c r="J91"/>
  <c r="K91" s="1"/>
  <c r="J89"/>
  <c r="K89" s="1"/>
  <c r="J87"/>
  <c r="K87" s="1"/>
  <c r="K85"/>
  <c r="J85"/>
  <c r="J83"/>
  <c r="K83" s="1"/>
  <c r="J81"/>
  <c r="K81" s="1"/>
  <c r="K79"/>
  <c r="J79"/>
  <c r="J77"/>
  <c r="K77" s="1"/>
  <c r="K75"/>
  <c r="J75"/>
  <c r="J73"/>
  <c r="K73" s="1"/>
  <c r="K71"/>
  <c r="J71"/>
  <c r="J69"/>
  <c r="K69" s="1"/>
  <c r="J67"/>
  <c r="K67" s="1"/>
  <c r="J65"/>
  <c r="K65" s="1"/>
  <c r="J63"/>
  <c r="K63" s="1"/>
  <c r="J61"/>
  <c r="K61" s="1"/>
  <c r="K59"/>
  <c r="J59"/>
  <c r="J57"/>
  <c r="K57" s="1"/>
  <c r="J55"/>
  <c r="K55" s="1"/>
  <c r="J53"/>
  <c r="K53" s="1"/>
  <c r="J51"/>
  <c r="K51" s="1"/>
  <c r="K49"/>
  <c r="J49"/>
  <c r="J46"/>
  <c r="K46" s="1"/>
  <c r="J45"/>
  <c r="K45" s="1"/>
  <c r="K43"/>
  <c r="J43"/>
  <c r="J41"/>
  <c r="K41" s="1"/>
  <c r="J38"/>
  <c r="K38" s="1"/>
  <c r="J35"/>
  <c r="K35" s="1"/>
  <c r="J30"/>
  <c r="K30" s="1"/>
  <c r="K28"/>
  <c r="J28"/>
  <c r="J27"/>
  <c r="K27" s="1"/>
  <c r="J24"/>
  <c r="K24" s="1"/>
  <c r="J22"/>
  <c r="K22" s="1"/>
  <c r="J19"/>
  <c r="K19" s="1"/>
  <c r="K17"/>
  <c r="J17"/>
  <c r="J15"/>
  <c r="K15" s="1"/>
  <c r="K167" l="1"/>
  <c r="K168"/>
  <c r="J168"/>
  <c r="K157"/>
  <c r="J157"/>
  <c r="K152"/>
  <c r="J152"/>
  <c r="K141"/>
  <c r="J141"/>
  <c r="J126"/>
  <c r="J113"/>
  <c r="K113"/>
  <c r="K98"/>
  <c r="J98"/>
  <c r="K93"/>
  <c r="J93"/>
  <c r="K82"/>
  <c r="J82"/>
  <c r="J58"/>
  <c r="J48"/>
  <c r="K40"/>
  <c r="K34"/>
  <c r="J34"/>
  <c r="K26"/>
  <c r="K14"/>
  <c r="E16" i="39"/>
  <c r="H16"/>
  <c r="H14"/>
  <c r="C15"/>
  <c r="H13"/>
  <c r="K48" i="19"/>
  <c r="K58"/>
  <c r="K126"/>
  <c r="J14"/>
  <c r="J21"/>
  <c r="K21" s="1"/>
  <c r="J23"/>
  <c r="K23" s="1"/>
  <c r="J26"/>
  <c r="J40"/>
  <c r="M19" i="1"/>
  <c r="I25" i="26"/>
  <c r="I18" i="27" s="1"/>
  <c r="J33" i="19" l="1"/>
  <c r="K33"/>
  <c r="K13"/>
  <c r="E15" i="39"/>
  <c r="H15"/>
  <c r="J13" i="19"/>
  <c r="J12" l="1"/>
  <c r="K12"/>
  <c r="E25" i="39"/>
  <c r="H15" i="35" s="1"/>
  <c r="L15" s="1"/>
  <c r="H25" i="39"/>
  <c r="G75" i="37"/>
  <c r="C75"/>
  <c r="G74"/>
  <c r="H74" s="1"/>
  <c r="E72"/>
  <c r="E71"/>
  <c r="E70"/>
  <c r="E69"/>
  <c r="F66"/>
  <c r="G66" s="1"/>
  <c r="H66" s="1"/>
  <c r="E66"/>
  <c r="F65"/>
  <c r="E65"/>
  <c r="G65"/>
  <c r="H65" s="1"/>
  <c r="F64"/>
  <c r="G64" s="1"/>
  <c r="H64" s="1"/>
  <c r="E64"/>
  <c r="F63"/>
  <c r="G63" s="1"/>
  <c r="H63" s="1"/>
  <c r="E63"/>
  <c r="F62"/>
  <c r="G62" s="1"/>
  <c r="H62" s="1"/>
  <c r="E62"/>
  <c r="F61"/>
  <c r="G61" s="1"/>
  <c r="H61" s="1"/>
  <c r="E61"/>
  <c r="F60"/>
  <c r="G60" s="1"/>
  <c r="H60" s="1"/>
  <c r="E60"/>
  <c r="F59"/>
  <c r="G59" s="1"/>
  <c r="H59" s="1"/>
  <c r="E59"/>
  <c r="F56"/>
  <c r="G56" s="1"/>
  <c r="H56" s="1"/>
  <c r="E56"/>
  <c r="F55"/>
  <c r="G55" s="1"/>
  <c r="H55" s="1"/>
  <c r="E55"/>
  <c r="F54"/>
  <c r="G54" s="1"/>
  <c r="H54" s="1"/>
  <c r="E54"/>
  <c r="F53"/>
  <c r="G53" s="1"/>
  <c r="H53" s="1"/>
  <c r="E53"/>
  <c r="F50"/>
  <c r="G50" s="1"/>
  <c r="H50" s="1"/>
  <c r="E50"/>
  <c r="F47"/>
  <c r="G47" s="1"/>
  <c r="H47" s="1"/>
  <c r="E47"/>
  <c r="F46"/>
  <c r="G46" s="1"/>
  <c r="H46" s="1"/>
  <c r="E46"/>
  <c r="F45"/>
  <c r="G45" s="1"/>
  <c r="H45" s="1"/>
  <c r="E45"/>
  <c r="F44"/>
  <c r="G44" s="1"/>
  <c r="F43"/>
  <c r="G43" s="1"/>
  <c r="G42"/>
  <c r="F42"/>
  <c r="C42"/>
  <c r="C44" s="1"/>
  <c r="G41"/>
  <c r="F41"/>
  <c r="C41"/>
  <c r="F40"/>
  <c r="G40" s="1"/>
  <c r="H40" s="1"/>
  <c r="E40"/>
  <c r="F37"/>
  <c r="G37" s="1"/>
  <c r="H37" s="1"/>
  <c r="E37"/>
  <c r="F36"/>
  <c r="G36" s="1"/>
  <c r="H36" s="1"/>
  <c r="E36"/>
  <c r="F35"/>
  <c r="G35" s="1"/>
  <c r="H35" s="1"/>
  <c r="E35"/>
  <c r="F34"/>
  <c r="G34" s="1"/>
  <c r="F33"/>
  <c r="G33" s="1"/>
  <c r="G32"/>
  <c r="F32"/>
  <c r="C32"/>
  <c r="C34" s="1"/>
  <c r="G31"/>
  <c r="F31"/>
  <c r="C31"/>
  <c r="F30"/>
  <c r="G30" s="1"/>
  <c r="H30" s="1"/>
  <c r="E30"/>
  <c r="F27"/>
  <c r="G27" s="1"/>
  <c r="H27" s="1"/>
  <c r="E27"/>
  <c r="F26"/>
  <c r="G26" s="1"/>
  <c r="H26" s="1"/>
  <c r="E26"/>
  <c r="F25"/>
  <c r="G25" s="1"/>
  <c r="H25" s="1"/>
  <c r="E25"/>
  <c r="F24"/>
  <c r="G24" s="1"/>
  <c r="F23"/>
  <c r="G23" s="1"/>
  <c r="G22"/>
  <c r="F22"/>
  <c r="C22"/>
  <c r="C24" s="1"/>
  <c r="G21"/>
  <c r="F21"/>
  <c r="C21"/>
  <c r="F20"/>
  <c r="G20" s="1"/>
  <c r="H20" s="1"/>
  <c r="E20"/>
  <c r="F17"/>
  <c r="G17" s="1"/>
  <c r="H17" s="1"/>
  <c r="E17"/>
  <c r="F16"/>
  <c r="G16" s="1"/>
  <c r="H16" s="1"/>
  <c r="E16"/>
  <c r="F15"/>
  <c r="G15" s="1"/>
  <c r="H15" s="1"/>
  <c r="E15"/>
  <c r="F14"/>
  <c r="G14" s="1"/>
  <c r="F13"/>
  <c r="G13" s="1"/>
  <c r="G12"/>
  <c r="F12"/>
  <c r="C12"/>
  <c r="C14" s="1"/>
  <c r="G11"/>
  <c r="F11"/>
  <c r="C11"/>
  <c r="F10"/>
  <c r="G10" s="1"/>
  <c r="H10" s="1"/>
  <c r="E10"/>
  <c r="F7"/>
  <c r="G7" s="1"/>
  <c r="H7" s="1"/>
  <c r="E7"/>
  <c r="F6"/>
  <c r="G6" s="1"/>
  <c r="H6" s="1"/>
  <c r="E6"/>
  <c r="F5"/>
  <c r="G5" s="1"/>
  <c r="H5" s="1"/>
  <c r="E5"/>
  <c r="F4"/>
  <c r="G4" s="1"/>
  <c r="H4" s="1"/>
  <c r="E4"/>
  <c r="G64" i="36"/>
  <c r="H64" s="1"/>
  <c r="E64"/>
  <c r="C64"/>
  <c r="E63"/>
  <c r="F60"/>
  <c r="G60" s="1"/>
  <c r="H60" s="1"/>
  <c r="E60"/>
  <c r="F59"/>
  <c r="G59"/>
  <c r="H59" s="1"/>
  <c r="F58"/>
  <c r="G58" s="1"/>
  <c r="H58" s="1"/>
  <c r="E58"/>
  <c r="G57"/>
  <c r="H57" s="1"/>
  <c r="F57"/>
  <c r="E57"/>
  <c r="F56"/>
  <c r="G56" s="1"/>
  <c r="H56" s="1"/>
  <c r="E56"/>
  <c r="F55"/>
  <c r="G55" s="1"/>
  <c r="H55" s="1"/>
  <c r="E55"/>
  <c r="G54"/>
  <c r="H54" s="1"/>
  <c r="F54"/>
  <c r="E54"/>
  <c r="F51"/>
  <c r="G51" s="1"/>
  <c r="H51" s="1"/>
  <c r="E51"/>
  <c r="F50"/>
  <c r="G50" s="1"/>
  <c r="H50" s="1"/>
  <c r="E50"/>
  <c r="G49"/>
  <c r="H49" s="1"/>
  <c r="F49"/>
  <c r="E49"/>
  <c r="F48"/>
  <c r="G48" s="1"/>
  <c r="H48" s="1"/>
  <c r="E48"/>
  <c r="F45"/>
  <c r="G45" s="1"/>
  <c r="H45" s="1"/>
  <c r="E45"/>
  <c r="F44"/>
  <c r="G44" s="1"/>
  <c r="F43"/>
  <c r="G43" s="1"/>
  <c r="F42"/>
  <c r="G42" s="1"/>
  <c r="E42"/>
  <c r="C42"/>
  <c r="C44" s="1"/>
  <c r="F41"/>
  <c r="G41" s="1"/>
  <c r="C41"/>
  <c r="C43" s="1"/>
  <c r="G40"/>
  <c r="H40" s="1"/>
  <c r="F40"/>
  <c r="E40"/>
  <c r="F37"/>
  <c r="G37" s="1"/>
  <c r="H37" s="1"/>
  <c r="E37"/>
  <c r="G36"/>
  <c r="F36"/>
  <c r="F35"/>
  <c r="G35" s="1"/>
  <c r="G34"/>
  <c r="F34"/>
  <c r="C34"/>
  <c r="C36" s="1"/>
  <c r="F33"/>
  <c r="G33" s="1"/>
  <c r="C33"/>
  <c r="C35" s="1"/>
  <c r="F32"/>
  <c r="G32" s="1"/>
  <c r="H32" s="1"/>
  <c r="E32"/>
  <c r="G29"/>
  <c r="H29" s="1"/>
  <c r="E29"/>
  <c r="G28"/>
  <c r="H28" s="1"/>
  <c r="F28"/>
  <c r="E28"/>
  <c r="H27"/>
  <c r="G27"/>
  <c r="F27"/>
  <c r="E27"/>
  <c r="F26"/>
  <c r="G26" s="1"/>
  <c r="H26" s="1"/>
  <c r="E26"/>
  <c r="G23"/>
  <c r="H23" s="1"/>
  <c r="F23"/>
  <c r="E23"/>
  <c r="G22"/>
  <c r="F22"/>
  <c r="G21"/>
  <c r="F21"/>
  <c r="C21"/>
  <c r="F20"/>
  <c r="G20" s="1"/>
  <c r="C20"/>
  <c r="C22" s="1"/>
  <c r="H22" s="1"/>
  <c r="F19"/>
  <c r="G19" s="1"/>
  <c r="E19"/>
  <c r="C19"/>
  <c r="G18"/>
  <c r="H18" s="1"/>
  <c r="F18"/>
  <c r="E18"/>
  <c r="H15"/>
  <c r="G15"/>
  <c r="F15"/>
  <c r="E15"/>
  <c r="F14"/>
  <c r="G14" s="1"/>
  <c r="C14"/>
  <c r="G13"/>
  <c r="F13"/>
  <c r="F12"/>
  <c r="G12" s="1"/>
  <c r="E12"/>
  <c r="C12"/>
  <c r="F11"/>
  <c r="G11" s="1"/>
  <c r="C11"/>
  <c r="H10"/>
  <c r="G10"/>
  <c r="F10"/>
  <c r="E10"/>
  <c r="G7"/>
  <c r="H7" s="1"/>
  <c r="E7"/>
  <c r="G6"/>
  <c r="H6" s="1"/>
  <c r="F6"/>
  <c r="E6"/>
  <c r="F5"/>
  <c r="G5" s="1"/>
  <c r="H5" s="1"/>
  <c r="E5"/>
  <c r="G4"/>
  <c r="H4" s="1"/>
  <c r="F4"/>
  <c r="E4"/>
  <c r="K15" i="35"/>
  <c r="J15"/>
  <c r="O13"/>
  <c r="O12" s="1"/>
  <c r="K13"/>
  <c r="K12" s="1"/>
  <c r="J13"/>
  <c r="C28" i="34"/>
  <c r="F28" s="1"/>
  <c r="C27"/>
  <c r="I24"/>
  <c r="C21"/>
  <c r="C20"/>
  <c r="I19"/>
  <c r="C19"/>
  <c r="I18"/>
  <c r="C18"/>
  <c r="C17"/>
  <c r="I16"/>
  <c r="F16"/>
  <c r="C16"/>
  <c r="I15"/>
  <c r="F15"/>
  <c r="F14"/>
  <c r="C14"/>
  <c r="C10"/>
  <c r="F8"/>
  <c r="F6"/>
  <c r="C6"/>
  <c r="C4"/>
  <c r="F2"/>
  <c r="I55" i="33"/>
  <c r="G55"/>
  <c r="J55" s="1"/>
  <c r="I54"/>
  <c r="J54" s="1"/>
  <c r="I53"/>
  <c r="J53" s="1"/>
  <c r="G52"/>
  <c r="J52" s="1"/>
  <c r="I51"/>
  <c r="J51" s="1"/>
  <c r="I50"/>
  <c r="J50" s="1"/>
  <c r="I47"/>
  <c r="J47" s="1"/>
  <c r="I46"/>
  <c r="J46" s="1"/>
  <c r="I45"/>
  <c r="J45" s="1"/>
  <c r="I44"/>
  <c r="J44" s="1"/>
  <c r="I43"/>
  <c r="J43" s="1"/>
  <c r="I42"/>
  <c r="J42" s="1"/>
  <c r="I41"/>
  <c r="J41" s="1"/>
  <c r="G38"/>
  <c r="J38" s="1"/>
  <c r="G35"/>
  <c r="J35" s="1"/>
  <c r="G34"/>
  <c r="J34" s="1"/>
  <c r="G33"/>
  <c r="J33" s="1"/>
  <c r="G30"/>
  <c r="J30" s="1"/>
  <c r="G29"/>
  <c r="J29" s="1"/>
  <c r="G26"/>
  <c r="J26" s="1"/>
  <c r="G25"/>
  <c r="J25" s="1"/>
  <c r="G24"/>
  <c r="J24" s="1"/>
  <c r="G21"/>
  <c r="J21" s="1"/>
  <c r="G20"/>
  <c r="J20" s="1"/>
  <c r="J17"/>
  <c r="G17"/>
  <c r="G16"/>
  <c r="J16" s="1"/>
  <c r="G15"/>
  <c r="J15" s="1"/>
  <c r="G14"/>
  <c r="J14" s="1"/>
  <c r="G11"/>
  <c r="J11" s="1"/>
  <c r="G10"/>
  <c r="J10" s="1"/>
  <c r="G9"/>
  <c r="J9" s="1"/>
  <c r="G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F25" i="32"/>
  <c r="F17"/>
  <c r="H41" i="37" l="1"/>
  <c r="H31"/>
  <c r="H21"/>
  <c r="H11"/>
  <c r="H21" i="36"/>
  <c r="M15" i="35"/>
  <c r="J12"/>
  <c r="H44" i="36"/>
  <c r="E44"/>
  <c r="H36"/>
  <c r="E36"/>
  <c r="H11"/>
  <c r="E11"/>
  <c r="C13"/>
  <c r="G63"/>
  <c r="H63" s="1"/>
  <c r="H75" i="37"/>
  <c r="E21" i="36"/>
  <c r="E31" i="37"/>
  <c r="E41"/>
  <c r="H34" i="36"/>
  <c r="E11" i="37"/>
  <c r="E21"/>
  <c r="E20" i="36"/>
  <c r="E34"/>
  <c r="H14"/>
  <c r="F22" i="34"/>
  <c r="H12" i="36"/>
  <c r="H19"/>
  <c r="H42"/>
  <c r="H35"/>
  <c r="E35"/>
  <c r="H43"/>
  <c r="E43"/>
  <c r="H14" i="37"/>
  <c r="E14"/>
  <c r="H34"/>
  <c r="E34"/>
  <c r="H20" i="36"/>
  <c r="F56" i="33"/>
  <c r="G56" s="1"/>
  <c r="J56" s="1"/>
  <c r="J8"/>
  <c r="H24" i="37"/>
  <c r="E24"/>
  <c r="H44"/>
  <c r="E44"/>
  <c r="I58" i="33"/>
  <c r="F19" i="32" s="1"/>
  <c r="F24" s="1"/>
  <c r="F26" s="1"/>
  <c r="E14" i="36"/>
  <c r="E22"/>
  <c r="E33"/>
  <c r="E41"/>
  <c r="E59"/>
  <c r="E12" i="37"/>
  <c r="C13"/>
  <c r="E22"/>
  <c r="C23"/>
  <c r="E32"/>
  <c r="C33"/>
  <c r="E42"/>
  <c r="C43"/>
  <c r="E74"/>
  <c r="E75"/>
  <c r="H33" i="36"/>
  <c r="H41"/>
  <c r="H12" i="37"/>
  <c r="H22"/>
  <c r="H32"/>
  <c r="H42"/>
  <c r="H13" i="36" l="1"/>
  <c r="H66" s="1"/>
  <c r="E13"/>
  <c r="E66" s="1"/>
  <c r="H13" i="35" s="1"/>
  <c r="L13" s="1"/>
  <c r="E13" i="37"/>
  <c r="H13"/>
  <c r="E43"/>
  <c r="H43"/>
  <c r="E23"/>
  <c r="H23"/>
  <c r="J58" i="33"/>
  <c r="E33" i="37"/>
  <c r="H33"/>
  <c r="G58" i="33"/>
  <c r="F18" i="32" s="1"/>
  <c r="F21" s="1"/>
  <c r="M13" i="35" l="1"/>
  <c r="E77" i="37"/>
  <c r="H14" i="35" s="1"/>
  <c r="H77" i="37"/>
  <c r="F29" i="32"/>
  <c r="F28"/>
  <c r="L14" i="35" l="1"/>
  <c r="L12" s="1"/>
  <c r="L16" s="1"/>
  <c r="C15" i="34" s="1"/>
  <c r="C22" s="1"/>
  <c r="F30" i="32"/>
  <c r="F34" s="1"/>
  <c r="M14" i="35" l="1"/>
  <c r="M12" s="1"/>
  <c r="M16" s="1"/>
  <c r="C29" i="34"/>
  <c r="F29" s="1"/>
  <c r="I29" s="1"/>
  <c r="H18" i="1"/>
  <c r="F35" i="32"/>
  <c r="F36" s="1"/>
  <c r="F39"/>
  <c r="F42" l="1"/>
  <c r="F45" s="1"/>
  <c r="F47" s="1"/>
  <c r="P42" l="1"/>
  <c r="H13" i="31" s="1"/>
  <c r="K13" s="1"/>
  <c r="K12" s="1"/>
  <c r="L12" s="1"/>
  <c r="F44" i="32"/>
  <c r="C18" i="18"/>
  <c r="C18" i="15"/>
  <c r="J173" i="16"/>
  <c r="K173" s="1"/>
  <c r="J171"/>
  <c r="K171" s="1"/>
  <c r="J169"/>
  <c r="K169" s="1"/>
  <c r="J164"/>
  <c r="K164" s="1"/>
  <c r="J162"/>
  <c r="K162" s="1"/>
  <c r="J161"/>
  <c r="K161" s="1"/>
  <c r="J160"/>
  <c r="K160" s="1"/>
  <c r="J158"/>
  <c r="K158" s="1"/>
  <c r="J155"/>
  <c r="K155" s="1"/>
  <c r="J153"/>
  <c r="J150"/>
  <c r="K150" s="1"/>
  <c r="J148"/>
  <c r="K148" s="1"/>
  <c r="J146"/>
  <c r="K146" s="1"/>
  <c r="J144"/>
  <c r="K144" s="1"/>
  <c r="J142"/>
  <c r="J136"/>
  <c r="K136" s="1"/>
  <c r="K130"/>
  <c r="J130"/>
  <c r="J128"/>
  <c r="K128" s="1"/>
  <c r="J127"/>
  <c r="K127" s="1"/>
  <c r="J126"/>
  <c r="J124"/>
  <c r="K124" s="1"/>
  <c r="J122"/>
  <c r="K122" s="1"/>
  <c r="J120"/>
  <c r="K120" s="1"/>
  <c r="J118"/>
  <c r="K118" s="1"/>
  <c r="J116"/>
  <c r="K116" s="1"/>
  <c r="J114"/>
  <c r="J112"/>
  <c r="K112" s="1"/>
  <c r="J109"/>
  <c r="K109" s="1"/>
  <c r="J104"/>
  <c r="K104" s="1"/>
  <c r="J101"/>
  <c r="K101" s="1"/>
  <c r="J99"/>
  <c r="J96"/>
  <c r="K96" s="1"/>
  <c r="J94"/>
  <c r="K94" s="1"/>
  <c r="J91"/>
  <c r="K91" s="1"/>
  <c r="J89"/>
  <c r="K89" s="1"/>
  <c r="J87"/>
  <c r="K87" s="1"/>
  <c r="J85"/>
  <c r="K85" s="1"/>
  <c r="J83"/>
  <c r="K83" s="1"/>
  <c r="J81"/>
  <c r="K81" s="1"/>
  <c r="J79"/>
  <c r="K79" s="1"/>
  <c r="J77"/>
  <c r="K77" s="1"/>
  <c r="J75"/>
  <c r="K75" s="1"/>
  <c r="J73"/>
  <c r="K73" s="1"/>
  <c r="J71"/>
  <c r="K71" s="1"/>
  <c r="J69"/>
  <c r="K69" s="1"/>
  <c r="J67"/>
  <c r="K67" s="1"/>
  <c r="J65"/>
  <c r="K65" s="1"/>
  <c r="J63"/>
  <c r="K63" s="1"/>
  <c r="J61"/>
  <c r="K61" s="1"/>
  <c r="J59"/>
  <c r="J57"/>
  <c r="K57" s="1"/>
  <c r="J55"/>
  <c r="K55" s="1"/>
  <c r="J53"/>
  <c r="K53" s="1"/>
  <c r="J51"/>
  <c r="K51" s="1"/>
  <c r="J49"/>
  <c r="J46"/>
  <c r="K46" s="1"/>
  <c r="J45"/>
  <c r="K45" s="1"/>
  <c r="J43"/>
  <c r="K43" s="1"/>
  <c r="J41"/>
  <c r="J38"/>
  <c r="K38" s="1"/>
  <c r="J35"/>
  <c r="K35" s="1"/>
  <c r="J30"/>
  <c r="K30" s="1"/>
  <c r="J28"/>
  <c r="K28" s="1"/>
  <c r="J27"/>
  <c r="J24"/>
  <c r="J23" s="1"/>
  <c r="K23" s="1"/>
  <c r="J22"/>
  <c r="J21" s="1"/>
  <c r="K21" s="1"/>
  <c r="J19"/>
  <c r="K19" s="1"/>
  <c r="J17"/>
  <c r="K17" s="1"/>
  <c r="J15"/>
  <c r="J157" i="14"/>
  <c r="K157" s="1"/>
  <c r="J155"/>
  <c r="K155" s="1"/>
  <c r="J153"/>
  <c r="K153" s="1"/>
  <c r="J147"/>
  <c r="K147" s="1"/>
  <c r="J145"/>
  <c r="K145" s="1"/>
  <c r="J143"/>
  <c r="K143" s="1"/>
  <c r="J142"/>
  <c r="K142" s="1"/>
  <c r="J140"/>
  <c r="K140" s="1"/>
  <c r="J136"/>
  <c r="K136" s="1"/>
  <c r="J134"/>
  <c r="J131"/>
  <c r="K131" s="1"/>
  <c r="J129"/>
  <c r="K129" s="1"/>
  <c r="J127"/>
  <c r="K127" s="1"/>
  <c r="J124"/>
  <c r="K124" s="1"/>
  <c r="J118"/>
  <c r="K118" s="1"/>
  <c r="J116"/>
  <c r="K116" s="1"/>
  <c r="J113"/>
  <c r="K113" s="1"/>
  <c r="J111"/>
  <c r="K111" s="1"/>
  <c r="J109"/>
  <c r="K109" s="1"/>
  <c r="J107"/>
  <c r="K107" s="1"/>
  <c r="J105"/>
  <c r="K105" s="1"/>
  <c r="J103"/>
  <c r="K103" s="1"/>
  <c r="J100"/>
  <c r="K100" s="1"/>
  <c r="J98"/>
  <c r="K98" s="1"/>
  <c r="J96"/>
  <c r="K96" s="1"/>
  <c r="J94"/>
  <c r="K94" s="1"/>
  <c r="J89"/>
  <c r="K89" s="1"/>
  <c r="J86"/>
  <c r="K86" s="1"/>
  <c r="J84"/>
  <c r="K84" s="1"/>
  <c r="J81"/>
  <c r="K81" s="1"/>
  <c r="J79"/>
  <c r="K79" s="1"/>
  <c r="J77"/>
  <c r="K77" s="1"/>
  <c r="J75"/>
  <c r="K75" s="1"/>
  <c r="J73"/>
  <c r="K73" s="1"/>
  <c r="J70"/>
  <c r="K70" s="1"/>
  <c r="J68"/>
  <c r="K68" s="1"/>
  <c r="J66"/>
  <c r="K66" s="1"/>
  <c r="J64"/>
  <c r="K64" s="1"/>
  <c r="J62"/>
  <c r="K62" s="1"/>
  <c r="J60"/>
  <c r="K60" s="1"/>
  <c r="J58"/>
  <c r="K58" s="1"/>
  <c r="J56"/>
  <c r="K56" s="1"/>
  <c r="J54"/>
  <c r="K54" s="1"/>
  <c r="J52"/>
  <c r="K52" s="1"/>
  <c r="J50"/>
  <c r="K50" s="1"/>
  <c r="J48"/>
  <c r="K48" s="1"/>
  <c r="J46"/>
  <c r="K46" s="1"/>
  <c r="J44"/>
  <c r="K44" s="1"/>
  <c r="J42"/>
  <c r="K42" s="1"/>
  <c r="J40"/>
  <c r="K40" s="1"/>
  <c r="J38"/>
  <c r="K38" s="1"/>
  <c r="J35"/>
  <c r="K35" s="1"/>
  <c r="J32"/>
  <c r="K32" s="1"/>
  <c r="J27"/>
  <c r="K27" s="1"/>
  <c r="J25"/>
  <c r="K25" s="1"/>
  <c r="J23"/>
  <c r="K23" s="1"/>
  <c r="J21"/>
  <c r="K21" s="1"/>
  <c r="J19"/>
  <c r="K19" s="1"/>
  <c r="J17"/>
  <c r="K17" s="1"/>
  <c r="J15"/>
  <c r="C18" i="11"/>
  <c r="J173" i="12"/>
  <c r="K173" s="1"/>
  <c r="J171"/>
  <c r="K171" s="1"/>
  <c r="J169"/>
  <c r="K169" s="1"/>
  <c r="J164"/>
  <c r="K164" s="1"/>
  <c r="J162"/>
  <c r="K162" s="1"/>
  <c r="K161"/>
  <c r="J161"/>
  <c r="J160"/>
  <c r="K160" s="1"/>
  <c r="J158"/>
  <c r="J155"/>
  <c r="K155" s="1"/>
  <c r="J153"/>
  <c r="J150"/>
  <c r="K150" s="1"/>
  <c r="J148"/>
  <c r="K148" s="1"/>
  <c r="J146"/>
  <c r="K146" s="1"/>
  <c r="J144"/>
  <c r="K144" s="1"/>
  <c r="J142"/>
  <c r="K142" s="1"/>
  <c r="J136"/>
  <c r="K136" s="1"/>
  <c r="J130"/>
  <c r="K130" s="1"/>
  <c r="J128"/>
  <c r="K128" s="1"/>
  <c r="J127"/>
  <c r="J124"/>
  <c r="K124" s="1"/>
  <c r="J122"/>
  <c r="K122" s="1"/>
  <c r="J120"/>
  <c r="K120" s="1"/>
  <c r="J118"/>
  <c r="K118" s="1"/>
  <c r="J116"/>
  <c r="K116" s="1"/>
  <c r="J114"/>
  <c r="K114" s="1"/>
  <c r="J112"/>
  <c r="K112" s="1"/>
  <c r="J109"/>
  <c r="K109" s="1"/>
  <c r="K104"/>
  <c r="J104"/>
  <c r="J101"/>
  <c r="K101" s="1"/>
  <c r="J99"/>
  <c r="K99" s="1"/>
  <c r="J96"/>
  <c r="K96" s="1"/>
  <c r="J94"/>
  <c r="K94" s="1"/>
  <c r="J91"/>
  <c r="K91" s="1"/>
  <c r="J89"/>
  <c r="K89" s="1"/>
  <c r="J87"/>
  <c r="K87" s="1"/>
  <c r="J85"/>
  <c r="K85" s="1"/>
  <c r="J83"/>
  <c r="K83" s="1"/>
  <c r="J81"/>
  <c r="K81" s="1"/>
  <c r="J79"/>
  <c r="K79" s="1"/>
  <c r="J77"/>
  <c r="K77" s="1"/>
  <c r="J75"/>
  <c r="K75" s="1"/>
  <c r="J73"/>
  <c r="K73" s="1"/>
  <c r="J71"/>
  <c r="K71" s="1"/>
  <c r="J69"/>
  <c r="K69" s="1"/>
  <c r="J67"/>
  <c r="K67" s="1"/>
  <c r="J65"/>
  <c r="K65" s="1"/>
  <c r="J63"/>
  <c r="K63" s="1"/>
  <c r="J61"/>
  <c r="K61" s="1"/>
  <c r="J59"/>
  <c r="K59" s="1"/>
  <c r="J57"/>
  <c r="K57" s="1"/>
  <c r="J55"/>
  <c r="K55" s="1"/>
  <c r="J53"/>
  <c r="K53" s="1"/>
  <c r="J51"/>
  <c r="K51" s="1"/>
  <c r="J49"/>
  <c r="K49" s="1"/>
  <c r="J46"/>
  <c r="K46" s="1"/>
  <c r="J45"/>
  <c r="K45" s="1"/>
  <c r="J43"/>
  <c r="K43" s="1"/>
  <c r="J41"/>
  <c r="K41" s="1"/>
  <c r="J38"/>
  <c r="K38" s="1"/>
  <c r="J35"/>
  <c r="K35" s="1"/>
  <c r="J30"/>
  <c r="K30" s="1"/>
  <c r="J28"/>
  <c r="K28" s="1"/>
  <c r="J27"/>
  <c r="K27" s="1"/>
  <c r="J24"/>
  <c r="K24" s="1"/>
  <c r="J22"/>
  <c r="K22" s="1"/>
  <c r="J19"/>
  <c r="K19" s="1"/>
  <c r="J17"/>
  <c r="K17" s="1"/>
  <c r="J15"/>
  <c r="K15" s="1"/>
  <c r="J79" i="8"/>
  <c r="K79" s="1"/>
  <c r="J77"/>
  <c r="K77" s="1"/>
  <c r="J76"/>
  <c r="K76" s="1"/>
  <c r="J75"/>
  <c r="K75" s="1"/>
  <c r="J73"/>
  <c r="K73" s="1"/>
  <c r="J70"/>
  <c r="K70" s="1"/>
  <c r="J67"/>
  <c r="K67" s="1"/>
  <c r="J63"/>
  <c r="K63" s="1"/>
  <c r="J60"/>
  <c r="K60" s="1"/>
  <c r="J58"/>
  <c r="K58" s="1"/>
  <c r="J55"/>
  <c r="K55" s="1"/>
  <c r="J53"/>
  <c r="K53" s="1"/>
  <c r="J51"/>
  <c r="K51" s="1"/>
  <c r="J49"/>
  <c r="K49" s="1"/>
  <c r="J47"/>
  <c r="K47" s="1"/>
  <c r="J45"/>
  <c r="K45" s="1"/>
  <c r="J43"/>
  <c r="K43" s="1"/>
  <c r="J40"/>
  <c r="K40" s="1"/>
  <c r="J38"/>
  <c r="K38" s="1"/>
  <c r="J36"/>
  <c r="K36" s="1"/>
  <c r="J34"/>
  <c r="K34" s="1"/>
  <c r="J31"/>
  <c r="K31" s="1"/>
  <c r="J29"/>
  <c r="K29" s="1"/>
  <c r="J27"/>
  <c r="K27" s="1"/>
  <c r="J24"/>
  <c r="K24" s="1"/>
  <c r="J22"/>
  <c r="K22" s="1"/>
  <c r="J20"/>
  <c r="K20" s="1"/>
  <c r="J15"/>
  <c r="K15" s="1"/>
  <c r="J40" i="16" l="1"/>
  <c r="J48"/>
  <c r="J82"/>
  <c r="J93"/>
  <c r="J141"/>
  <c r="J152"/>
  <c r="K152" i="14"/>
  <c r="K151" s="1"/>
  <c r="K126"/>
  <c r="K88"/>
  <c r="K83"/>
  <c r="K45"/>
  <c r="K31"/>
  <c r="J58" i="16"/>
  <c r="K153" i="12"/>
  <c r="K152" s="1"/>
  <c r="J152"/>
  <c r="K48"/>
  <c r="K158"/>
  <c r="K157" s="1"/>
  <c r="J157"/>
  <c r="K55" i="14"/>
  <c r="J34" i="16"/>
  <c r="J98"/>
  <c r="K157"/>
  <c r="K139" i="14"/>
  <c r="K113" i="12"/>
  <c r="K37" i="14"/>
  <c r="K72"/>
  <c r="J113" i="16"/>
  <c r="K26" i="8"/>
  <c r="K40" i="12"/>
  <c r="J14" i="16"/>
  <c r="J26"/>
  <c r="K19" i="8"/>
  <c r="K72"/>
  <c r="J14" i="14"/>
  <c r="K102"/>
  <c r="K115"/>
  <c r="J133"/>
  <c r="J157" i="16"/>
  <c r="L13" i="31"/>
  <c r="M13" s="1"/>
  <c r="K82" i="16"/>
  <c r="C14" i="18"/>
  <c r="K34" i="16"/>
  <c r="K93"/>
  <c r="K126"/>
  <c r="K34" i="12"/>
  <c r="J19" i="8"/>
  <c r="K14" i="12"/>
  <c r="J34"/>
  <c r="J126"/>
  <c r="K141"/>
  <c r="J168"/>
  <c r="K15" i="14"/>
  <c r="K14" s="1"/>
  <c r="K134"/>
  <c r="K133" s="1"/>
  <c r="J31"/>
  <c r="J72"/>
  <c r="J115"/>
  <c r="J152"/>
  <c r="J151" s="1"/>
  <c r="C18" i="13" s="1"/>
  <c r="C18" i="9" s="1"/>
  <c r="K15" i="16"/>
  <c r="K14" s="1"/>
  <c r="K22"/>
  <c r="K24"/>
  <c r="K27"/>
  <c r="K26" s="1"/>
  <c r="K41"/>
  <c r="K40" s="1"/>
  <c r="K49"/>
  <c r="K48" s="1"/>
  <c r="K59"/>
  <c r="K58" s="1"/>
  <c r="K99"/>
  <c r="K98" s="1"/>
  <c r="K114"/>
  <c r="K113" s="1"/>
  <c r="K142"/>
  <c r="K141" s="1"/>
  <c r="K153"/>
  <c r="K152" s="1"/>
  <c r="J55" i="14"/>
  <c r="J102"/>
  <c r="J139"/>
  <c r="J168" i="16"/>
  <c r="K93" i="12"/>
  <c r="J45" i="14"/>
  <c r="J88"/>
  <c r="K26" i="12"/>
  <c r="K82"/>
  <c r="K167"/>
  <c r="J37" i="14"/>
  <c r="J83"/>
  <c r="J126"/>
  <c r="K168" i="16"/>
  <c r="K167"/>
  <c r="K58" i="12"/>
  <c r="K98"/>
  <c r="K127"/>
  <c r="J141"/>
  <c r="J113"/>
  <c r="J93"/>
  <c r="J40"/>
  <c r="J26"/>
  <c r="J21"/>
  <c r="K168"/>
  <c r="J98"/>
  <c r="J82"/>
  <c r="J13" i="16" l="1"/>
  <c r="C14" i="15" s="1"/>
  <c r="K30" i="14"/>
  <c r="J33" i="16"/>
  <c r="C16" i="15" s="1"/>
  <c r="J30" i="14"/>
  <c r="C16" i="13" s="1"/>
  <c r="J13" i="14"/>
  <c r="C14" i="13" s="1"/>
  <c r="L14" i="31"/>
  <c r="C19" i="30" s="1"/>
  <c r="C22" s="1"/>
  <c r="H17" i="1" s="1"/>
  <c r="M12" i="31"/>
  <c r="M14"/>
  <c r="K13" i="16"/>
  <c r="K33"/>
  <c r="K126" i="12"/>
  <c r="K33" s="1"/>
  <c r="J86" i="5"/>
  <c r="K86" s="1"/>
  <c r="J85"/>
  <c r="K85" s="1"/>
  <c r="J83"/>
  <c r="K83" s="1"/>
  <c r="J81"/>
  <c r="K81" s="1"/>
  <c r="J79"/>
  <c r="K79" s="1"/>
  <c r="J77"/>
  <c r="K77" s="1"/>
  <c r="J74"/>
  <c r="K74" s="1"/>
  <c r="J71"/>
  <c r="K71" s="1"/>
  <c r="J68"/>
  <c r="K68" s="1"/>
  <c r="J65"/>
  <c r="K65" s="1"/>
  <c r="J62"/>
  <c r="K62" s="1"/>
  <c r="K61" s="1"/>
  <c r="J59"/>
  <c r="K59" s="1"/>
  <c r="K56" s="1"/>
  <c r="J57"/>
  <c r="K57" s="1"/>
  <c r="J54"/>
  <c r="K54" s="1"/>
  <c r="J52"/>
  <c r="K52" s="1"/>
  <c r="J50"/>
  <c r="K50" s="1"/>
  <c r="J48"/>
  <c r="K48" s="1"/>
  <c r="J46"/>
  <c r="K46" s="1"/>
  <c r="J44"/>
  <c r="K44" s="1"/>
  <c r="J39"/>
  <c r="K39" s="1"/>
  <c r="J37"/>
  <c r="K37" s="1"/>
  <c r="J34"/>
  <c r="K34" s="1"/>
  <c r="J32"/>
  <c r="K32" s="1"/>
  <c r="J29"/>
  <c r="K29" s="1"/>
  <c r="J26"/>
  <c r="J23"/>
  <c r="J20"/>
  <c r="K20" s="1"/>
  <c r="J18"/>
  <c r="K18" s="1"/>
  <c r="J15"/>
  <c r="K73"/>
  <c r="J61"/>
  <c r="J56"/>
  <c r="J72" i="8"/>
  <c r="K69"/>
  <c r="J69"/>
  <c r="K62"/>
  <c r="J62"/>
  <c r="K57"/>
  <c r="J57"/>
  <c r="K42"/>
  <c r="J42"/>
  <c r="J26"/>
  <c r="K23"/>
  <c r="J23"/>
  <c r="K14"/>
  <c r="J14"/>
  <c r="J58" i="12"/>
  <c r="J48"/>
  <c r="J23"/>
  <c r="K23" s="1"/>
  <c r="K21"/>
  <c r="J14"/>
  <c r="C22" i="15" l="1"/>
  <c r="J12" i="14"/>
  <c r="K18" i="8"/>
  <c r="K76" i="5"/>
  <c r="J73"/>
  <c r="J12" i="16"/>
  <c r="J33" i="12"/>
  <c r="C16" i="11" s="1"/>
  <c r="K43" i="5"/>
  <c r="K42" s="1"/>
  <c r="J64"/>
  <c r="K64"/>
  <c r="C29" i="30"/>
  <c r="F29" s="1"/>
  <c r="I29" s="1"/>
  <c r="J13" i="8"/>
  <c r="J12" s="1"/>
  <c r="J13" i="12"/>
  <c r="C14" i="11" s="1"/>
  <c r="C14" i="9" s="1"/>
  <c r="K13" i="12"/>
  <c r="K12" s="1"/>
  <c r="K12" i="16"/>
  <c r="J18" i="8"/>
  <c r="C16" i="6" s="1"/>
  <c r="C22" i="13"/>
  <c r="C29" s="1"/>
  <c r="J22" i="5"/>
  <c r="K23"/>
  <c r="K22" s="1"/>
  <c r="J36"/>
  <c r="J43"/>
  <c r="J76"/>
  <c r="J14"/>
  <c r="K15"/>
  <c r="K14" s="1"/>
  <c r="K26"/>
  <c r="K25" s="1"/>
  <c r="J25"/>
  <c r="C16" i="18"/>
  <c r="C22" s="1"/>
  <c r="C29" s="1"/>
  <c r="K13" i="8"/>
  <c r="K36" i="5"/>
  <c r="K13" i="14"/>
  <c r="K12" s="1"/>
  <c r="C28" i="27"/>
  <c r="F28" s="1"/>
  <c r="C27"/>
  <c r="I24"/>
  <c r="C21"/>
  <c r="C20"/>
  <c r="I19"/>
  <c r="C19"/>
  <c r="C18"/>
  <c r="C17"/>
  <c r="I16"/>
  <c r="F16"/>
  <c r="C16"/>
  <c r="I15"/>
  <c r="F15"/>
  <c r="F14"/>
  <c r="C14"/>
  <c r="C10"/>
  <c r="F8"/>
  <c r="F6"/>
  <c r="C6"/>
  <c r="C4"/>
  <c r="F2"/>
  <c r="C2"/>
  <c r="C14" i="6" l="1"/>
  <c r="C22" s="1"/>
  <c r="C16" i="9"/>
  <c r="C22" s="1"/>
  <c r="C16" i="3"/>
  <c r="J42" i="5"/>
  <c r="J12" i="12"/>
  <c r="C22" i="11"/>
  <c r="C29" s="1"/>
  <c r="F29" s="1"/>
  <c r="I29" s="1"/>
  <c r="J13" i="5"/>
  <c r="F29" i="18"/>
  <c r="I29" s="1"/>
  <c r="F29" i="13"/>
  <c r="I29" s="1"/>
  <c r="K13" i="5"/>
  <c r="K12" s="1"/>
  <c r="K12" i="8"/>
  <c r="F22" i="27"/>
  <c r="J12" i="5" l="1"/>
  <c r="H14" i="1"/>
  <c r="J14" s="1"/>
  <c r="K14" s="1"/>
  <c r="C29" i="6"/>
  <c r="F29" s="1"/>
  <c r="I29" s="1"/>
  <c r="C14" i="3"/>
  <c r="C22" s="1"/>
  <c r="H13" i="1" s="1"/>
  <c r="J13" s="1"/>
  <c r="I26" i="26"/>
  <c r="I23"/>
  <c r="I17"/>
  <c r="I16"/>
  <c r="I15"/>
  <c r="C10"/>
  <c r="F8"/>
  <c r="F6"/>
  <c r="C6"/>
  <c r="F4"/>
  <c r="C4"/>
  <c r="F2"/>
  <c r="C2"/>
  <c r="M18" i="1"/>
  <c r="M17"/>
  <c r="J17"/>
  <c r="K17" s="1"/>
  <c r="M15"/>
  <c r="M14"/>
  <c r="M13"/>
  <c r="C29" i="3" l="1"/>
  <c r="F29" s="1"/>
  <c r="I29" s="1"/>
  <c r="K13" i="1"/>
  <c r="I18" i="26"/>
  <c r="M12" i="1"/>
  <c r="H15"/>
  <c r="J15" s="1"/>
  <c r="C29" i="9"/>
  <c r="K15" i="1" l="1"/>
  <c r="F29" i="9"/>
  <c r="I29" s="1"/>
  <c r="C29" i="15"/>
  <c r="F29" l="1"/>
  <c r="I29" s="1"/>
  <c r="J18" i="1"/>
  <c r="Q16" s="1"/>
  <c r="H21" i="26" l="1"/>
  <c r="I21" s="1"/>
  <c r="H24"/>
  <c r="I24" s="1"/>
  <c r="I17" i="27" s="1"/>
  <c r="K18" i="1"/>
  <c r="I14" i="27" l="1"/>
  <c r="I22" s="1"/>
  <c r="I27" i="26"/>
  <c r="F29" l="1"/>
  <c r="H19" i="1"/>
  <c r="J19" s="1"/>
  <c r="J12" s="1"/>
  <c r="K19" l="1"/>
  <c r="K12" s="1"/>
  <c r="C22" i="27"/>
  <c r="C29" s="1"/>
  <c r="F29" l="1"/>
  <c r="I29" s="1"/>
</calcChain>
</file>

<file path=xl/sharedStrings.xml><?xml version="1.0" encoding="utf-8"?>
<sst xmlns="http://schemas.openxmlformats.org/spreadsheetml/2006/main" count="6241" uniqueCount="896">
  <si>
    <t>Krycí list rozpočtu</t>
  </si>
  <si>
    <t>Název stavby:</t>
  </si>
  <si>
    <t>Objednatel:</t>
  </si>
  <si>
    <t> </t>
  </si>
  <si>
    <t>IČO/DIČ:</t>
  </si>
  <si>
    <t/>
  </si>
  <si>
    <t>Druh stavby:</t>
  </si>
  <si>
    <t>Projektant:</t>
  </si>
  <si>
    <t>Lokalita:</t>
  </si>
  <si>
    <t>HRADEC KRÁLOVÉ</t>
  </si>
  <si>
    <t>Zhotovitel:</t>
  </si>
  <si>
    <t>Začátek výstavby:</t>
  </si>
  <si>
    <t>Konec výstavby:</t>
  </si>
  <si>
    <t xml:space="preserve"> 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</si>
  <si>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</si>
  <si>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</si>
  <si>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</si>
  <si>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</si>
  <si>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</si>
  <si>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</si>
  <si>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</si>
  <si>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</si>
  <si>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</si>
  <si>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</si>
  <si>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</si>
  <si>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</si>
  <si>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</si>
  <si>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</si>
  <si>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</si>
  <si>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</si>
  <si>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</si>
  <si>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</si>
  <si>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</si>
  <si>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</si>
  <si>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</si>
  <si>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</si>
  <si>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</si>
  <si>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</si>
  <si>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</si>
  <si>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</si>
  <si>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</si>
  <si>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</si>
  <si>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</si>
  <si>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</si>
  <si>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</si>
  <si>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</si>
  <si>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</si>
  <si>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</si>
  <si>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</si>
  <si>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</si>
  <si>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</si>
  <si>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</si>
  <si>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</si>
  <si>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</si>
  <si>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</si>
  <si>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</si>
  <si>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</si>
  <si>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</si>
  <si>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</si>
  <si>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Stavební rozpočet</t>
  </si>
  <si>
    <t>Doba výstavby: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</si>
  <si>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</si>
  <si>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</si>
  <si>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</si>
  <si>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</si>
  <si>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</si>
  <si>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</si>
  <si>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</si>
  <si>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</si>
  <si>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</si>
  <si>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</si>
  <si>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</si>
  <si>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</si>
  <si>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Rozměry</t>
  </si>
  <si>
    <t>(Kč)</t>
  </si>
  <si>
    <t>Dodávka</t>
  </si>
  <si>
    <t>Celkem</t>
  </si>
  <si>
    <t>Celkem vč. DPH</t>
  </si>
  <si>
    <t>Jednot.</t>
  </si>
  <si>
    <t>soustava</t>
  </si>
  <si>
    <t>SO 01</t>
  </si>
  <si>
    <t>REKONSTRUKCE vstupů - sekce B a C</t>
  </si>
  <si>
    <t>34</t>
  </si>
  <si>
    <t>Stěny a příčky</t>
  </si>
  <si>
    <t>1</t>
  </si>
  <si>
    <t>349231811RT2</t>
  </si>
  <si>
    <t>Přizdívka ostění s ozubem z cihel, kapsy do 15 cm</t>
  </si>
  <si>
    <t>m2</t>
  </si>
  <si>
    <t>21</t>
  </si>
  <si>
    <t>RTS II / 2023</t>
  </si>
  <si>
    <t>0,25*2,10*2*2</t>
  </si>
  <si>
    <t>B03</t>
  </si>
  <si>
    <t>0,25*(2,10*2+1,00)*2</t>
  </si>
  <si>
    <t>vstupní dveře</t>
  </si>
  <si>
    <t>2</t>
  </si>
  <si>
    <t>342012224RT2</t>
  </si>
  <si>
    <t>Příčka SDK tl.100mm,ocel.kce,1x oplášť.,RFI 12,5mm</t>
  </si>
  <si>
    <t>4,12*1,50</t>
  </si>
  <si>
    <t>N05</t>
  </si>
  <si>
    <t>3</t>
  </si>
  <si>
    <t>342263527RS1</t>
  </si>
  <si>
    <t>Revizní dvířka do SDK příček, 750x750 mm</t>
  </si>
  <si>
    <t>kus</t>
  </si>
  <si>
    <t>416</t>
  </si>
  <si>
    <t>podhledy</t>
  </si>
  <si>
    <t>4</t>
  </si>
  <si>
    <t>41601VD</t>
  </si>
  <si>
    <t>Začištění kazetového podhledu</t>
  </si>
  <si>
    <t>3,45*1,00*2</t>
  </si>
  <si>
    <t>B02</t>
  </si>
  <si>
    <t>61</t>
  </si>
  <si>
    <t>Úprava povrchů vnitřní</t>
  </si>
  <si>
    <t>5</t>
  </si>
  <si>
    <t>612409991RT2</t>
  </si>
  <si>
    <t>Začištění omítek kolem oken,dveří apod.</t>
  </si>
  <si>
    <t>m</t>
  </si>
  <si>
    <t>(0,90+2,10*2)*2</t>
  </si>
  <si>
    <t>N02</t>
  </si>
  <si>
    <t>(1,00+2,40*2)*2</t>
  </si>
  <si>
    <t>vstup</t>
  </si>
  <si>
    <t>6</t>
  </si>
  <si>
    <t>612421231R00</t>
  </si>
  <si>
    <t>Oprava vápen.omítek stěn do 10 % pl. - štukových</t>
  </si>
  <si>
    <t>(0,90+2,10*2)*0,20*2*2</t>
  </si>
  <si>
    <t>(1,00+2*2,40)*0,20*2</t>
  </si>
  <si>
    <t>7</t>
  </si>
  <si>
    <t>612421637R00</t>
  </si>
  <si>
    <t>Omítka vnitřní zdiva, MVC, štuková</t>
  </si>
  <si>
    <t>50,76*2</t>
  </si>
  <si>
    <t>výtah vni i vně</t>
  </si>
  <si>
    <t>8</t>
  </si>
  <si>
    <t>612481211RT8</t>
  </si>
  <si>
    <t>Montáž výztužné sítě(perlinky)do stěrky-vnit.stěny</t>
  </si>
  <si>
    <t>101,52</t>
  </si>
  <si>
    <t>výtah</t>
  </si>
  <si>
    <t>64</t>
  </si>
  <si>
    <t>Výplně otvorů</t>
  </si>
  <si>
    <t>9</t>
  </si>
  <si>
    <t>642942111RT4</t>
  </si>
  <si>
    <t>Osazení zárubní dveřních ocelových, pl. do 2,5 m2</t>
  </si>
  <si>
    <t>NO2</t>
  </si>
  <si>
    <t>10</t>
  </si>
  <si>
    <t>5535VD</t>
  </si>
  <si>
    <t>Dveřní zárubeň protipožární U 100/800/1970/</t>
  </si>
  <si>
    <t>z</t>
  </si>
  <si>
    <t>766</t>
  </si>
  <si>
    <t>Konstrukce truhlářské</t>
  </si>
  <si>
    <t>11</t>
  </si>
  <si>
    <t>766661413R00</t>
  </si>
  <si>
    <t>Montáž dveří protipožár.1kř.do 80 cm, bez kukátka</t>
  </si>
  <si>
    <t>12</t>
  </si>
  <si>
    <t>61165603</t>
  </si>
  <si>
    <t>Dveře protipožární EI30 plné 1-křídlé 800 x 1970 mm fólie kompletní vč.autom.zámku a kování</t>
  </si>
  <si>
    <t>13</t>
  </si>
  <si>
    <t>611653523</t>
  </si>
  <si>
    <t>Dveře protipožární EI 45  plné jednokřídlé 800x1970 folie kompletní vč.automat.zámku a kování</t>
  </si>
  <si>
    <t>14</t>
  </si>
  <si>
    <t>766661122R00</t>
  </si>
  <si>
    <t>Montáž dveří otevíravých 1kř.nad 0,8 m</t>
  </si>
  <si>
    <t>N01 vchodové</t>
  </si>
  <si>
    <t>15</t>
  </si>
  <si>
    <t>6111VD</t>
  </si>
  <si>
    <t>Dveře plastové vchodové 1000/2400mm automat</t>
  </si>
  <si>
    <t>ks</t>
  </si>
  <si>
    <t>NO1</t>
  </si>
  <si>
    <t>16</t>
  </si>
  <si>
    <t>998766201R00</t>
  </si>
  <si>
    <t>Přesun hmot pro truhlářské konstr., výšky do 6 m</t>
  </si>
  <si>
    <t>%</t>
  </si>
  <si>
    <t>823,19</t>
  </si>
  <si>
    <t>784</t>
  </si>
  <si>
    <t>Malby</t>
  </si>
  <si>
    <t>17</t>
  </si>
  <si>
    <t>784111701R00</t>
  </si>
  <si>
    <t>Penetrace podkladu nátěrem na sádrokarton 1x</t>
  </si>
  <si>
    <t>6,18*2</t>
  </si>
  <si>
    <t>baterie</t>
  </si>
  <si>
    <t>18</t>
  </si>
  <si>
    <t>784164112R00</t>
  </si>
  <si>
    <t>Malba  HET univerzál., bílá, bez penetr.2x</t>
  </si>
  <si>
    <t>12,36</t>
  </si>
  <si>
    <t>94</t>
  </si>
  <si>
    <t>Lešení a stavební výtahy</t>
  </si>
  <si>
    <t>19</t>
  </si>
  <si>
    <t>941955001R00</t>
  </si>
  <si>
    <t>Lešení lehké pomocné, výška podlahy do 1,2 m</t>
  </si>
  <si>
    <t>1,50*1,20*4</t>
  </si>
  <si>
    <t>96</t>
  </si>
  <si>
    <t>Bourání konstrukcí</t>
  </si>
  <si>
    <t>20</t>
  </si>
  <si>
    <t>968061125R00</t>
  </si>
  <si>
    <t>Vyvěšení dřevěných a plastových dveřních křídel pl. do 2 m2</t>
  </si>
  <si>
    <t>vstupní</t>
  </si>
  <si>
    <t>968072455R00</t>
  </si>
  <si>
    <t>Vybourání kovových dveřních zárubní pl. do 2 m2</t>
  </si>
  <si>
    <t>1,58*2</t>
  </si>
  <si>
    <t>2,40*2</t>
  </si>
  <si>
    <t>22</t>
  </si>
  <si>
    <t>963016211R00</t>
  </si>
  <si>
    <t>Demontáž podhledu SDK z kazet 600x600 mm, kov.rošt</t>
  </si>
  <si>
    <t>0,60*3,45*2</t>
  </si>
  <si>
    <t>23</t>
  </si>
  <si>
    <t>97</t>
  </si>
  <si>
    <t>Prorážení otvorů a ostatní bourací práce</t>
  </si>
  <si>
    <t>24</t>
  </si>
  <si>
    <t>t</t>
  </si>
  <si>
    <t>H99</t>
  </si>
  <si>
    <t>Ostatní přesuny hmot</t>
  </si>
  <si>
    <t>25</t>
  </si>
  <si>
    <t>999281108R00</t>
  </si>
  <si>
    <t>Přesun hmot pro opravy a údržbu do výšky 12 m</t>
  </si>
  <si>
    <t>0,243</t>
  </si>
  <si>
    <t>S</t>
  </si>
  <si>
    <t>Přesuny sutí</t>
  </si>
  <si>
    <t>26</t>
  </si>
  <si>
    <t>979081111RT2</t>
  </si>
  <si>
    <t>Odvoz suti a vybour. hmot na skládku do 1 km</t>
  </si>
  <si>
    <t>0,659</t>
  </si>
  <si>
    <t>27</t>
  </si>
  <si>
    <t>979081121RT2</t>
  </si>
  <si>
    <t>Příplatek k odvozu za každý další 1 km</t>
  </si>
  <si>
    <t>0,659*30</t>
  </si>
  <si>
    <t>28</t>
  </si>
  <si>
    <t>979082111R00</t>
  </si>
  <si>
    <t>Vnitrostaveništní doprava suti do 10 m</t>
  </si>
  <si>
    <t>29</t>
  </si>
  <si>
    <t>979095311R00</t>
  </si>
  <si>
    <t>Naložení a složení vybouraných hmot/konstrukcí</t>
  </si>
  <si>
    <t>30</t>
  </si>
  <si>
    <t>979990101R00</t>
  </si>
  <si>
    <t>Poplatek za uložení směsi betonu a cihel skupina 170101 a 170102</t>
  </si>
  <si>
    <t>31</t>
  </si>
  <si>
    <t>Celkem:</t>
  </si>
  <si>
    <t>Poznámka:</t>
  </si>
  <si>
    <t>SO 02 REKONSTRUKCE VRÁTNICE</t>
  </si>
  <si>
    <t>SO 02</t>
  </si>
  <si>
    <t>REKONSTRUKCE VRÁTNICE</t>
  </si>
  <si>
    <t>612425931RT2</t>
  </si>
  <si>
    <t>Omítka vápenná vnitřního ostění - štuková</t>
  </si>
  <si>
    <t>(1,85+2,10*2)*0,60</t>
  </si>
  <si>
    <t>NO4</t>
  </si>
  <si>
    <t>711</t>
  </si>
  <si>
    <t>Izolace proti vodě</t>
  </si>
  <si>
    <t>711141559RY1</t>
  </si>
  <si>
    <t>Provedení izolace proti vlhkosti na ploše vodorovné, asfaltovými pásy přitavením</t>
  </si>
  <si>
    <t>4,00*0,50</t>
  </si>
  <si>
    <t>N06 vstup</t>
  </si>
  <si>
    <t>998711201R00</t>
  </si>
  <si>
    <t>Přesun hmot pro izolace proti vodě, výšky do 6 m</t>
  </si>
  <si>
    <t>764</t>
  </si>
  <si>
    <t>Konstrukce klempířské</t>
  </si>
  <si>
    <t>764410880R00</t>
  </si>
  <si>
    <t>Demontáž oplechování parapetů,rš od 400 do 600 mm</t>
  </si>
  <si>
    <t>4,10</t>
  </si>
  <si>
    <t>767</t>
  </si>
  <si>
    <t>Konstrukce doplňkové stavební (zámečnické)</t>
  </si>
  <si>
    <t>767653230R00</t>
  </si>
  <si>
    <t>Montáž dveří posuvných do ocel.zárubně, pl.do 13 m2</t>
  </si>
  <si>
    <t>N01</t>
  </si>
  <si>
    <t>5531VD</t>
  </si>
  <si>
    <t>Hliníková stěna 4100/2850mm s dveřmi posuvnými 2x900/2100mm automat</t>
  </si>
  <si>
    <t>soubor</t>
  </si>
  <si>
    <t>767653210R00</t>
  </si>
  <si>
    <t>Montáž otevíravých do ocel.zárubně, pl.do 6 m2</t>
  </si>
  <si>
    <t>N04</t>
  </si>
  <si>
    <t>5532VD</t>
  </si>
  <si>
    <t>Dveře hliníkové dvoukřídlové protipožární vel.1700/2100mm automatické otvírání</t>
  </si>
  <si>
    <t>5533VD</t>
  </si>
  <si>
    <t>Doplnění automatického oltevírání dveří N03</t>
  </si>
  <si>
    <t>NO3</t>
  </si>
  <si>
    <t>5534VD</t>
  </si>
  <si>
    <t>Dveře hliníkové celoprosklené 1850/2100mm</t>
  </si>
  <si>
    <t>998767201R00</t>
  </si>
  <si>
    <t>Přesun hmot pro zámečnické konstr., výšky do 6 m</t>
  </si>
  <si>
    <t>2044,93</t>
  </si>
  <si>
    <t>771</t>
  </si>
  <si>
    <t>Podlahy z dlaždic</t>
  </si>
  <si>
    <t>771101101R00</t>
  </si>
  <si>
    <t>Vysávání podlah prům.vysavačem pro pokládku dlažby</t>
  </si>
  <si>
    <t>4,10*0,50</t>
  </si>
  <si>
    <t>NO6</t>
  </si>
  <si>
    <t>771101116R00</t>
  </si>
  <si>
    <t>Vyrovnání podkladů samonivelační hmotou tloušťky do 30 mm</t>
  </si>
  <si>
    <t>771101121R00</t>
  </si>
  <si>
    <t>Provedení penetrace podkladu pod dlažby</t>
  </si>
  <si>
    <t>771101210RT2</t>
  </si>
  <si>
    <t>Penetrace podkladu pod dlažby</t>
  </si>
  <si>
    <t>0,50*4,10</t>
  </si>
  <si>
    <t>771571110R00</t>
  </si>
  <si>
    <t>Montáž podlah keram.,režné hladké, do MC, 30x20 cm</t>
  </si>
  <si>
    <t>59764202</t>
  </si>
  <si>
    <t>Dlažba slinutá 300 x 300mm</t>
  </si>
  <si>
    <t>4,10*0,50*1,10</t>
  </si>
  <si>
    <t>998771201R00</t>
  </si>
  <si>
    <t>Přesun hmot pro podlahy z dlaždic, výšky do 6 m</t>
  </si>
  <si>
    <t>34,81</t>
  </si>
  <si>
    <t>776</t>
  </si>
  <si>
    <t>Podlahy povlakové</t>
  </si>
  <si>
    <t>776972210R00</t>
  </si>
  <si>
    <t>Rohož z Al profilů Inflames 1800/950mm</t>
  </si>
  <si>
    <t>998775201R00</t>
  </si>
  <si>
    <t>Přesun hmot pro podlahy vlysové, výšky do 6 m</t>
  </si>
  <si>
    <t>33,89</t>
  </si>
  <si>
    <t>968072356R00</t>
  </si>
  <si>
    <t>Vybourání dveří pl. 4 m2</t>
  </si>
  <si>
    <t>4,10*2,85</t>
  </si>
  <si>
    <t>B01</t>
  </si>
  <si>
    <t>1,75*2,10</t>
  </si>
  <si>
    <t>B04</t>
  </si>
  <si>
    <t>1,85*2,10</t>
  </si>
  <si>
    <t>B05</t>
  </si>
  <si>
    <t>962032231R00</t>
  </si>
  <si>
    <t>Bourání zdiva z cihel pálených na MVC</t>
  </si>
  <si>
    <t>m3</t>
  </si>
  <si>
    <t>4,10*0,225*0,40</t>
  </si>
  <si>
    <t>sokl B02</t>
  </si>
  <si>
    <t>0,126</t>
  </si>
  <si>
    <t>1,697</t>
  </si>
  <si>
    <t>979082219R00</t>
  </si>
  <si>
    <t>Příplatek za dopravu suti po suchu za další 1 km</t>
  </si>
  <si>
    <t>1,697*30</t>
  </si>
  <si>
    <t>979999997R00</t>
  </si>
  <si>
    <t>Poplatek za recyklaci směsi suti betonu, cihel, tašek a keram.výrobků, kusovost do 1600 cm2 (170107)</t>
  </si>
  <si>
    <t>REKONSTRUKCE BYTU C 1</t>
  </si>
  <si>
    <t>342</t>
  </si>
  <si>
    <t>Zaslepení otvoru po dveřích SDK tl100mm</t>
  </si>
  <si>
    <t>2,10</t>
  </si>
  <si>
    <t>3462</t>
  </si>
  <si>
    <t>Přizdívka izolační z cihel plných, tloušťka 6,5 cm</t>
  </si>
  <si>
    <t>(1,075+0,965*2)*0,10</t>
  </si>
  <si>
    <t>sprcha límec</t>
  </si>
  <si>
    <t>342012223RT1</t>
  </si>
  <si>
    <t>Příčka SDK tl.100mm,ocel.kce,1x oplášť.,RBI 12,5mm</t>
  </si>
  <si>
    <t>(2,34+2,6+5+0,57+1,07)*2,62</t>
  </si>
  <si>
    <t>642942111R00</t>
  </si>
  <si>
    <t>711212002RT2</t>
  </si>
  <si>
    <t>Stěrka hydroizolační, vč. dodávky HI hmoty</t>
  </si>
  <si>
    <t>(2,30*1,50+1,07*0,96)</t>
  </si>
  <si>
    <t>N05 koupelna</t>
  </si>
  <si>
    <t>sokl</t>
  </si>
  <si>
    <t>721</t>
  </si>
  <si>
    <t>Vnitřní kanalizace</t>
  </si>
  <si>
    <t>721211591RT1</t>
  </si>
  <si>
    <t>Souprava izolační HL86</t>
  </si>
  <si>
    <t>721211510R00</t>
  </si>
  <si>
    <t>Vpusť  s mřížkou</t>
  </si>
  <si>
    <t>721-724VD</t>
  </si>
  <si>
    <t>Rozvody kanalizace a vody</t>
  </si>
  <si>
    <t>998721201R00</t>
  </si>
  <si>
    <t>Přesun hmot pro vnitřní kanalizaci, výšky do 6 m</t>
  </si>
  <si>
    <t>29,56</t>
  </si>
  <si>
    <t>725</t>
  </si>
  <si>
    <t>Zařizovací předměty</t>
  </si>
  <si>
    <t>725290020RA0</t>
  </si>
  <si>
    <t>Demontáž umyvadla včetně baterie a konzol</t>
  </si>
  <si>
    <t>b06</t>
  </si>
  <si>
    <t>725110811R00</t>
  </si>
  <si>
    <t>Demontáž klozetů splachovacích</t>
  </si>
  <si>
    <t>B06</t>
  </si>
  <si>
    <t>725210821R00</t>
  </si>
  <si>
    <t>Demontáž umyvadel bez výtokových armatur</t>
  </si>
  <si>
    <t>7251VD</t>
  </si>
  <si>
    <t>Demontáž drobných koupelnového zařízení</t>
  </si>
  <si>
    <t>725zařVD</t>
  </si>
  <si>
    <t>766812840R00</t>
  </si>
  <si>
    <t>Demontáž kuchyňských linek do 2,4 m</t>
  </si>
  <si>
    <t>766825811R00</t>
  </si>
  <si>
    <t>Demontáž nábytku</t>
  </si>
  <si>
    <t>B08</t>
  </si>
  <si>
    <t>76601</t>
  </si>
  <si>
    <t>Demontáž dveří posuvných,  1kř.</t>
  </si>
  <si>
    <t>B10</t>
  </si>
  <si>
    <t>766670011R00</t>
  </si>
  <si>
    <t>Montáž obložkové zárubně</t>
  </si>
  <si>
    <t>766666112R00</t>
  </si>
  <si>
    <t>Montáž dveří posuvných, osazení závěsu, 1kř.</t>
  </si>
  <si>
    <t>766812114R00</t>
  </si>
  <si>
    <t>N10</t>
  </si>
  <si>
    <t>763612111RT1</t>
  </si>
  <si>
    <t>Montáž obložení stěn z desek lamino tl. do 18 mm, na sraz</t>
  </si>
  <si>
    <t>1,20*0,75</t>
  </si>
  <si>
    <t>N17</t>
  </si>
  <si>
    <t>61181154</t>
  </si>
  <si>
    <t>6113VD</t>
  </si>
  <si>
    <t>Deska lamino vč.lemování</t>
  </si>
  <si>
    <t>32</t>
  </si>
  <si>
    <t>767649194R00</t>
  </si>
  <si>
    <t>Montáž doplňků dveří, madla</t>
  </si>
  <si>
    <t>N11</t>
  </si>
  <si>
    <t>33</t>
  </si>
  <si>
    <t>767995101R00</t>
  </si>
  <si>
    <t>Výroba a montáž kov. atypických konstr. do 5 kg nastavení noh postele vč.nátěru</t>
  </si>
  <si>
    <t>kg</t>
  </si>
  <si>
    <t>8,00*6</t>
  </si>
  <si>
    <t>N12</t>
  </si>
  <si>
    <t>767995102R00</t>
  </si>
  <si>
    <t>35</t>
  </si>
  <si>
    <t>5521</t>
  </si>
  <si>
    <t>Set upevnění  madla HANDICAP</t>
  </si>
  <si>
    <t>36</t>
  </si>
  <si>
    <t>179,48</t>
  </si>
  <si>
    <t>37</t>
  </si>
  <si>
    <t>771101147R00</t>
  </si>
  <si>
    <t>Provedení bandáže koutů</t>
  </si>
  <si>
    <t>8,60</t>
  </si>
  <si>
    <t>koupelna</t>
  </si>
  <si>
    <t>38</t>
  </si>
  <si>
    <t>4,55</t>
  </si>
  <si>
    <t>39</t>
  </si>
  <si>
    <t>776511820RT2</t>
  </si>
  <si>
    <t>18,70</t>
  </si>
  <si>
    <t>40</t>
  </si>
  <si>
    <t>776101101R00</t>
  </si>
  <si>
    <t>Vysávání podlah prům.vysavačem pod povlak.podlahy</t>
  </si>
  <si>
    <t>4,30</t>
  </si>
  <si>
    <t>koupelna  N05</t>
  </si>
  <si>
    <t>18,80</t>
  </si>
  <si>
    <t>šatna + chodba N 09</t>
  </si>
  <si>
    <t>41</t>
  </si>
  <si>
    <t>7761</t>
  </si>
  <si>
    <t>Lepení podlah z PVC vč.materiálu</t>
  </si>
  <si>
    <t>4,60</t>
  </si>
  <si>
    <t>9,50*0,10</t>
  </si>
  <si>
    <t>N09</t>
  </si>
  <si>
    <t>(26,00+5,30)*0,10</t>
  </si>
  <si>
    <t>42</t>
  </si>
  <si>
    <t>776101115R00</t>
  </si>
  <si>
    <t>Vyrovnání podkladů samonivelační hmotou</t>
  </si>
  <si>
    <t>43</t>
  </si>
  <si>
    <t>998776201R00</t>
  </si>
  <si>
    <t>Přesun hmot pro podlahy povlakové, výšky do 6 m</t>
  </si>
  <si>
    <t>781</t>
  </si>
  <si>
    <t>Obklady (keramické)</t>
  </si>
  <si>
    <t>44</t>
  </si>
  <si>
    <t>781101141R00</t>
  </si>
  <si>
    <t>Hydroizolační stěrka jednovrstvá pod obklady</t>
  </si>
  <si>
    <t>22,40</t>
  </si>
  <si>
    <t>N06</t>
  </si>
  <si>
    <t>45</t>
  </si>
  <si>
    <t>781101210RT2</t>
  </si>
  <si>
    <t>Penetrace podkladu pod obklady</t>
  </si>
  <si>
    <t>46</t>
  </si>
  <si>
    <t>781210151R00</t>
  </si>
  <si>
    <t>Obkládání stěn obkl. pórovin. do tmele nad 330x600</t>
  </si>
  <si>
    <t>47</t>
  </si>
  <si>
    <t>781497111RS1</t>
  </si>
  <si>
    <t>Lišta hliníková ukončovacích k obkladům</t>
  </si>
  <si>
    <t>8,60+2,62*2</t>
  </si>
  <si>
    <t>kišta ukončovací ve styku obklad + PVC</t>
  </si>
  <si>
    <t>48</t>
  </si>
  <si>
    <t>781497121RS6</t>
  </si>
  <si>
    <t>Lišta hliníková rohová k obkladům</t>
  </si>
  <si>
    <t>2,62*7</t>
  </si>
  <si>
    <t>49</t>
  </si>
  <si>
    <t>998781201R00</t>
  </si>
  <si>
    <t>Přesun hmot pro obklady keramické, výšky do 6 m</t>
  </si>
  <si>
    <t>346,05</t>
  </si>
  <si>
    <t>50</t>
  </si>
  <si>
    <t>784115722R00</t>
  </si>
  <si>
    <t>51</t>
  </si>
  <si>
    <t>Penetrace podkladu nátěrem sádrokarton 1x</t>
  </si>
  <si>
    <t>7,80*2,62-1,58</t>
  </si>
  <si>
    <t>2,01</t>
  </si>
  <si>
    <t>52</t>
  </si>
  <si>
    <t>784111101R00</t>
  </si>
  <si>
    <t>Penetrace podkladu nátěrem   1 x</t>
  </si>
  <si>
    <t>19,00+2,20+4,30+20,60+18,20</t>
  </si>
  <si>
    <t>stropy  N15</t>
  </si>
  <si>
    <t>19,50*2,62-(1,58+1,20*1,60)</t>
  </si>
  <si>
    <t>2,05</t>
  </si>
  <si>
    <t>18,36*2,62-(1,58+1,20*1,60)</t>
  </si>
  <si>
    <t>2,04</t>
  </si>
  <si>
    <t>27,08*2,62-(1,58*3+1,20*1,6+18,56)</t>
  </si>
  <si>
    <t>5,16*2,62</t>
  </si>
  <si>
    <t>2,02</t>
  </si>
  <si>
    <t>53</t>
  </si>
  <si>
    <t>18,56+215,742+47,59+44,60+45,72+13,51</t>
  </si>
  <si>
    <t>54</t>
  </si>
  <si>
    <t>55</t>
  </si>
  <si>
    <t>56</t>
  </si>
  <si>
    <t>962051115R00</t>
  </si>
  <si>
    <t>Bourání příček železobetonových tl. 10 cm</t>
  </si>
  <si>
    <t>1,30*2,62</t>
  </si>
  <si>
    <t>57</t>
  </si>
  <si>
    <t>965081713RT2</t>
  </si>
  <si>
    <t>Bourání dlažeb keramických tl.10 mm, nad 1 m2</t>
  </si>
  <si>
    <t>4,63</t>
  </si>
  <si>
    <t>B07</t>
  </si>
  <si>
    <t>58</t>
  </si>
  <si>
    <t>962036123R00</t>
  </si>
  <si>
    <t>Demontáž SDK příčky, 1x kov.kce., 1x opláštěné 15 mm</t>
  </si>
  <si>
    <t>(1,725+3,40+0,655+1,07)*2,62</t>
  </si>
  <si>
    <t>B11</t>
  </si>
  <si>
    <t>59</t>
  </si>
  <si>
    <t>970251100R00</t>
  </si>
  <si>
    <t>Řezání železobetonu hl. řezu 100 mm</t>
  </si>
  <si>
    <t>(0,80+2,10*2)</t>
  </si>
  <si>
    <t>60</t>
  </si>
  <si>
    <t>978059531R00</t>
  </si>
  <si>
    <t>Odsekání vnitřních obkladů stěn nad 2 m2</t>
  </si>
  <si>
    <t>20,5+1,50</t>
  </si>
  <si>
    <t>M65</t>
  </si>
  <si>
    <t>Elektroinstalace</t>
  </si>
  <si>
    <t>6501</t>
  </si>
  <si>
    <t>Demontáž telefonu,osvětlení ke zpětné montáži</t>
  </si>
  <si>
    <t>B09</t>
  </si>
  <si>
    <t>62</t>
  </si>
  <si>
    <t>6502</t>
  </si>
  <si>
    <t>63</t>
  </si>
  <si>
    <t>6503VD</t>
  </si>
  <si>
    <t>Zpětná montáž telefonu</t>
  </si>
  <si>
    <t>1,07+1,49</t>
  </si>
  <si>
    <t>65</t>
  </si>
  <si>
    <t>66</t>
  </si>
  <si>
    <t>67</t>
  </si>
  <si>
    <t>2,56*30</t>
  </si>
  <si>
    <t>68</t>
  </si>
  <si>
    <t>979999987R00</t>
  </si>
  <si>
    <t>Poplatek za recyklaci směsi suti betonu, cihel, tašek a ker.výrobků, kusovost nad 1600 cm2 (170107)</t>
  </si>
  <si>
    <t>2,56</t>
  </si>
  <si>
    <t>REKONSTRUKCE BYTU B 1</t>
  </si>
  <si>
    <t>1,72*2,62</t>
  </si>
  <si>
    <t>(1,40+2,62*2)*0,20</t>
  </si>
  <si>
    <t>N08</t>
  </si>
  <si>
    <t>622481291R00</t>
  </si>
  <si>
    <t>Montáž výztužné lišty rohové vč.materiálu</t>
  </si>
  <si>
    <t>2,62*2+1,40</t>
  </si>
  <si>
    <t>2,20*1,575+1,07*0,995</t>
  </si>
  <si>
    <t>9,40</t>
  </si>
  <si>
    <t>120,35</t>
  </si>
  <si>
    <t>6112VD</t>
  </si>
  <si>
    <t>nájezdový plech</t>
  </si>
  <si>
    <t>7,77</t>
  </si>
  <si>
    <t>0</t>
  </si>
  <si>
    <t>27,48</t>
  </si>
  <si>
    <t>27,08</t>
  </si>
  <si>
    <t>505,09</t>
  </si>
  <si>
    <t>332,61</t>
  </si>
  <si>
    <t>Penetrace podkladu nátěrem  sádrokarton 1x</t>
  </si>
  <si>
    <t>0,16+1,49</t>
  </si>
  <si>
    <t>1,65*30</t>
  </si>
  <si>
    <t>1,65</t>
  </si>
  <si>
    <t>Úprava povrchů vnější</t>
  </si>
  <si>
    <t>Hradec Králové</t>
  </si>
  <si>
    <t>SILNOPROUD</t>
  </si>
  <si>
    <t>M65001</t>
  </si>
  <si>
    <t>Vedení elektroinstalační</t>
  </si>
  <si>
    <t>6504VD</t>
  </si>
  <si>
    <t>Silnoproud dle CN</t>
  </si>
  <si>
    <t>Úpravy povrchů,podlahy a osazování výplní otvorů</t>
  </si>
  <si>
    <t>6505VD</t>
  </si>
  <si>
    <t>Slaboproud  SUTERÉN dle CN</t>
  </si>
  <si>
    <t>6506VD</t>
  </si>
  <si>
    <t>Slabuproud dle CN - VRÁTNICE</t>
  </si>
  <si>
    <t>111VD</t>
  </si>
  <si>
    <t>Rekapitulace</t>
  </si>
  <si>
    <t>SO 01  REKONSTRUKCE  VSTUPŮ  B a C</t>
  </si>
  <si>
    <t>SO 02   REKONSTRUKCE  VRÁTNICE</t>
  </si>
  <si>
    <t>SO 05   SILNOPROUD</t>
  </si>
  <si>
    <t>SO 06   SLABOPROUD</t>
  </si>
  <si>
    <t>Vedlejší a ostatní rozpočtové náklady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</si>
  <si>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</si>
  <si>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</si>
  <si>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</si>
  <si>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</si>
  <si>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</si>
  <si>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</si>
  <si>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</si>
  <si>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Ostatní - HZS,revize,úklid PD skut.stavu</t>
  </si>
  <si>
    <t>M</t>
  </si>
  <si>
    <t xml:space="preserve">HSV </t>
  </si>
  <si>
    <t>BYTY REKAPITULACE</t>
  </si>
  <si>
    <t>REKONSTRUKCE VSTUPŮ  sekce B a C</t>
  </si>
  <si>
    <t>REKONSTRUKCE VSTUPŮ sekce B a C</t>
  </si>
  <si>
    <t xml:space="preserve">D+M elektrické topné rohože do tmelu  </t>
  </si>
  <si>
    <t>D+M elektrické topné rohože do tmelu</t>
  </si>
  <si>
    <t>Rozpočet akce</t>
  </si>
  <si>
    <t>" UHK Palachovy koleje, č.p. 1129 - 1135 a 1289 "                REKONSTRUKCE IMOBILNÍCH BYTŮ B1, B3, C1 a C3
A PŘÍSTUPŮ PRO IMOBILNÍ DO PALACHOVÝCH KOLEJÍ</t>
  </si>
  <si>
    <r>
      <rPr>
        <b/>
        <sz val="12"/>
        <color indexed="13"/>
        <rFont val="Arial CE"/>
        <charset val="238"/>
      </rPr>
      <t>SO.01   REKONSTRUKCE VSTUPŮ SEKCE B a C                            SO.02   REKONSTRUKCE VRÁTNICE                                                                              SO.03   REKONSTRUKCE BYTŮ B1, B3, C1, C3</t>
    </r>
    <r>
      <rPr>
        <b/>
        <sz val="12"/>
        <color indexed="60"/>
        <rFont val="Arial CE"/>
        <charset val="238"/>
      </rPr>
      <t xml:space="preserve">                     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</si>
  <si>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t>( Výkaz výměr akce )</t>
  </si>
  <si>
    <t>Část: D.1.4.g)  -  ZAŘÍZENÍ SILNOPROUDÉ ELEKTROTECHNIKY              VČ. BLESKOSVODU</t>
  </si>
  <si>
    <t>Do rozpočtu cenu DPS:</t>
  </si>
  <si>
    <t>Datum: 15.04.2024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</si>
  <si>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</si>
  <si>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</si>
  <si>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</si>
  <si>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</si>
  <si>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</si>
  <si>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</si>
  <si>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</si>
  <si>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ZÁKLADNÍ NÁKLADY:</t>
  </si>
  <si>
    <t>1. Dodávky celkem :</t>
  </si>
  <si>
    <t>2. Doprava (4%) a přesun (2%) dodávek :</t>
  </si>
  <si>
    <t>3. Montážní materiál :</t>
  </si>
  <si>
    <t>4. Montážní práce :</t>
  </si>
  <si>
    <t>5. Zemní práce :</t>
  </si>
  <si>
    <t>MEZISOUČET 1</t>
  </si>
  <si>
    <t>PPP z montáží :</t>
  </si>
  <si>
    <t>PPP ze ZP :</t>
  </si>
  <si>
    <t>MEZISOUČET 2</t>
  </si>
  <si>
    <t>Zhotovení dokumentace SKP:</t>
  </si>
  <si>
    <t>Nepředvidatelné práce, rizika :</t>
  </si>
  <si>
    <t>ZÁKLADNÍ NÁKLADY CELKEM</t>
  </si>
  <si>
    <t>VEDLEJŠÍ NÁKLADY</t>
  </si>
  <si>
    <t>Zařízení staveniště a mimostaveništní doprava (ZS+MD) :</t>
  </si>
  <si>
    <t>Provozní vlivy :</t>
  </si>
  <si>
    <t>VEDLEJŠÍ NÁKLADY CELKEM</t>
  </si>
  <si>
    <t>Kompletační činnost :</t>
  </si>
  <si>
    <t>NÁKLADY CELKEM /bez DPH/</t>
  </si>
  <si>
    <t>DPH v % :</t>
  </si>
  <si>
    <t>NÁKLADY CELKEM /s DPH 21%/</t>
  </si>
  <si>
    <t>řádek</t>
  </si>
  <si>
    <t>Výkaz výměr:   " UHK Palachovy koleje, č.p. 1129 - 1135 a 1289 "                                      REKONSTRUKCE IMOBILNÍCH BYTŮ B1, B3, C1 a C3  A  PŘÍSTUPŮ PRO IMOBILNÍ DO PALACHOVÝCH KOLEJÍ</t>
  </si>
  <si>
    <t>Rozpočet:</t>
  </si>
  <si>
    <t>SO.01   REKONSTRUKCE VSTUPŮ SEKCE B a C                                                              SO.02   REKONSTRUKCE VRÁTNICE                                                                              SO.03   REKONSTRUKCE BYTŮ B1, B3, C1, C3</t>
  </si>
  <si>
    <t>měrné jednotky</t>
  </si>
  <si>
    <t>počet jednotek "A" + "B"</t>
  </si>
  <si>
    <t>Cena za jednotku</t>
  </si>
  <si>
    <t>Souhr materiál</t>
  </si>
  <si>
    <t>Montáž za jednotku</t>
  </si>
  <si>
    <t>Souhrn montáž</t>
  </si>
  <si>
    <t>Souhrn za celek</t>
  </si>
  <si>
    <t>POZNÁMKA:</t>
  </si>
  <si>
    <t>jednotková cena materiálu</t>
  </si>
  <si>
    <t>násobitel jedn. ceny mater.</t>
  </si>
  <si>
    <t>jednotková cena montáže</t>
  </si>
  <si>
    <t>změřená výměra</t>
  </si>
  <si>
    <t>násobitel výměry</t>
  </si>
  <si>
    <t>K</t>
  </si>
  <si>
    <t>INSTALACE - Rekonstrukce imobilních bytů  a  přístupů pro imobilní osoby</t>
  </si>
  <si>
    <t>KABELY - VODIČE</t>
  </si>
  <si>
    <t>Kabel CYKY-J3x2,5</t>
  </si>
  <si>
    <t>Kabel CYKY-J3x1,5</t>
  </si>
  <si>
    <t>Kabel CYKY-O2x1,5</t>
  </si>
  <si>
    <t>Vodič CYY2,5mm2 / ZŽ  pro ochranné pospojení v sociálních prostorách</t>
  </si>
  <si>
    <t>KRABICE - SVORKY</t>
  </si>
  <si>
    <t>SVORKY BEZŠROUBOVÉ 1-2,5MM2 (SET = 50ks))</t>
  </si>
  <si>
    <t>set</t>
  </si>
  <si>
    <t>Krabice rozbočná s víčkem - přisazená IP44 / 4 vývody</t>
  </si>
  <si>
    <t>Krabice lištová přístrojová</t>
  </si>
  <si>
    <t>Krabice lištová-hluboká KPR, do SDK</t>
  </si>
  <si>
    <t>ZÁSUVKY</t>
  </si>
  <si>
    <t>Zásuvka do krabice pod omítku 230V, 16A, 2P+PE, IP20 - bílá</t>
  </si>
  <si>
    <t>Zásuvka do lištové krabice 230V, 16A, 2x 2P+PE, IP20 - bílá</t>
  </si>
  <si>
    <t>SPÍNAČE</t>
  </si>
  <si>
    <t>OVLADAČ 1/0 pod omítku - IP20</t>
  </si>
  <si>
    <t>SPÍNAČ řazení č.1 pod omítku - IP20</t>
  </si>
  <si>
    <t>SPÍNAČ řazení č.5 pod omítku - IP20</t>
  </si>
  <si>
    <t>SVÍTIDLA</t>
  </si>
  <si>
    <t>Svítidlo interiérové přisazené kulaté pr. 255mm, 1xE27 (14W), IP44, s matovým skleněným stínítkem</t>
  </si>
  <si>
    <t>Světelný zdroj E27/LED (14W)</t>
  </si>
  <si>
    <t>ELEKTROINSTALAČNÍ LIŠTY A KANÁLY</t>
  </si>
  <si>
    <t>Elektroinstalační lišta LH20X20</t>
  </si>
  <si>
    <t>Hmoždinky M8 s vruty</t>
  </si>
  <si>
    <t>Doplňky pro lišty (rohy, kryty)</t>
  </si>
  <si>
    <t>OSTATNÍ MATERIÁL</t>
  </si>
  <si>
    <t>Sádra stavební 20 kg</t>
  </si>
  <si>
    <t>MONTÁŽNÍ PRÁCE BEZ MATERIÁLU</t>
  </si>
  <si>
    <t>Ukončení vodičů v rozvaděči (vodiče do 6 mm2)</t>
  </si>
  <si>
    <t>Ukončení vodičů v rozbočných krabicích (vodiče do 6 mm2)</t>
  </si>
  <si>
    <t>Ukončení vodičů ve svítidlech (vodiče do 6 mm2)</t>
  </si>
  <si>
    <r>
      <t xml:space="preserve">MONTÁŽE - </t>
    </r>
    <r>
      <rPr>
        <u/>
        <sz val="9"/>
        <rFont val="Arial"/>
        <family val="2"/>
        <charset val="238"/>
      </rPr>
      <t>Demontáže</t>
    </r>
    <r>
      <rPr>
        <sz val="9"/>
        <rFont val="Arial"/>
        <family val="2"/>
        <charset val="238"/>
      </rPr>
      <t xml:space="preserve"> dotčených  rozvodů NN v rekonstruovaných sociálkách (bj. B1, B3, C1, C3 á 2,5NH)</t>
    </r>
  </si>
  <si>
    <t>hod</t>
  </si>
  <si>
    <t>Napojení kabelů na stávající rozvod 230/10A (z místa vedle automatických dveří v sekci B a C á 4,0NH)</t>
  </si>
  <si>
    <t>Stavební přípomoce ve stavebních konstrukcích (6 prostorů á 3,0NH)</t>
  </si>
  <si>
    <t>NH</t>
  </si>
  <si>
    <r>
      <t xml:space="preserve">MONTÁŽE - </t>
    </r>
    <r>
      <rPr>
        <u/>
        <sz val="9"/>
        <rFont val="Arial CE"/>
        <charset val="238"/>
      </rPr>
      <t>Montážní práce</t>
    </r>
    <r>
      <rPr>
        <sz val="9"/>
        <rFont val="Arial CE"/>
        <charset val="238"/>
      </rPr>
      <t xml:space="preserve"> bez rozlišení (7 prostorů á 2lidi á 5,0NH=70NH)</t>
    </r>
  </si>
  <si>
    <t>SPOLEČNÉ NÁKLADY A REŽIE</t>
  </si>
  <si>
    <t>Inženýrská činnost hlavního zhotovitele a koordinace při provádění  (7 prostorů á 2,5 NH-GD = 7 prostorů á 2,5NH + 25%)   (NH-GD = NH*1,2)</t>
  </si>
  <si>
    <t>NH-GD</t>
  </si>
  <si>
    <t>Autorský občasný dozor GP a technická koordinace při provádění  (7 prostory á 3,0NH-GP =  7 prostorů á 3,0NH+30%)   (NH-GP = NH*1,35)</t>
  </si>
  <si>
    <t>NH-GP</t>
  </si>
  <si>
    <t>Cestovné k občasnému AD pro GP a technické koordinace při provádění  (5xKD á 2x10km)</t>
  </si>
  <si>
    <t>km</t>
  </si>
  <si>
    <t>Výchozí revize elektrického zařízení vč. cestovného (7 prostorů á 1,5NH-RT =  7 prostorů á 1,5NH+20%)   (NH-GP = NH*1,40)</t>
  </si>
  <si>
    <t>NH-RT</t>
  </si>
  <si>
    <t>Spolupráce zhotovitele s RT při výchozí revizi elektrického zařízení  (7 prostorů á 1,0NH)</t>
  </si>
  <si>
    <t>Manipulace, doprava a uložení odpadů dle vyhlášky o odpadech  (7 prostorů á 0,5set)</t>
  </si>
  <si>
    <t>prc</t>
  </si>
  <si>
    <t>ΣK</t>
  </si>
  <si>
    <t>INSTALACE celkem -  Rekonstrukce imobilních bytů  a  přístupů pro imobilní osoby</t>
  </si>
  <si>
    <t>24_7966 UHK ACS Palachovy koleje vchod B a C 1_PP v_03</t>
  </si>
  <si>
    <t>položka</t>
  </si>
  <si>
    <t>cena/ks</t>
  </si>
  <si>
    <t>celkem</t>
  </si>
  <si>
    <t>řídící jednotka pro vstup B</t>
  </si>
  <si>
    <t>I-Door</t>
  </si>
  <si>
    <t>I-Door příst. jednotka bez PoE modulu DIN rail BOX</t>
  </si>
  <si>
    <t>Box_T01</t>
  </si>
  <si>
    <t>mont. plast. skříňka GEWIS 207 pro SuperMAX/AxDoor, iDoor</t>
  </si>
  <si>
    <t>980.002.12B</t>
  </si>
  <si>
    <t>Napáječ 220st/12Vss 3A + kryt - zál. puls.í zdroj</t>
  </si>
  <si>
    <t>150.200.52</t>
  </si>
  <si>
    <t>AKU baterie 7AH</t>
  </si>
  <si>
    <t>ACS u kontrolovaného vstupu B107</t>
  </si>
  <si>
    <t>914.001.01</t>
  </si>
  <si>
    <t>914MAX Rf miniterminál bez krytí a antény</t>
  </si>
  <si>
    <t>150.200.54</t>
  </si>
  <si>
    <t>Rozvodná skříňka GEWIS pro el. 914tCzRf vč.svork.</t>
  </si>
  <si>
    <t>MF07-IV</t>
  </si>
  <si>
    <t>Mifare RFID interface 4m příp. kab.</t>
  </si>
  <si>
    <t>vhwz</t>
  </si>
  <si>
    <t>redukce pro napojení MF7</t>
  </si>
  <si>
    <t>150.200.55</t>
  </si>
  <si>
    <t>Montážní rámeček pro MF7-xx plast (povr.mont)</t>
  </si>
  <si>
    <t>PBT-09/IRA</t>
  </si>
  <si>
    <t>Tlačítko odchodové proximity s infra senzorem</t>
  </si>
  <si>
    <t>ACS u kontrolovaného vstupu B108&lt;&gt;B105</t>
  </si>
  <si>
    <t>řídící jednotka pro vstup C</t>
  </si>
  <si>
    <t>ACS u kontrolovaného vstupu C110</t>
  </si>
  <si>
    <t>ACS u kontrolovaného vstupu C110&lt;&gt;C108</t>
  </si>
  <si>
    <t>Kabeláž+ inst. Materiál</t>
  </si>
  <si>
    <t>ANPR/6756-2</t>
  </si>
  <si>
    <t>TA [2x(2x0.50)+2x1]SN-PE/NE</t>
  </si>
  <si>
    <t>CYSY2x1,5</t>
  </si>
  <si>
    <t>Kabel CYSY2x1,5 H05VV-F 2x1,5 CYSY</t>
  </si>
  <si>
    <t>320N 1520E</t>
  </si>
  <si>
    <t>Trubka pevná 320N 1520E D20 2m</t>
  </si>
  <si>
    <t>VHWZ</t>
  </si>
  <si>
    <t>drobný instalační materiál</t>
  </si>
  <si>
    <t>INSTALAČNÍ PRÁCE - dle reálných podmínek</t>
  </si>
  <si>
    <t>SL20014</t>
  </si>
  <si>
    <t>pokládka kabeláže  instalace tras cena/m (*)</t>
  </si>
  <si>
    <t>příprava dveří pro instalaci el.mag.zámku</t>
  </si>
  <si>
    <t>instalace/zapojení  el.mag.zámku do dveří</t>
  </si>
  <si>
    <t>instalace přístupového bodu - jednostranný</t>
  </si>
  <si>
    <t>instalace přístupového bodu - oboustranný</t>
  </si>
  <si>
    <t>instalace Uzlového terminálu  SUPERMAX/AxDoor/iDoor</t>
  </si>
  <si>
    <t>SL20004</t>
  </si>
  <si>
    <t>konfigurace do systému UHK</t>
  </si>
  <si>
    <t>mimorozpočtové náklady</t>
  </si>
  <si>
    <t>SL20010</t>
  </si>
  <si>
    <t>v.r.n.</t>
  </si>
  <si>
    <t>SL20009</t>
  </si>
  <si>
    <t>doprava (*) - podle skutečnosti</t>
  </si>
  <si>
    <t>CELKEM bez DPH</t>
  </si>
  <si>
    <t>24_7966 UHK ACS Palachovy koleje - vrátnice</t>
  </si>
  <si>
    <t>ACS vstup ext&lt;&gt;01</t>
  </si>
  <si>
    <t>SEC_Tl</t>
  </si>
  <si>
    <t>nouzové únikové tlačítko</t>
  </si>
  <si>
    <t>vsS</t>
  </si>
  <si>
    <t>sensor pohybu se stavitelným paprskem</t>
  </si>
  <si>
    <t>ACS vstup 01&lt;&gt;02</t>
  </si>
  <si>
    <t>ACS vstup 13&lt;&gt;04</t>
  </si>
  <si>
    <t>ACS vstup ext&lt;&gt;13</t>
  </si>
  <si>
    <t>Cpanel_6</t>
  </si>
  <si>
    <t>ovládací panel přepínání režimu dveří</t>
  </si>
  <si>
    <t>instalace RADARu (pohybové čidlo aktivace dveří)</t>
  </si>
  <si>
    <t>OHM</t>
  </si>
  <si>
    <t>Orientační hlasovy systém</t>
  </si>
  <si>
    <t>OHM1</t>
  </si>
  <si>
    <t>D+M orientační hlasový majáček OHM/C, IP 64</t>
  </si>
  <si>
    <t>OHM2</t>
  </si>
  <si>
    <t>Montážní práce v NH</t>
  </si>
  <si>
    <t>OHM3</t>
  </si>
  <si>
    <t>silnoproudý celoplastový kabel CYKY-J3x1,5 vč. montáže</t>
  </si>
  <si>
    <t>OHM4</t>
  </si>
  <si>
    <t>technické práce - zprovoznění, vyzkoušení v NH</t>
  </si>
  <si>
    <t>doprava</t>
  </si>
  <si>
    <t>VRN</t>
  </si>
  <si>
    <t>Ing. Radek Vondra</t>
  </si>
  <si>
    <t>Ing Radek Vondra</t>
  </si>
  <si>
    <t>UHK - rekonstrukce</t>
  </si>
  <si>
    <t>UHK -rekonstrukce imobilních bytů - B1, B3, C1 a C3  a přístupu pro imobilní Palachových kolejí</t>
  </si>
  <si>
    <t>BYT   B3</t>
  </si>
  <si>
    <t>BYT  B3</t>
  </si>
  <si>
    <t>REKONSTRUKCE BYTU B3</t>
  </si>
  <si>
    <t>BYT  B1</t>
  </si>
  <si>
    <t>BYT B1</t>
  </si>
  <si>
    <t>BYT  C1</t>
  </si>
  <si>
    <t>BYT  C3</t>
  </si>
  <si>
    <t>BYT C3</t>
  </si>
  <si>
    <t>SO 03   REKONSTRUKCE BYTŮ  B1,B3, C1,C3</t>
  </si>
  <si>
    <t>N03</t>
  </si>
  <si>
    <t>(2,30*2+1,50*2+0,965)*0,25 +(3*2)</t>
  </si>
  <si>
    <t>Montáž dveří protipožár.1kř.do 80 cm</t>
  </si>
  <si>
    <t>Dveře protipožární EI30 plné 1-křídlé 800 x 1970 mm fólie vč.příslušenství - 1/T</t>
  </si>
  <si>
    <t>Dodávka a montáž dveří otočných, osazení závěsu, 1kř.3/T</t>
  </si>
  <si>
    <t>Dodávka a montáž kuchyňských linek dřevěných linek š.do 2,1m - včetně vybavení spotřebiči - výrobek č. T/04</t>
  </si>
  <si>
    <t>Zárubeň ocelová š. 900 mm/ tl. stěny 65 - 140 mm - včetně povrchové úpravy nátěrem</t>
  </si>
  <si>
    <t>Výroba a montáž kov. atypických konstr. do 10 kg nájezdový plech Z/01</t>
  </si>
  <si>
    <t>Lišta hliníková ukončovací k obkladům</t>
  </si>
  <si>
    <t>Malba nasádrokarton, barva, bez penetrace, 2x</t>
  </si>
  <si>
    <t>Malba univerzál., bílá, bez penetr.</t>
  </si>
  <si>
    <t>Zaslepení otvoru po dveřích SDK tl100mm - včetně minerální vaty</t>
  </si>
  <si>
    <t>Demontáž umyvadel včetně výtokových armatur</t>
  </si>
  <si>
    <t xml:space="preserve">Zařizovací předměty - dodávka a montáž - viz 01/Os                      </t>
  </si>
  <si>
    <t>B02+B12</t>
  </si>
  <si>
    <t xml:space="preserve">(0,80+2,10*2)+0,125*4 </t>
  </si>
  <si>
    <t>Příčka SDK tl.100mm,ocel.kce,1x oplášť.,RBI 12,5mm, včetně výztužné podkonstrukce</t>
  </si>
  <si>
    <t>(2,30*2+1,50*2+0,965)*0,15+ 3*2</t>
  </si>
  <si>
    <t>Zařizovací předměty - dodávka a montáž - viz 01/Os</t>
  </si>
  <si>
    <t>Zárubeň obložková š. 900 mm/ tl. stěny 65 - 140 mm- včetně povrchové úpravy nátěrem</t>
  </si>
  <si>
    <t>Výroba a montáž kov. atypických konstr. do 10 kg nájezdový plech 01/Z</t>
  </si>
  <si>
    <t>lišta ukončovací ve styku obklad + PVC</t>
  </si>
  <si>
    <t>Malba sádrokarton, barva, bez penetrace, 2x</t>
  </si>
  <si>
    <t>Dodávka a montáž kuchyňské linky dřevěné š.do 2,1m - včetně vybavení spotřebiči - výrobek č T/04</t>
  </si>
  <si>
    <t>Dodávka a montáž dveří posuvných, osazení závěsu, 1kř. 3/T</t>
  </si>
  <si>
    <t>UHK - Palachovy koleje</t>
  </si>
  <si>
    <t>Demontáž a zpětná montáž horních skříněk kuch. linky š.do 2,5m</t>
  </si>
  <si>
    <t>Dveře protipožární EI30 plné 1-křídlé 800 x 1970 mm fólie vč.příslušenství - 01/T</t>
  </si>
  <si>
    <t>Dveře posuvné 800/2000mm - 02/T</t>
  </si>
  <si>
    <t xml:space="preserve">N04 </t>
  </si>
  <si>
    <t>Výroba a montáž kov. atypických konstr. do 10 kg   nájezdový plech   D+M - 01/Z</t>
  </si>
  <si>
    <t>Odstranění PVC a koberců lepených s podložkou, včetně přebroušení povrchu</t>
  </si>
  <si>
    <t>(0,80+2,10*2)*2</t>
  </si>
  <si>
    <t>PŘIVOLÁVACÍ SYSTÉM PRO IMOBILNÍ UBYTOVACÍ JEDNOTKY - UHK  Palachovy koleje</t>
  </si>
  <si>
    <t>Ucelený sortiment produktů pro vybavení ubytovacích zařízení</t>
  </si>
  <si>
    <t>Hlavní ústředna nástěnná - umístění ve vrátnici</t>
  </si>
  <si>
    <t>Napáječ do 100 účastníků, 1+N-PE 230V/50Hz/6A/100VA</t>
  </si>
  <si>
    <t>Zásuvka rozvodu + kabel pohyblivého přívodu 2 m</t>
  </si>
  <si>
    <t>Periferní zařízení</t>
  </si>
  <si>
    <t>Vrátnice  ústředna</t>
  </si>
  <si>
    <t xml:space="preserve">Signalizační jednotka nástěnná </t>
  </si>
  <si>
    <t>Zásuvka účastníku s tlačítkem</t>
  </si>
  <si>
    <t>zásuvka účastníků</t>
  </si>
  <si>
    <t>volací šňůra nouzového volání</t>
  </si>
  <si>
    <t xml:space="preserve">Datový propojovací kabel - ubytovací jednotka x ústředna </t>
  </si>
  <si>
    <t>300 m</t>
  </si>
  <si>
    <t>závěs volací šňůry</t>
  </si>
  <si>
    <t>Instalační práce</t>
  </si>
  <si>
    <t>6507VD</t>
  </si>
  <si>
    <t xml:space="preserve">PŘIVOLÁVACÍ SYSTÉM PRO IMOBILNÍ UBYTOVACÍ JEDNOTKY </t>
  </si>
  <si>
    <t>Rozpočet - slaboproud</t>
  </si>
  <si>
    <t>RTS</t>
  </si>
  <si>
    <t>Podružný montážní materiál x%</t>
  </si>
  <si>
    <t>ROZPOČET</t>
  </si>
  <si>
    <t>(nedílnou součástí je projektová dokumentace)</t>
  </si>
  <si>
    <t>Stavba :</t>
  </si>
  <si>
    <t>UHK - REKONSTRUKCE IMOBILNÍCH BYTŮ B1,B3,C1 a C3 A PŘÍSTUPŮ PRO IMOBILNÍ PALACHOVÝCH KOLEJÍ</t>
  </si>
  <si>
    <t>Objekt :</t>
  </si>
  <si>
    <t>UHK PALACHOVY KOLEJE, BYT B1</t>
  </si>
  <si>
    <t>č.p.</t>
  </si>
  <si>
    <t>P.č.</t>
  </si>
  <si>
    <t>Číslo položky</t>
  </si>
  <si>
    <t>Název položky</t>
  </si>
  <si>
    <t>množství</t>
  </si>
  <si>
    <t>cena / MJ</t>
  </si>
  <si>
    <t>celkem (Kč)</t>
  </si>
  <si>
    <t>Práce a dodávky HSV</t>
  </si>
  <si>
    <t>Díl:</t>
  </si>
  <si>
    <t>Bourací práce prostupy</t>
  </si>
  <si>
    <t>Bourací práce a zednické přípomoci zajistí stavba dle požadavku profese</t>
  </si>
  <si>
    <t>Demontáž a likvidace stávajícího rozvodu ZTI (vodovod, kanalizace)</t>
  </si>
  <si>
    <t>kpt</t>
  </si>
  <si>
    <t>Celkem za</t>
  </si>
  <si>
    <t>HSV Celkem</t>
  </si>
  <si>
    <t>Práce a dodávky PSV</t>
  </si>
  <si>
    <t>Trubní vedení - vnitřní připojovací a stoupací gravitační kanalizace</t>
  </si>
  <si>
    <t>Potrubí kanalizační z PP hrdlové odpadní DN 40</t>
  </si>
  <si>
    <t>Potrubí kanalizační z PP hrdlové odpadní DN 50</t>
  </si>
  <si>
    <t>Potrubí kanalizační z PP hrdlové odpadní DN 100</t>
  </si>
  <si>
    <t xml:space="preserve">Zkouška těsnosti potrubí kanalizace vodou </t>
  </si>
  <si>
    <t>Přesun hmot pro rozvody potrubí v objektech v do 12 m</t>
  </si>
  <si>
    <t>Trubní vedení - kanalizace tvarovky, armatury, výpustky</t>
  </si>
  <si>
    <t>Vyvedení a upevnění odpadních výpustek DN 40</t>
  </si>
  <si>
    <t>Vyvedení a upevnění odpadních výpustek DN 100</t>
  </si>
  <si>
    <t>Napojení na stávající rozvod</t>
  </si>
  <si>
    <t>Trubní vedení - vnitřní rozvod studené vody a teplé vody</t>
  </si>
  <si>
    <t>Rozvody vody z plastů svařované polyfuzně do D 20 mm PN20</t>
  </si>
  <si>
    <t>Rozvody vody z plastů svařované polyfuzně do D 25 mm PN20</t>
  </si>
  <si>
    <t>Ochrana vodovodních trubek izolačními trubicemi</t>
  </si>
  <si>
    <t xml:space="preserve">Zkouška těsnosti vodovodního potrubí </t>
  </si>
  <si>
    <t xml:space="preserve">Proplach a dezinfekce vodovodního potrubí </t>
  </si>
  <si>
    <t>Nosný systém potrubí, kotvení</t>
  </si>
  <si>
    <t>Trubní vedení - vodovod armatury, zařízení</t>
  </si>
  <si>
    <t>D+M Ventil rohový RV15 s hadičkou</t>
  </si>
  <si>
    <t>Vyvední výpustku</t>
  </si>
  <si>
    <t>Nástěnka závitová K 247 pro ventil G 1/2 s jedním závitem</t>
  </si>
  <si>
    <t>Přesun hmot pro armatury v objektech v do 12 m</t>
  </si>
  <si>
    <t>Zařizovací předměty a vybavení - pro imobilní</t>
  </si>
  <si>
    <t>D+M Klozet keramický závěsný vč. sedátka, předstěnové instalace, zvukoizolační souprava, tlačítko</t>
  </si>
  <si>
    <t>D+M Předstěnová instalace do SDK pro WC</t>
  </si>
  <si>
    <t>D+M Umyvadlo keramické připevněné na stěnu šrouby bílé</t>
  </si>
  <si>
    <t>D+M Předstěnová instalace do SDK pro umyvadlo</t>
  </si>
  <si>
    <t>D+M Baterie umyvadlové stojánkové klasické bez výpusti</t>
  </si>
  <si>
    <t>D+M Zápachová uzávěrka chrom vč. zátky umývadla</t>
  </si>
  <si>
    <t>D+M Sprchový kout, nerezový žlab, sifon, zástěna</t>
  </si>
  <si>
    <t>D+M Baterie nástěnná termoregulační sprchová páková s hadicí a sprchovou růžicí posuvnou na tyči</t>
  </si>
  <si>
    <t>D+M Předstěnová instalace do SDK pro sprchu</t>
  </si>
  <si>
    <t>Přesun hmot pro zařizovací předměty v objektech v do 12 m</t>
  </si>
  <si>
    <t>PSV Celkem</t>
  </si>
  <si>
    <t>NEDÍLNOU SOUČÁSTÍ VÝKAZU VÝMĚR / ROZPOČTU JE PROJEKTOVÁ DOKUMENTACE STAVBY.</t>
  </si>
  <si>
    <t>UHK PALACHOVY KOLEJE, BYT B3</t>
  </si>
  <si>
    <t>Jádrové vrtání do panelu (podlahy) d 150 mm, délky 250 mm</t>
  </si>
  <si>
    <t>Požární utěsnění prostupu pro potrubí HT DN50</t>
  </si>
  <si>
    <t>Požární utěsnění prostupu pro potrubí HT DN110</t>
  </si>
  <si>
    <t>Vyvedení a upevnění odpadních výpustek DN 50</t>
  </si>
  <si>
    <t>Zápachová uzávěrka pro myčku HL405</t>
  </si>
  <si>
    <t>Nástěnka závitová K 247 pro baterii G 1/2 s jedním závitem</t>
  </si>
  <si>
    <t>pár</t>
  </si>
  <si>
    <t>D+M Klozet keramický závěsný vč. sedátka, předstěnové instalace, zvukoizolační souprava, tlačítko, madla</t>
  </si>
  <si>
    <t>D+M Sprchový kout, nerezový žlab, sifon, zástěna, sedátko, madla</t>
  </si>
  <si>
    <t>UHK PALACHOVY KOLEJE, BYT C1</t>
  </si>
  <si>
    <t>UHK PALACHOVY KOLEJE, BYT C3</t>
  </si>
  <si>
    <t xml:space="preserve">SO 04                BEZ OBSAZENÍ         (samostatný rozpočet) </t>
  </si>
</sst>
</file>

<file path=xl/styles.xml><?xml version="1.0" encoding="utf-8"?>
<styleSheet xmlns="http://schemas.openxmlformats.org/spreadsheetml/2006/main">
  <numFmts count="48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[$-F800]dddd\,\ mmmm\ dd\,\ yyyy"/>
    <numFmt numFmtId="165" formatCode="#,##0.00;[Red]#,##0.00"/>
    <numFmt numFmtId="166" formatCode="0.0%"/>
    <numFmt numFmtId="167" formatCode="#,##0.0"/>
    <numFmt numFmtId="168" formatCode="_-* #,##0.00\ [$€]_-;\-* #,##0.00\ [$€]_-;_-* \-??\ [$€]_-;_-@_-"/>
    <numFmt numFmtId="169" formatCode="_-&quot;$&quot;* #,##0_-;\-&quot;$&quot;* #,##0_-;_-&quot;$&quot;* &quot;-&quot;_-;_-@_-"/>
    <numFmt numFmtId="170" formatCode="&quot;$&quot;#,##0.00;[Red]\-&quot;$&quot;#,##0.00"/>
    <numFmt numFmtId="171" formatCode="_ &quot;\&quot;* #,##0_ ;_ &quot;\&quot;* \-#,##0_ ;_ &quot;\&quot;* &quot;-&quot;_ ;_ @_ "/>
    <numFmt numFmtId="172" formatCode="_ &quot;\&quot;* #,##0.00_ ;_ &quot;\&quot;* \-#,##0.00_ ;_ &quot;\&quot;* &quot;-&quot;??_ ;_ @_ "/>
    <numFmt numFmtId="173" formatCode="_ * #,##0_ ;_ * \-#,##0_ ;_ * &quot;-&quot;_ ;_ @_ "/>
    <numFmt numFmtId="174" formatCode="_ * #,##0.00_ ;_ * \-#,##0.00_ ;_ * &quot;-&quot;??_ ;_ @_ "/>
    <numFmt numFmtId="175" formatCode="#,##0\ [$Kč-405];\-#,##0\ [$Kč-405]"/>
    <numFmt numFmtId="176" formatCode="0_)"/>
    <numFmt numFmtId="177" formatCode="#,##0.0_);\(#,##0.0\)"/>
    <numFmt numFmtId="178" formatCode="_(* #,##0.0000_);_(* \(#,##0.0000\);_(* &quot;-&quot;??_);_(@_)"/>
    <numFmt numFmtId="179" formatCode="_(* #,##0.0000_);_(* \(#,##0.0000\);_(* \-??_);_(@_)"/>
    <numFmt numFmtId="180" formatCode="0.00000&quot;  &quot;"/>
    <numFmt numFmtId="181" formatCode="d/m/yy\ h:mm"/>
    <numFmt numFmtId="182" formatCode="###0;[Red]\-###0"/>
    <numFmt numFmtId="183" formatCode="#,##0&quot; F&quot;_);\(#,##0&quot; F)&quot;"/>
    <numFmt numFmtId="184" formatCode="_-* #,##0.00\ &quot;$&quot;_-;\-* #,##0.00\ &quot;$&quot;_-;_-* &quot;-&quot;??\ &quot;$&quot;_-;_-@_-"/>
    <numFmt numFmtId="185" formatCode="_(\$* #,##0.00_);_(\$* \(#,##0.00\);_(\$* \-??_);_(@_)"/>
    <numFmt numFmtId="186" formatCode="0.0%;\(0.0%\)"/>
    <numFmt numFmtId="187" formatCode="#,##0.00&quot; Kč&quot;"/>
    <numFmt numFmtId="188" formatCode="_ * #,##0.00_)&quot;L&quot;_ ;_ * \(#,##0.00\)&quot;L&quot;_ ;_ * &quot;-&quot;??_)&quot;L&quot;_ ;_ @_ "/>
    <numFmt numFmtId="189" formatCode="_-* #,##0_-;\-* #,##0_-;_-* \-_-;_-@_-"/>
    <numFmt numFmtId="190" formatCode="_-* #,##0.00_-;\-* #,##0.00_-;_-* \-??_-;_-@_-"/>
    <numFmt numFmtId="191" formatCode="_-* #,##0\ _F_-;\-* #,##0\ _F_-;_-* &quot;- &quot;_F_-;_-@_-"/>
    <numFmt numFmtId="192" formatCode="_-* #,##0.00\ _F_-;\-* #,##0.00\ _F_-;_-* \-??\ _F_-;_-@_-"/>
    <numFmt numFmtId="193" formatCode="_-* #,##0.00\ _K_č_-;\-* #,##0.00\ _K_č_-;_-* \-??\ _K_č_-;_-@_-"/>
    <numFmt numFmtId="194" formatCode="#,##0.00\ [$Kč-405]"/>
    <numFmt numFmtId="195" formatCode="#,##0.00&quot; F&quot;_);\(#,##0.00&quot; F)&quot;"/>
    <numFmt numFmtId="196" formatCode="#,##0&quot; $&quot;;\-#,##0&quot; $&quot;"/>
    <numFmt numFmtId="197" formatCode="#,##0&quot; F&quot;_);[Red]\(#,##0&quot; F)&quot;"/>
    <numFmt numFmtId="198" formatCode="#,##0.00&quot; F&quot;_);[Red]\(#,##0.00&quot; F)&quot;"/>
    <numFmt numFmtId="199" formatCode="0.00_)"/>
    <numFmt numFmtId="200" formatCode="_-* #,##0_-;\-* #,##0_-;_-* &quot;-&quot;_-;_-@_-"/>
    <numFmt numFmtId="201" formatCode="mmm\.yy"/>
    <numFmt numFmtId="202" formatCode="0%;\(0%\)"/>
    <numFmt numFmtId="203" formatCode="#,##0&quot; F&quot;;[Red]\-#,##0&quot; F&quot;"/>
    <numFmt numFmtId="204" formatCode="#,##0.00000000;[Red]\-#,##0.00000000"/>
    <numFmt numFmtId="205" formatCode="#,##0.000000000;[Red]\-#,##0.000000000"/>
    <numFmt numFmtId="206" formatCode="_-* #,##0.00_-;\-* #,##0.00_-;_-* &quot;-&quot;??_-;_-@_-"/>
    <numFmt numFmtId="207" formatCode="_(* #,##0.00_);_(* \(#,##0.00\);_(* \-??_);_(@_)"/>
  </numFmts>
  <fonts count="22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u/>
      <sz val="11"/>
      <name val="Arial CE"/>
      <charset val="238"/>
    </font>
    <font>
      <b/>
      <sz val="12"/>
      <color rgb="FF3366FF"/>
      <name val="Arial CE"/>
      <charset val="238"/>
    </font>
    <font>
      <sz val="12"/>
      <name val="Arial CE"/>
      <charset val="238"/>
    </font>
    <font>
      <b/>
      <sz val="12"/>
      <color indexed="13"/>
      <name val="Arial CE"/>
      <charset val="238"/>
    </font>
    <font>
      <b/>
      <sz val="12"/>
      <color indexed="60"/>
      <name val="Arial CE"/>
      <charset val="238"/>
    </font>
    <font>
      <b/>
      <sz val="10"/>
      <color indexed="48"/>
      <name val="Arial CE"/>
      <charset val="238"/>
    </font>
    <font>
      <b/>
      <u/>
      <sz val="11"/>
      <color rgb="FF3366FF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C0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u/>
      <sz val="12"/>
      <name val="Arial CE"/>
      <charset val="238"/>
    </font>
    <font>
      <sz val="14"/>
      <name val="Arial CE"/>
      <charset val="238"/>
    </font>
    <font>
      <sz val="14"/>
      <color indexed="8"/>
      <name val="Arial CE"/>
      <charset val="238"/>
    </font>
    <font>
      <sz val="12"/>
      <color indexed="8"/>
      <name val="Arial CE"/>
      <charset val="238"/>
    </font>
    <font>
      <sz val="14"/>
      <name val="Arial CE"/>
      <family val="2"/>
      <charset val="238"/>
    </font>
    <font>
      <sz val="9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9"/>
      <color indexed="10"/>
      <name val="Arial CE"/>
      <charset val="238"/>
    </font>
    <font>
      <i/>
      <sz val="10"/>
      <name val="Calibri"/>
      <family val="2"/>
      <charset val="238"/>
    </font>
    <font>
      <i/>
      <sz val="10"/>
      <color rgb="FF3366FF"/>
      <name val="Calibri"/>
      <family val="2"/>
      <charset val="238"/>
    </font>
    <font>
      <i/>
      <sz val="10"/>
      <color indexed="12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48"/>
      <name val="Calibri"/>
      <family val="2"/>
      <charset val="238"/>
    </font>
    <font>
      <b/>
      <sz val="10"/>
      <color rgb="FFC00000"/>
      <name val="Arial CE"/>
      <charset val="238"/>
    </font>
    <font>
      <b/>
      <u/>
      <sz val="11"/>
      <color rgb="FFFF00FF"/>
      <name val="Arial CE"/>
      <charset val="238"/>
    </font>
    <font>
      <b/>
      <sz val="9"/>
      <color rgb="FF7030A0"/>
      <name val="Arial CE"/>
      <charset val="238"/>
    </font>
    <font>
      <sz val="11"/>
      <color rgb="FFC00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b/>
      <u/>
      <sz val="9"/>
      <color rgb="FF00206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B050"/>
      <name val="Arial CE"/>
      <charset val="238"/>
    </font>
    <font>
      <sz val="9"/>
      <name val="Calibri"/>
      <family val="2"/>
      <charset val="238"/>
      <scheme val="minor"/>
    </font>
    <font>
      <u/>
      <sz val="9"/>
      <name val="Arial"/>
      <family val="2"/>
      <charset val="238"/>
    </font>
    <font>
      <u/>
      <sz val="9"/>
      <name val="Arial CE"/>
      <charset val="238"/>
    </font>
    <font>
      <sz val="9"/>
      <color rgb="FFC00000"/>
      <name val="Arial CE"/>
      <charset val="238"/>
    </font>
    <font>
      <sz val="10"/>
      <color indexed="48"/>
      <name val="Arial CE"/>
      <charset val="238"/>
    </font>
    <font>
      <sz val="10"/>
      <color rgb="FF92D050"/>
      <name val="Arial CE"/>
      <charset val="238"/>
    </font>
    <font>
      <sz val="10"/>
      <color indexed="10"/>
      <name val="Arial CE"/>
      <charset val="238"/>
    </font>
    <font>
      <b/>
      <u/>
      <sz val="11"/>
      <color indexed="14"/>
      <name val="Arial CE"/>
      <charset val="238"/>
    </font>
    <font>
      <sz val="9"/>
      <color rgb="FFDBE5F1"/>
      <name val="Arial CE"/>
      <charset val="238"/>
    </font>
    <font>
      <b/>
      <sz val="9"/>
      <color rgb="FFDBE5F1"/>
      <name val="Arial CE"/>
      <charset val="238"/>
    </font>
    <font>
      <b/>
      <u/>
      <sz val="9"/>
      <name val="Arial CE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i/>
      <u/>
      <sz val="8"/>
      <name val="Arial CE"/>
      <charset val="238"/>
    </font>
    <font>
      <sz val="8"/>
      <name val="Arial CE"/>
      <family val="2"/>
      <charset val="238"/>
    </font>
    <font>
      <i/>
      <u/>
      <sz val="8"/>
      <name val="Arial CE"/>
      <family val="2"/>
      <charset val="238"/>
    </font>
    <font>
      <u/>
      <sz val="8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0"/>
      <name val="Helv"/>
    </font>
    <font>
      <sz val="8"/>
      <name val="Arial"/>
      <family val="2"/>
      <charset val="1"/>
    </font>
    <font>
      <sz val="11"/>
      <name val="µ¸¿ò"/>
      <family val="3"/>
    </font>
    <font>
      <sz val="8"/>
      <name val="Times New Roman"/>
      <family val="1"/>
      <charset val="238"/>
    </font>
    <font>
      <b/>
      <sz val="10"/>
      <color indexed="9"/>
      <name val="Arial CE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sz val="12"/>
      <name val="¹ÙÅÁÃ¼"/>
      <family val="1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2"/>
      <name val="宋体"/>
      <charset val="134"/>
    </font>
    <font>
      <sz val="10"/>
      <name val="Mangal"/>
      <family val="2"/>
      <charset val="238"/>
    </font>
    <font>
      <sz val="10"/>
      <name val="MS Serif"/>
      <family val="1"/>
      <charset val="238"/>
    </font>
    <font>
      <sz val="10"/>
      <name val="Courier New"/>
      <family val="1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name val="AvantGardeGothicE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i/>
      <sz val="11"/>
      <color indexed="1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Arial"/>
      <family val="2"/>
      <charset val="1"/>
    </font>
    <font>
      <b/>
      <i/>
      <sz val="10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12"/>
      <color theme="10"/>
      <name val="Arial"/>
      <family val="2"/>
      <charset val="238"/>
    </font>
    <font>
      <u/>
      <sz val="11"/>
      <color indexed="12"/>
      <name val="Calibri"/>
      <family val="2"/>
      <charset val="1"/>
    </font>
    <font>
      <u/>
      <sz val="12"/>
      <color indexed="8"/>
      <name val="formata"/>
    </font>
    <font>
      <u/>
      <sz val="12"/>
      <color indexed="8"/>
      <name val="formata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9C0006"/>
      <name val="Arial"/>
      <family val="2"/>
      <charset val="238"/>
    </font>
    <font>
      <sz val="12"/>
      <name val="Arial"/>
      <family val="2"/>
      <charset val="1"/>
    </font>
    <font>
      <b/>
      <i/>
      <sz val="10"/>
      <color indexed="9"/>
      <name val="Arial CE"/>
      <charset val="238"/>
    </font>
    <font>
      <b/>
      <sz val="11"/>
      <name val="Arial"/>
      <family val="2"/>
      <charset val="238"/>
    </font>
    <font>
      <b/>
      <sz val="11"/>
      <color indexed="9"/>
      <name val="Calibri"/>
      <family val="2"/>
      <charset val="238"/>
    </font>
    <font>
      <u/>
      <sz val="6"/>
      <color indexed="12"/>
      <name val="Arial"/>
      <family val="2"/>
      <charset val="1"/>
    </font>
    <font>
      <u/>
      <sz val="6"/>
      <color indexed="20"/>
      <name val="Arial"/>
      <family val="2"/>
      <charset val="1"/>
    </font>
    <font>
      <sz val="12"/>
      <color indexed="9"/>
      <name val="Arial"/>
      <family val="2"/>
      <charset val="1"/>
    </font>
    <font>
      <sz val="8.0500000000000007"/>
      <color indexed="8"/>
      <name val="Times New Roman"/>
      <family val="1"/>
      <charset val="238"/>
    </font>
    <font>
      <sz val="10"/>
      <name val="宋体"/>
      <charset val="134"/>
    </font>
    <font>
      <b/>
      <sz val="11"/>
      <name val="Helv"/>
    </font>
    <font>
      <b/>
      <sz val="12"/>
      <name val="Arial"/>
      <family val="2"/>
      <charset val="238"/>
    </font>
    <font>
      <b/>
      <u/>
      <sz val="12"/>
      <color indexed="18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8"/>
      <color indexed="56"/>
      <name val="Cambria"/>
      <family val="2"/>
      <charset val="238"/>
    </font>
    <font>
      <b/>
      <sz val="9"/>
      <color indexed="12"/>
      <name val="Arial CE"/>
      <family val="2"/>
      <charset val="238"/>
    </font>
    <font>
      <sz val="8"/>
      <color rgb="FF9C6500"/>
      <name val="Arial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b/>
      <i/>
      <sz val="16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color rgb="FF000000"/>
      <name val="Arial"/>
      <family val="2"/>
      <charset val="238"/>
    </font>
    <font>
      <sz val="12"/>
      <name val="formata"/>
    </font>
    <font>
      <sz val="12"/>
      <name val="formata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8"/>
      <color indexed="18"/>
      <name val="Arial"/>
      <family val="2"/>
      <charset val="238"/>
    </font>
    <font>
      <shadow/>
      <sz val="12"/>
      <name val="Times CE"/>
      <family val="1"/>
      <charset val="238"/>
    </font>
    <font>
      <sz val="12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rgb="FF00610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b/>
      <sz val="8"/>
      <color indexed="8"/>
      <name val="Arial"/>
      <family val="2"/>
      <charset val="1"/>
    </font>
    <font>
      <sz val="11"/>
      <color indexed="10"/>
      <name val="Calibri"/>
      <family val="2"/>
      <charset val="238"/>
    </font>
    <font>
      <b/>
      <u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name val="ＭＳ Ｐゴシック"/>
      <family val="3"/>
      <charset val="1"/>
    </font>
    <font>
      <b/>
      <u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7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17"/>
        <bgColor indexed="57"/>
      </patternFill>
    </fill>
    <fill>
      <patternFill patternType="solid">
        <fgColor indexed="22"/>
        <bgColor indexed="4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0">
    <xf numFmtId="0" fontId="0" fillId="0" borderId="0"/>
    <xf numFmtId="0" fontId="1" fillId="0" borderId="0"/>
    <xf numFmtId="0" fontId="13" fillId="0" borderId="0"/>
    <xf numFmtId="0" fontId="41" fillId="0" borderId="0"/>
    <xf numFmtId="0" fontId="49" fillId="0" borderId="0"/>
    <xf numFmtId="44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105" fillId="0" borderId="0"/>
    <xf numFmtId="0" fontId="106" fillId="0" borderId="0"/>
    <xf numFmtId="0" fontId="107" fillId="0" borderId="0"/>
    <xf numFmtId="168" fontId="107" fillId="0" borderId="0"/>
    <xf numFmtId="0" fontId="107" fillId="0" borderId="0"/>
    <xf numFmtId="168" fontId="107" fillId="0" borderId="0"/>
    <xf numFmtId="0" fontId="108" fillId="0" borderId="0" applyProtection="0"/>
    <xf numFmtId="168" fontId="108" fillId="0" borderId="0" applyProtection="0"/>
    <xf numFmtId="0" fontId="108" fillId="0" borderId="0" applyProtection="0"/>
    <xf numFmtId="168" fontId="108" fillId="0" borderId="0" applyProtection="0"/>
    <xf numFmtId="0" fontId="107" fillId="0" borderId="0"/>
    <xf numFmtId="168" fontId="107" fillId="0" borderId="0"/>
    <xf numFmtId="0" fontId="107" fillId="0" borderId="0"/>
    <xf numFmtId="168" fontId="107" fillId="0" borderId="0"/>
    <xf numFmtId="0" fontId="107" fillId="0" borderId="0"/>
    <xf numFmtId="168" fontId="107" fillId="0" borderId="0"/>
    <xf numFmtId="0" fontId="107" fillId="0" borderId="0"/>
    <xf numFmtId="168" fontId="107" fillId="0" borderId="0"/>
    <xf numFmtId="0" fontId="109" fillId="0" borderId="0"/>
    <xf numFmtId="168" fontId="109" fillId="0" borderId="0"/>
    <xf numFmtId="0" fontId="109" fillId="0" borderId="0"/>
    <xf numFmtId="168" fontId="109" fillId="0" borderId="0"/>
    <xf numFmtId="0" fontId="49" fillId="0" borderId="0"/>
    <xf numFmtId="168" fontId="49" fillId="0" borderId="0"/>
    <xf numFmtId="0" fontId="110" fillId="0" borderId="0"/>
    <xf numFmtId="0" fontId="110" fillId="0" borderId="0"/>
    <xf numFmtId="0" fontId="110" fillId="0" borderId="0"/>
    <xf numFmtId="0" fontId="105" fillId="0" borderId="0"/>
    <xf numFmtId="0" fontId="108" fillId="0" borderId="0" applyProtection="0"/>
    <xf numFmtId="168" fontId="108" fillId="0" borderId="0" applyProtection="0"/>
    <xf numFmtId="0" fontId="108" fillId="0" borderId="0" applyProtection="0"/>
    <xf numFmtId="168" fontId="108" fillId="0" borderId="0" applyProtection="0"/>
    <xf numFmtId="0" fontId="108" fillId="0" borderId="0" applyProtection="0"/>
    <xf numFmtId="168" fontId="108" fillId="0" borderId="0" applyProtection="0"/>
    <xf numFmtId="0" fontId="109" fillId="0" borderId="0"/>
    <xf numFmtId="168" fontId="109" fillId="0" borderId="0"/>
    <xf numFmtId="0" fontId="110" fillId="0" borderId="0"/>
    <xf numFmtId="0" fontId="110" fillId="0" borderId="0"/>
    <xf numFmtId="0" fontId="105" fillId="0" borderId="0"/>
    <xf numFmtId="0" fontId="110" fillId="0" borderId="0"/>
    <xf numFmtId="0" fontId="111" fillId="0" borderId="0"/>
    <xf numFmtId="168" fontId="111" fillId="0" borderId="0"/>
    <xf numFmtId="0" fontId="111" fillId="0" borderId="0"/>
    <xf numFmtId="168" fontId="111" fillId="0" borderId="0"/>
    <xf numFmtId="0" fontId="111" fillId="0" borderId="0"/>
    <xf numFmtId="168" fontId="111" fillId="0" borderId="0"/>
    <xf numFmtId="0" fontId="107" fillId="0" borderId="0"/>
    <xf numFmtId="168" fontId="107" fillId="0" borderId="0"/>
    <xf numFmtId="0" fontId="107" fillId="0" borderId="0"/>
    <xf numFmtId="168" fontId="107" fillId="0" borderId="0"/>
    <xf numFmtId="0" fontId="109" fillId="0" borderId="0"/>
    <xf numFmtId="168" fontId="109" fillId="0" borderId="0"/>
    <xf numFmtId="0" fontId="109" fillId="0" borderId="0"/>
    <xf numFmtId="168" fontId="109" fillId="0" borderId="0"/>
    <xf numFmtId="0" fontId="105" fillId="0" borderId="0"/>
    <xf numFmtId="0" fontId="109" fillId="0" borderId="0"/>
    <xf numFmtId="168" fontId="109" fillId="0" borderId="0"/>
    <xf numFmtId="9" fontId="49" fillId="37" borderId="0"/>
    <xf numFmtId="0" fontId="49" fillId="0" borderId="0"/>
    <xf numFmtId="0" fontId="106" fillId="0" borderId="0"/>
    <xf numFmtId="42" fontId="41" fillId="0" borderId="0" applyFont="0" applyFill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169" fontId="49" fillId="0" borderId="0" applyFont="0" applyFill="0" applyBorder="0" applyAlignment="0" applyProtection="0"/>
    <xf numFmtId="170" fontId="110" fillId="0" borderId="0" applyFont="0" applyFill="0" applyBorder="0" applyAlignment="0" applyProtection="0"/>
    <xf numFmtId="171" fontId="112" fillId="0" borderId="0" applyFont="0" applyFill="0" applyBorder="0" applyAlignment="0" applyProtection="0"/>
    <xf numFmtId="172" fontId="112" fillId="0" borderId="0" applyFont="0" applyFill="0" applyBorder="0" applyAlignment="0" applyProtection="0"/>
    <xf numFmtId="0" fontId="113" fillId="0" borderId="0">
      <alignment horizontal="center" wrapText="1"/>
      <protection locked="0"/>
    </xf>
    <xf numFmtId="168" fontId="113" fillId="0" borderId="0">
      <alignment horizontal="center" wrapText="1"/>
      <protection locked="0"/>
    </xf>
    <xf numFmtId="17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175" fontId="114" fillId="46" borderId="95" applyProtection="0">
      <alignment vertical="center"/>
    </xf>
    <xf numFmtId="0" fontId="115" fillId="0" borderId="0" applyNumberFormat="0" applyFill="0" applyBorder="0" applyAlignment="0" applyProtection="0"/>
    <xf numFmtId="176" fontId="108" fillId="0" borderId="0"/>
    <xf numFmtId="49" fontId="116" fillId="0" borderId="96" applyNumberFormat="0" applyFont="0" applyAlignment="0">
      <alignment horizontal="left" vertical="center" wrapText="1"/>
    </xf>
    <xf numFmtId="0" fontId="117" fillId="0" borderId="0" applyNumberFormat="0" applyFill="0" applyBorder="0" applyAlignment="0"/>
    <xf numFmtId="168" fontId="117" fillId="0" borderId="0" applyNumberFormat="0" applyFill="0" applyBorder="0" applyAlignment="0"/>
    <xf numFmtId="0" fontId="118" fillId="0" borderId="0" applyNumberFormat="0" applyFill="0" applyBorder="0" applyAlignment="0" applyProtection="0"/>
    <xf numFmtId="0" fontId="119" fillId="0" borderId="0"/>
    <xf numFmtId="0" fontId="49" fillId="0" borderId="0" applyFill="0" applyBorder="0" applyAlignment="0"/>
    <xf numFmtId="168" fontId="4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178" fontId="110" fillId="0" borderId="0" applyFill="0" applyBorder="0" applyAlignment="0"/>
    <xf numFmtId="178" fontId="110" fillId="0" borderId="0" applyFill="0" applyBorder="0" applyAlignment="0"/>
    <xf numFmtId="179" fontId="109" fillId="0" borderId="0" applyFill="0" applyBorder="0" applyAlignment="0"/>
    <xf numFmtId="180" fontId="49" fillId="0" borderId="0" applyFill="0" applyBorder="0" applyAlignment="0"/>
    <xf numFmtId="180" fontId="49" fillId="0" borderId="0" applyFill="0" applyBorder="0" applyAlignment="0"/>
    <xf numFmtId="181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3" fontId="49" fillId="0" borderId="0" applyFill="0" applyBorder="0" applyAlignment="0"/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86" fontId="110" fillId="0" borderId="0" applyFill="0" applyBorder="0" applyAlignment="0"/>
    <xf numFmtId="186" fontId="110" fillId="0" borderId="0" applyFill="0" applyBorder="0" applyAlignment="0"/>
    <xf numFmtId="186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0" fontId="39" fillId="0" borderId="73" applyNumberFormat="0" applyFill="0" applyAlignment="0" applyProtection="0"/>
    <xf numFmtId="0" fontId="120" fillId="0" borderId="97" applyNumberFormat="0" applyFill="0" applyAlignment="0" applyProtection="0"/>
    <xf numFmtId="175" fontId="121" fillId="0" borderId="95" applyProtection="0">
      <alignment horizontal="right" vertical="center"/>
    </xf>
    <xf numFmtId="175" fontId="121" fillId="0" borderId="95" applyProtection="0">
      <alignment horizontal="right" vertical="center"/>
    </xf>
    <xf numFmtId="187" fontId="122" fillId="0" borderId="0"/>
    <xf numFmtId="187" fontId="123" fillId="47" borderId="98"/>
    <xf numFmtId="187" fontId="123" fillId="47" borderId="98"/>
    <xf numFmtId="187" fontId="123" fillId="47" borderId="98"/>
    <xf numFmtId="187" fontId="124" fillId="0" borderId="99"/>
    <xf numFmtId="167" fontId="125" fillId="0" borderId="0" applyFill="0" applyBorder="0" applyProtection="0">
      <alignment horizontal="right"/>
    </xf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5" fontId="67" fillId="0" borderId="100" applyNumberFormat="0" applyFont="0" applyAlignment="0" applyProtection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8" fontId="126" fillId="0" borderId="0"/>
    <xf numFmtId="189" fontId="127" fillId="0" borderId="0" applyFill="0" applyBorder="0" applyAlignment="0" applyProtection="0"/>
    <xf numFmtId="184" fontId="110" fillId="0" borderId="0" applyFont="0" applyFill="0" applyBorder="0" applyAlignment="0" applyProtection="0"/>
    <xf numFmtId="184" fontId="110" fillId="0" borderId="0" applyFont="0" applyFill="0" applyBorder="0" applyAlignment="0" applyProtection="0"/>
    <xf numFmtId="185" fontId="127" fillId="0" borderId="0" applyFill="0" applyBorder="0" applyAlignment="0" applyProtection="0"/>
    <xf numFmtId="190" fontId="127" fillId="0" borderId="0" applyFill="0" applyBorder="0" applyAlignment="0" applyProtection="0"/>
    <xf numFmtId="0" fontId="128" fillId="0" borderId="0" applyNumberFormat="0" applyAlignment="0"/>
    <xf numFmtId="168" fontId="128" fillId="0" borderId="0" applyNumberFormat="0" applyAlignment="0"/>
    <xf numFmtId="0" fontId="129" fillId="0" borderId="0" applyNumberFormat="0" applyAlignment="0"/>
    <xf numFmtId="168" fontId="129" fillId="0" borderId="0" applyNumberFormat="0" applyAlignment="0"/>
    <xf numFmtId="191" fontId="127" fillId="0" borderId="0" applyFill="0" applyBorder="0" applyAlignment="0" applyProtection="0"/>
    <xf numFmtId="177" fontId="110" fillId="0" borderId="0" applyFont="0" applyFill="0" applyBorder="0" applyAlignment="0" applyProtection="0"/>
    <xf numFmtId="177" fontId="110" fillId="0" borderId="0" applyFont="0" applyFill="0" applyBorder="0" applyAlignment="0" applyProtection="0"/>
    <xf numFmtId="177" fontId="127" fillId="0" borderId="0" applyFill="0" applyBorder="0" applyAlignment="0" applyProtection="0"/>
    <xf numFmtId="192" fontId="127" fillId="0" borderId="0" applyFill="0" applyBorder="0" applyAlignment="0" applyProtection="0"/>
    <xf numFmtId="3" fontId="130" fillId="0" borderId="0"/>
    <xf numFmtId="193" fontId="127" fillId="0" borderId="0" applyFill="0" applyBorder="0" applyAlignment="0" applyProtection="0"/>
    <xf numFmtId="193" fontId="127" fillId="0" borderId="0" applyFill="0" applyBorder="0" applyAlignment="0" applyProtection="0"/>
    <xf numFmtId="193" fontId="127" fillId="0" borderId="0" applyFill="0" applyBorder="0" applyAlignment="0" applyProtection="0"/>
    <xf numFmtId="41" fontId="41" fillId="0" borderId="0" applyFont="0" applyFill="0" applyBorder="0" applyAlignment="0" applyProtection="0"/>
    <xf numFmtId="4" fontId="131" fillId="0" borderId="0"/>
    <xf numFmtId="39" fontId="108" fillId="0" borderId="0"/>
    <xf numFmtId="14" fontId="132" fillId="0" borderId="0" applyFill="0" applyBorder="0" applyAlignment="0"/>
    <xf numFmtId="14" fontId="132" fillId="0" borderId="0" applyFill="0" applyBorder="0" applyAlignment="0"/>
    <xf numFmtId="14" fontId="133" fillId="0" borderId="0" applyFill="0" applyBorder="0" applyAlignment="0"/>
    <xf numFmtId="0" fontId="134" fillId="0" borderId="0"/>
    <xf numFmtId="168" fontId="134" fillId="0" borderId="0"/>
    <xf numFmtId="0" fontId="108" fillId="0" borderId="0">
      <alignment vertical="center"/>
    </xf>
    <xf numFmtId="168" fontId="108" fillId="0" borderId="0">
      <alignment vertical="center"/>
    </xf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86" fontId="110" fillId="0" borderId="0" applyFill="0" applyBorder="0" applyAlignment="0"/>
    <xf numFmtId="186" fontId="110" fillId="0" borderId="0" applyFill="0" applyBorder="0" applyAlignment="0"/>
    <xf numFmtId="186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0" fontId="135" fillId="0" borderId="0" applyNumberFormat="0" applyAlignment="0"/>
    <xf numFmtId="168" fontId="135" fillId="0" borderId="0" applyNumberFormat="0" applyAlignment="0"/>
    <xf numFmtId="0" fontId="136" fillId="48" borderId="43"/>
    <xf numFmtId="168" fontId="127" fillId="0" borderId="0" applyFill="0" applyBorder="0" applyAlignment="0" applyProtection="0"/>
    <xf numFmtId="0" fontId="137" fillId="0" borderId="0" applyNumberFormat="0" applyFill="0" applyBorder="0" applyAlignment="0" applyProtection="0"/>
    <xf numFmtId="168" fontId="137" fillId="0" borderId="0" applyNumberFormat="0" applyFill="0" applyBorder="0" applyAlignment="0" applyProtection="0"/>
    <xf numFmtId="0" fontId="138" fillId="0" borderId="0"/>
    <xf numFmtId="168" fontId="138" fillId="0" borderId="0"/>
    <xf numFmtId="0" fontId="139" fillId="0" borderId="0" applyNumberFormat="0" applyFill="0" applyBorder="0" applyAlignment="0" applyProtection="0"/>
    <xf numFmtId="168" fontId="139" fillId="0" borderId="0" applyNumberFormat="0" applyFill="0" applyBorder="0" applyAlignment="0" applyProtection="0"/>
    <xf numFmtId="38" fontId="136" fillId="49" borderId="0" applyNumberFormat="0" applyBorder="0" applyAlignment="0" applyProtection="0"/>
    <xf numFmtId="168" fontId="111" fillId="47" borderId="0" applyNumberFormat="0" applyBorder="0" applyAlignment="0" applyProtection="0"/>
    <xf numFmtId="38" fontId="136" fillId="49" borderId="0" applyNumberFormat="0" applyBorder="0" applyAlignment="0" applyProtection="0"/>
    <xf numFmtId="0" fontId="111" fillId="47" borderId="0" applyNumberFormat="0" applyBorder="0" applyAlignment="0" applyProtection="0"/>
    <xf numFmtId="0" fontId="140" fillId="0" borderId="0"/>
    <xf numFmtId="0" fontId="141" fillId="50" borderId="0"/>
    <xf numFmtId="0" fontId="142" fillId="0" borderId="0">
      <alignment horizontal="left"/>
    </xf>
    <xf numFmtId="0" fontId="143" fillId="0" borderId="75" applyNumberFormat="0" applyAlignment="0" applyProtection="0">
      <alignment horizontal="left" vertical="center"/>
    </xf>
    <xf numFmtId="168" fontId="144" fillId="0" borderId="101" applyNumberFormat="0" applyAlignment="0" applyProtection="0"/>
    <xf numFmtId="168" fontId="144" fillId="0" borderId="101" applyNumberFormat="0" applyAlignment="0" applyProtection="0"/>
    <xf numFmtId="168" fontId="144" fillId="0" borderId="101" applyNumberFormat="0" applyAlignment="0" applyProtection="0"/>
    <xf numFmtId="0" fontId="144" fillId="0" borderId="101" applyNumberFormat="0" applyAlignment="0" applyProtection="0"/>
    <xf numFmtId="0" fontId="144" fillId="0" borderId="101" applyNumberFormat="0" applyAlignment="0" applyProtection="0"/>
    <xf numFmtId="0" fontId="143" fillId="0" borderId="75" applyNumberFormat="0" applyAlignment="0" applyProtection="0">
      <alignment horizontal="left" vertical="center"/>
    </xf>
    <xf numFmtId="0" fontId="144" fillId="0" borderId="101" applyNumberFormat="0" applyAlignment="0" applyProtection="0"/>
    <xf numFmtId="0" fontId="143" fillId="0" borderId="77">
      <alignment horizontal="left" vertical="center"/>
    </xf>
    <xf numFmtId="168" fontId="144" fillId="0" borderId="102">
      <alignment horizontal="left" vertical="center"/>
    </xf>
    <xf numFmtId="0" fontId="143" fillId="0" borderId="77">
      <alignment horizontal="left" vertical="center"/>
    </xf>
    <xf numFmtId="0" fontId="144" fillId="0" borderId="102">
      <alignment horizontal="left" vertical="center"/>
    </xf>
    <xf numFmtId="0" fontId="145" fillId="0" borderId="45"/>
    <xf numFmtId="0" fontId="108" fillId="0" borderId="0">
      <alignment vertical="center"/>
    </xf>
    <xf numFmtId="168" fontId="108" fillId="0" borderId="0">
      <alignment vertical="center"/>
    </xf>
    <xf numFmtId="0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0" fontId="147" fillId="0" borderId="0" applyNumberFormat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8" fontId="149" fillId="0" borderId="0" applyNumberFormat="0" applyFill="0" applyBorder="0" applyAlignment="0" applyProtection="0"/>
    <xf numFmtId="0" fontId="150" fillId="0" borderId="0" applyNumberFormat="0" applyBorder="0" applyAlignment="0" applyProtection="0">
      <alignment vertical="top"/>
      <protection locked="0"/>
    </xf>
    <xf numFmtId="168" fontId="150" fillId="0" borderId="0" applyNumberFormat="0" applyBorder="0" applyAlignment="0" applyProtection="0">
      <alignment vertical="top"/>
      <protection locked="0"/>
    </xf>
    <xf numFmtId="0" fontId="151" fillId="0" borderId="0" applyNumberFormat="0" applyBorder="0" applyAlignment="0" applyProtection="0">
      <alignment vertical="top"/>
      <protection locked="0"/>
    </xf>
    <xf numFmtId="0" fontId="147" fillId="0" borderId="0" applyNumberFormat="0" applyBorder="0" applyAlignment="0" applyProtection="0"/>
    <xf numFmtId="0" fontId="152" fillId="0" borderId="0" applyNumberFormat="0" applyFill="0" applyBorder="0" applyAlignment="0" applyProtection="0"/>
    <xf numFmtId="168" fontId="147" fillId="0" borderId="0" applyNumberFormat="0" applyBorder="0" applyAlignment="0" applyProtection="0"/>
    <xf numFmtId="168" fontId="147" fillId="0" borderId="0" applyNumberFormat="0" applyBorder="0" applyAlignment="0" applyProtection="0"/>
    <xf numFmtId="168" fontId="147" fillId="0" borderId="0" applyNumberFormat="0" applyBorder="0" applyAlignment="0" applyProtection="0"/>
    <xf numFmtId="168" fontId="147" fillId="0" borderId="0" applyNumberFormat="0" applyBorder="0" applyAlignment="0" applyProtection="0"/>
    <xf numFmtId="0" fontId="30" fillId="6" borderId="0" applyNumberFormat="0" applyBorder="0" applyAlignment="0" applyProtection="0"/>
    <xf numFmtId="0" fontId="153" fillId="6" borderId="0" applyNumberFormat="0" applyBorder="0" applyAlignment="0" applyProtection="0"/>
    <xf numFmtId="0" fontId="110" fillId="0" borderId="0"/>
    <xf numFmtId="10" fontId="136" fillId="51" borderId="43" applyNumberFormat="0" applyBorder="0" applyAlignment="0" applyProtection="0"/>
    <xf numFmtId="168" fontId="111" fillId="52" borderId="0" applyNumberFormat="0" applyBorder="0" applyAlignment="0" applyProtection="0"/>
    <xf numFmtId="10" fontId="136" fillId="51" borderId="43" applyNumberFormat="0" applyBorder="0" applyAlignment="0" applyProtection="0"/>
    <xf numFmtId="0" fontId="111" fillId="52" borderId="0" applyNumberFormat="0" applyBorder="0" applyAlignment="0" applyProtection="0"/>
    <xf numFmtId="177" fontId="154" fillId="53" borderId="0"/>
    <xf numFmtId="0" fontId="155" fillId="54" borderId="95" applyAlignment="0">
      <protection locked="0"/>
    </xf>
    <xf numFmtId="0" fontId="156" fillId="0" borderId="0"/>
    <xf numFmtId="0" fontId="36" fillId="10" borderId="71" applyNumberFormat="0" applyAlignment="0" applyProtection="0"/>
    <xf numFmtId="0" fontId="157" fillId="55" borderId="103" applyNumberFormat="0" applyAlignment="0" applyProtection="0"/>
    <xf numFmtId="0" fontId="158" fillId="0" borderId="0" applyNumberFormat="0" applyFill="0" applyBorder="0" applyAlignment="0" applyProtection="0"/>
    <xf numFmtId="168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86" fontId="110" fillId="0" borderId="0" applyFill="0" applyBorder="0" applyAlignment="0"/>
    <xf numFmtId="186" fontId="110" fillId="0" borderId="0" applyFill="0" applyBorder="0" applyAlignment="0"/>
    <xf numFmtId="186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177" fontId="160" fillId="56" borderId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194" fontId="55" fillId="0" borderId="0" applyFill="0" applyBorder="0" applyAlignment="0" applyProtection="0"/>
    <xf numFmtId="174" fontId="162" fillId="0" borderId="0" applyFont="0" applyFill="0" applyBorder="0" applyAlignment="0" applyProtection="0"/>
    <xf numFmtId="195" fontId="127" fillId="0" borderId="0" applyFill="0" applyBorder="0" applyAlignment="0" applyProtection="0"/>
    <xf numFmtId="196" fontId="127" fillId="0" borderId="0" applyFill="0" applyBorder="0" applyAlignment="0" applyProtection="0"/>
    <xf numFmtId="0" fontId="163" fillId="0" borderId="42"/>
    <xf numFmtId="197" fontId="127" fillId="0" borderId="0" applyFill="0" applyBorder="0" applyAlignment="0" applyProtection="0"/>
    <xf numFmtId="198" fontId="127" fillId="0" borderId="0" applyFill="0" applyBorder="0" applyAlignment="0" applyProtection="0"/>
    <xf numFmtId="0" fontId="164" fillId="36" borderId="104"/>
    <xf numFmtId="0" fontId="165" fillId="0" borderId="0"/>
    <xf numFmtId="0" fontId="165" fillId="0" borderId="0"/>
    <xf numFmtId="168" fontId="165" fillId="0" borderId="0"/>
    <xf numFmtId="0" fontId="26" fillId="0" borderId="65" applyNumberFormat="0" applyFill="0" applyAlignment="0" applyProtection="0"/>
    <xf numFmtId="0" fontId="26" fillId="0" borderId="65" applyNumberFormat="0" applyFill="0" applyAlignment="0" applyProtection="0"/>
    <xf numFmtId="0" fontId="26" fillId="0" borderId="65" applyNumberFormat="0" applyFill="0" applyAlignment="0" applyProtection="0"/>
    <xf numFmtId="0" fontId="26" fillId="0" borderId="65" applyNumberFormat="0" applyFill="0" applyAlignment="0" applyProtection="0"/>
    <xf numFmtId="0" fontId="26" fillId="0" borderId="65" applyNumberFormat="0" applyFill="0" applyAlignment="0" applyProtection="0"/>
    <xf numFmtId="0" fontId="165" fillId="0" borderId="0"/>
    <xf numFmtId="0" fontId="166" fillId="0" borderId="105" applyNumberFormat="0" applyFill="0" applyAlignment="0" applyProtection="0"/>
    <xf numFmtId="0" fontId="164" fillId="36" borderId="104"/>
    <xf numFmtId="0" fontId="164" fillId="36" borderId="104"/>
    <xf numFmtId="0" fontId="164" fillId="36" borderId="104"/>
    <xf numFmtId="0" fontId="167" fillId="0" borderId="0"/>
    <xf numFmtId="0" fontId="168" fillId="0" borderId="106"/>
    <xf numFmtId="0" fontId="168" fillId="0" borderId="106"/>
    <xf numFmtId="0" fontId="168" fillId="0" borderId="106"/>
    <xf numFmtId="0" fontId="168" fillId="0" borderId="106"/>
    <xf numFmtId="168" fontId="168" fillId="0" borderId="106"/>
    <xf numFmtId="168" fontId="168" fillId="0" borderId="106"/>
    <xf numFmtId="168" fontId="168" fillId="0" borderId="106"/>
    <xf numFmtId="0" fontId="27" fillId="0" borderId="66" applyNumberFormat="0" applyFill="0" applyAlignment="0" applyProtection="0"/>
    <xf numFmtId="0" fontId="27" fillId="0" borderId="66" applyNumberFormat="0" applyFill="0" applyAlignment="0" applyProtection="0"/>
    <xf numFmtId="0" fontId="27" fillId="0" borderId="66" applyNumberFormat="0" applyFill="0" applyAlignment="0" applyProtection="0"/>
    <xf numFmtId="0" fontId="27" fillId="0" borderId="66" applyNumberFormat="0" applyFill="0" applyAlignment="0" applyProtection="0"/>
    <xf numFmtId="0" fontId="27" fillId="0" borderId="66" applyNumberFormat="0" applyFill="0" applyAlignment="0" applyProtection="0"/>
    <xf numFmtId="0" fontId="168" fillId="0" borderId="106"/>
    <xf numFmtId="0" fontId="169" fillId="0" borderId="107" applyNumberFormat="0" applyFill="0" applyAlignment="0" applyProtection="0"/>
    <xf numFmtId="0" fontId="28" fillId="0" borderId="67" applyNumberFormat="0" applyFill="0" applyAlignment="0" applyProtection="0"/>
    <xf numFmtId="0" fontId="170" fillId="0" borderId="108" applyNumberFormat="0" applyFill="0" applyAlignment="0" applyProtection="0"/>
    <xf numFmtId="0" fontId="28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68" fontId="167" fillId="0" borderId="0"/>
    <xf numFmtId="168" fontId="167" fillId="0" borderId="0"/>
    <xf numFmtId="168" fontId="167" fillId="0" borderId="0"/>
    <xf numFmtId="168" fontId="167" fillId="0" borderId="0"/>
    <xf numFmtId="0" fontId="164" fillId="36" borderId="104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/>
    <xf numFmtId="0" fontId="31" fillId="7" borderId="0" applyNumberFormat="0" applyBorder="0" applyAlignment="0" applyProtection="0"/>
    <xf numFmtId="0" fontId="174" fillId="7" borderId="0" applyNumberFormat="0" applyBorder="0" applyAlignment="0" applyProtection="0"/>
    <xf numFmtId="0" fontId="175" fillId="57" borderId="0" applyNumberFormat="0" applyBorder="0" applyAlignment="0" applyProtection="0"/>
    <xf numFmtId="37" fontId="176" fillId="0" borderId="0"/>
    <xf numFmtId="175" fontId="177" fillId="0" borderId="95">
      <alignment vertical="center"/>
      <protection locked="0"/>
    </xf>
    <xf numFmtId="0" fontId="177" fillId="0" borderId="95">
      <alignment horizontal="justify" vertical="center" wrapText="1"/>
      <protection locked="0"/>
    </xf>
    <xf numFmtId="199" fontId="178" fillId="0" borderId="0"/>
    <xf numFmtId="199" fontId="178" fillId="0" borderId="0"/>
    <xf numFmtId="199" fontId="179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7" fillId="0" borderId="95">
      <alignment horizontal="justify" vertical="center" wrapText="1"/>
      <protection locked="0"/>
    </xf>
    <xf numFmtId="0" fontId="177" fillId="0" borderId="95">
      <alignment horizontal="justify" vertical="center" wrapText="1"/>
      <protection locked="0"/>
    </xf>
    <xf numFmtId="0" fontId="177" fillId="0" borderId="95">
      <alignment horizontal="justify" vertical="center" wrapText="1"/>
      <protection locked="0"/>
    </xf>
    <xf numFmtId="168" fontId="108" fillId="0" borderId="0" applyNumberFormat="0" applyFill="0" applyBorder="0" applyAlignment="0" applyProtection="0"/>
    <xf numFmtId="0" fontId="177" fillId="0" borderId="95">
      <alignment horizontal="justify" vertical="center" wrapText="1"/>
      <protection locked="0"/>
    </xf>
    <xf numFmtId="0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41" fillId="0" borderId="0"/>
    <xf numFmtId="0" fontId="182" fillId="0" borderId="0"/>
    <xf numFmtId="0" fontId="183" fillId="0" borderId="0"/>
    <xf numFmtId="0" fontId="49" fillId="0" borderId="0"/>
    <xf numFmtId="0" fontId="49" fillId="0" borderId="0"/>
    <xf numFmtId="0" fontId="49" fillId="0" borderId="0"/>
    <xf numFmtId="168" fontId="49" fillId="0" borderId="0"/>
    <xf numFmtId="0" fontId="184" fillId="0" borderId="0"/>
    <xf numFmtId="0" fontId="185" fillId="0" borderId="109"/>
    <xf numFmtId="0" fontId="186" fillId="0" borderId="0"/>
    <xf numFmtId="0" fontId="49" fillId="0" borderId="0"/>
    <xf numFmtId="0" fontId="138" fillId="0" borderId="0"/>
    <xf numFmtId="0" fontId="41" fillId="0" borderId="0"/>
    <xf numFmtId="0" fontId="24" fillId="0" borderId="0"/>
    <xf numFmtId="0" fontId="108" fillId="0" borderId="0"/>
    <xf numFmtId="0" fontId="187" fillId="0" borderId="0" applyAlignment="0">
      <protection locked="0"/>
    </xf>
    <xf numFmtId="0" fontId="49" fillId="0" borderId="0"/>
    <xf numFmtId="168" fontId="49" fillId="0" borderId="0"/>
    <xf numFmtId="0" fontId="187" fillId="0" borderId="0" applyAlignment="0">
      <protection locked="0"/>
    </xf>
    <xf numFmtId="168" fontId="187" fillId="0" borderId="0" applyAlignment="0">
      <protection locked="0"/>
    </xf>
    <xf numFmtId="0" fontId="4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87" fillId="0" borderId="0" applyAlignment="0">
      <protection locked="0"/>
    </xf>
    <xf numFmtId="0" fontId="49" fillId="0" borderId="0"/>
    <xf numFmtId="168" fontId="13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8" fillId="0" borderId="0"/>
    <xf numFmtId="168" fontId="108" fillId="0" borderId="0"/>
    <xf numFmtId="168" fontId="108" fillId="0" borderId="0"/>
    <xf numFmtId="168" fontId="108" fillId="0" borderId="0"/>
    <xf numFmtId="168" fontId="108" fillId="0" borderId="0"/>
    <xf numFmtId="0" fontId="138" fillId="0" borderId="0"/>
    <xf numFmtId="0" fontId="49" fillId="0" borderId="0"/>
    <xf numFmtId="0" fontId="108" fillId="0" borderId="0"/>
    <xf numFmtId="168" fontId="108" fillId="0" borderId="0"/>
    <xf numFmtId="0" fontId="49" fillId="0" borderId="0"/>
    <xf numFmtId="168" fontId="49" fillId="0" borderId="0"/>
    <xf numFmtId="0" fontId="41" fillId="0" borderId="0"/>
    <xf numFmtId="0" fontId="185" fillId="0" borderId="0"/>
    <xf numFmtId="0" fontId="138" fillId="0" borderId="0"/>
    <xf numFmtId="0" fontId="138" fillId="0" borderId="0"/>
    <xf numFmtId="0" fontId="138" fillId="0" borderId="0"/>
    <xf numFmtId="0" fontId="49" fillId="0" borderId="0"/>
    <xf numFmtId="0" fontId="41" fillId="0" borderId="0"/>
    <xf numFmtId="0" fontId="180" fillId="0" borderId="0"/>
    <xf numFmtId="0" fontId="41" fillId="0" borderId="0"/>
    <xf numFmtId="0" fontId="49" fillId="0" borderId="0"/>
    <xf numFmtId="0" fontId="49" fillId="0" borderId="0"/>
    <xf numFmtId="168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0" fillId="0" borderId="0"/>
    <xf numFmtId="0" fontId="49" fillId="0" borderId="0"/>
    <xf numFmtId="0" fontId="138" fillId="0" borderId="0"/>
    <xf numFmtId="0" fontId="18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08" fillId="0" borderId="0"/>
    <xf numFmtId="0" fontId="108" fillId="0" borderId="0"/>
    <xf numFmtId="168" fontId="10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8" fillId="0" borderId="0"/>
    <xf numFmtId="0" fontId="108" fillId="0" borderId="0"/>
    <xf numFmtId="0" fontId="99" fillId="0" borderId="0"/>
    <xf numFmtId="0" fontId="108" fillId="0" borderId="0"/>
    <xf numFmtId="0" fontId="138" fillId="0" borderId="0"/>
    <xf numFmtId="0" fontId="99" fillId="0" borderId="0"/>
    <xf numFmtId="0" fontId="99" fillId="0" borderId="0"/>
    <xf numFmtId="168" fontId="108" fillId="0" borderId="0"/>
    <xf numFmtId="0" fontId="138" fillId="0" borderId="0"/>
    <xf numFmtId="0" fontId="138" fillId="0" borderId="0"/>
    <xf numFmtId="0" fontId="13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1" fillId="0" borderId="0"/>
    <xf numFmtId="168" fontId="18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9" fillId="0" borderId="0"/>
    <xf numFmtId="0" fontId="190" fillId="0" borderId="0"/>
    <xf numFmtId="0" fontId="41" fillId="0" borderId="0"/>
    <xf numFmtId="0" fontId="41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191" fillId="0" borderId="0"/>
    <xf numFmtId="0" fontId="192" fillId="0" borderId="0"/>
    <xf numFmtId="175" fontId="114" fillId="54" borderId="95" applyProtection="0">
      <alignment vertical="center" wrapText="1"/>
    </xf>
    <xf numFmtId="190" fontId="127" fillId="0" borderId="0" applyFill="0" applyBorder="0" applyAlignment="0" applyProtection="0"/>
    <xf numFmtId="189" fontId="127" fillId="0" borderId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4" fontId="110" fillId="0" borderId="0" applyFont="0" applyFill="0" applyBorder="0" applyAlignment="0" applyProtection="0"/>
    <xf numFmtId="14" fontId="113" fillId="0" borderId="0">
      <alignment horizontal="center" wrapText="1"/>
      <protection locked="0"/>
    </xf>
    <xf numFmtId="182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183" fontId="127" fillId="0" borderId="0" applyFill="0" applyBorder="0" applyAlignment="0" applyProtection="0"/>
    <xf numFmtId="201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202" fontId="127" fillId="0" borderId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127" fillId="0" borderId="0" applyFill="0" applyBorder="0" applyAlignment="0" applyProtection="0"/>
    <xf numFmtId="195" fontId="127" fillId="0" borderId="0" applyFill="0" applyBorder="0" applyAlignment="0" applyProtection="0"/>
    <xf numFmtId="0" fontId="177" fillId="0" borderId="95">
      <alignment vertical="center" wrapText="1"/>
      <protection locked="0"/>
    </xf>
    <xf numFmtId="0" fontId="193" fillId="0" borderId="0">
      <alignment horizontal="justify" vertical="top" wrapText="1"/>
    </xf>
    <xf numFmtId="168" fontId="194" fillId="0" borderId="0">
      <alignment wrapText="1"/>
    </xf>
    <xf numFmtId="0" fontId="193" fillId="0" borderId="0">
      <alignment horizontal="justify" vertical="top" wrapText="1"/>
    </xf>
    <xf numFmtId="0" fontId="193" fillId="0" borderId="0">
      <alignment horizontal="justify" vertical="top" wrapText="1"/>
    </xf>
    <xf numFmtId="0" fontId="193" fillId="0" borderId="0">
      <alignment horizontal="justify" vertical="top" wrapText="1"/>
    </xf>
    <xf numFmtId="0" fontId="193" fillId="0" borderId="0">
      <alignment horizontal="justify" vertical="top" wrapText="1"/>
    </xf>
    <xf numFmtId="0" fontId="194" fillId="0" borderId="0">
      <alignment wrapText="1"/>
    </xf>
    <xf numFmtId="0" fontId="138" fillId="11" borderId="72" applyNumberFormat="0" applyFont="0" applyAlignment="0" applyProtection="0"/>
    <xf numFmtId="0" fontId="138" fillId="52" borderId="110" applyNumberFormat="0" applyAlignment="0" applyProtection="0"/>
    <xf numFmtId="0" fontId="136" fillId="49" borderId="43"/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184" fontId="110" fillId="0" borderId="0" applyFill="0" applyBorder="0" applyAlignment="0"/>
    <xf numFmtId="184" fontId="110" fillId="0" borderId="0" applyFill="0" applyBorder="0" applyAlignment="0"/>
    <xf numFmtId="185" fontId="109" fillId="0" borderId="0" applyFill="0" applyBorder="0" applyAlignment="0"/>
    <xf numFmtId="186" fontId="110" fillId="0" borderId="0" applyFill="0" applyBorder="0" applyAlignment="0"/>
    <xf numFmtId="186" fontId="110" fillId="0" borderId="0" applyFill="0" applyBorder="0" applyAlignment="0"/>
    <xf numFmtId="186" fontId="109" fillId="0" borderId="0" applyFill="0" applyBorder="0" applyAlignment="0"/>
    <xf numFmtId="177" fontId="110" fillId="0" borderId="0" applyFill="0" applyBorder="0" applyAlignment="0"/>
    <xf numFmtId="177" fontId="110" fillId="0" borderId="0" applyFill="0" applyBorder="0" applyAlignment="0"/>
    <xf numFmtId="177" fontId="109" fillId="0" borderId="0" applyFill="0" applyBorder="0" applyAlignment="0"/>
    <xf numFmtId="203" fontId="49" fillId="0" borderId="0"/>
    <xf numFmtId="9" fontId="127" fillId="0" borderId="0" applyFill="0" applyBorder="0" applyAlignment="0" applyProtection="0"/>
    <xf numFmtId="9" fontId="195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5" fillId="0" borderId="70" applyNumberFormat="0" applyFill="0" applyAlignment="0" applyProtection="0"/>
    <xf numFmtId="0" fontId="196" fillId="0" borderId="111" applyNumberFormat="0" applyFill="0" applyAlignment="0" applyProtection="0"/>
    <xf numFmtId="0" fontId="197" fillId="0" borderId="0">
      <alignment vertical="center"/>
    </xf>
    <xf numFmtId="168" fontId="197" fillId="0" borderId="0">
      <alignment vertical="center"/>
    </xf>
    <xf numFmtId="0" fontId="127" fillId="0" borderId="0" applyNumberFormat="0" applyFill="0" applyBorder="0" applyAlignment="0" applyProtection="0"/>
    <xf numFmtId="168" fontId="127" fillId="0" borderId="0" applyNumberFormat="0" applyFill="0" applyBorder="0" applyAlignment="0" applyProtection="0"/>
    <xf numFmtId="3" fontId="116" fillId="0" borderId="43" applyFill="0">
      <alignment horizontal="right" vertical="center"/>
    </xf>
    <xf numFmtId="0" fontId="116" fillId="0" borderId="43">
      <alignment horizontal="left" vertical="center" wrapText="1"/>
    </xf>
    <xf numFmtId="0" fontId="111" fillId="0" borderId="0" applyNumberFormat="0" applyFill="0" applyBorder="0" applyAlignment="0" applyProtection="0"/>
    <xf numFmtId="168" fontId="111" fillId="0" borderId="0" applyNumberFormat="0" applyFill="0" applyBorder="0" applyAlignment="0" applyProtection="0"/>
    <xf numFmtId="0" fontId="198" fillId="0" borderId="0" applyNumberFormat="0"/>
    <xf numFmtId="168" fontId="198" fillId="0" borderId="0" applyNumberFormat="0"/>
    <xf numFmtId="175" fontId="199" fillId="58" borderId="95" applyProtection="0">
      <alignment vertical="center"/>
    </xf>
    <xf numFmtId="187" fontId="124" fillId="0" borderId="99"/>
    <xf numFmtId="0" fontId="29" fillId="5" borderId="0" applyNumberFormat="0" applyBorder="0" applyAlignment="0" applyProtection="0"/>
    <xf numFmtId="0" fontId="200" fillId="5" borderId="0" applyNumberFormat="0" applyBorder="0" applyAlignment="0" applyProtection="0"/>
    <xf numFmtId="0" fontId="201" fillId="59" borderId="0" applyNumberFormat="0" applyBorder="0" applyAlignment="0" applyProtection="0"/>
    <xf numFmtId="0" fontId="202" fillId="0" borderId="0"/>
    <xf numFmtId="0" fontId="110" fillId="0" borderId="0"/>
    <xf numFmtId="168" fontId="108" fillId="0" borderId="0" applyProtection="0"/>
    <xf numFmtId="0" fontId="110" fillId="0" borderId="0"/>
    <xf numFmtId="0" fontId="108" fillId="0" borderId="0" applyProtection="0"/>
    <xf numFmtId="0" fontId="163" fillId="0" borderId="0"/>
    <xf numFmtId="40" fontId="203" fillId="0" borderId="0" applyBorder="0">
      <alignment horizontal="right"/>
    </xf>
    <xf numFmtId="49" fontId="108" fillId="0" borderId="0" applyFill="0" applyBorder="0" applyProtection="0"/>
    <xf numFmtId="49" fontId="132" fillId="0" borderId="0" applyFill="0" applyBorder="0" applyAlignment="0"/>
    <xf numFmtId="49" fontId="132" fillId="0" borderId="0" applyFill="0" applyBorder="0" applyAlignment="0"/>
    <xf numFmtId="49" fontId="133" fillId="0" borderId="0" applyFill="0" applyBorder="0" applyAlignment="0"/>
    <xf numFmtId="204" fontId="49" fillId="0" borderId="0" applyFill="0" applyBorder="0" applyAlignment="0"/>
    <xf numFmtId="204" fontId="49" fillId="0" borderId="0" applyFill="0" applyBorder="0" applyAlignment="0"/>
    <xf numFmtId="195" fontId="49" fillId="0" borderId="0" applyFill="0" applyBorder="0" applyAlignment="0"/>
    <xf numFmtId="205" fontId="49" fillId="0" borderId="0" applyFill="0" applyBorder="0" applyAlignment="0"/>
    <xf numFmtId="205" fontId="49" fillId="0" borderId="0" applyFill="0" applyBorder="0" applyAlignment="0"/>
    <xf numFmtId="198" fontId="49" fillId="0" borderId="0" applyFill="0" applyBorder="0" applyAlignment="0"/>
    <xf numFmtId="0" fontId="37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112">
      <alignment horizontal="center" wrapText="1"/>
    </xf>
    <xf numFmtId="168" fontId="205" fillId="0" borderId="112">
      <alignment horizontal="center" wrapText="1"/>
    </xf>
    <xf numFmtId="0" fontId="206" fillId="0" borderId="113">
      <alignment horizontal="center" wrapText="1"/>
    </xf>
    <xf numFmtId="168" fontId="206" fillId="0" borderId="113">
      <alignment horizontal="center" wrapText="1"/>
    </xf>
    <xf numFmtId="167" fontId="207" fillId="0" borderId="95">
      <alignment horizontal="right" vertical="center"/>
    </xf>
    <xf numFmtId="0" fontId="32" fillId="8" borderId="68" applyNumberFormat="0" applyAlignment="0" applyProtection="0"/>
    <xf numFmtId="0" fontId="208" fillId="60" borderId="114" applyNumberFormat="0" applyAlignment="0" applyProtection="0"/>
    <xf numFmtId="0" fontId="34" fillId="9" borderId="68" applyNumberFormat="0" applyAlignment="0" applyProtection="0"/>
    <xf numFmtId="0" fontId="209" fillId="61" borderId="114" applyNumberFormat="0" applyAlignment="0" applyProtection="0"/>
    <xf numFmtId="175" fontId="210" fillId="62" borderId="95">
      <alignment horizontal="right" vertical="center"/>
      <protection locked="0"/>
    </xf>
    <xf numFmtId="0" fontId="33" fillId="9" borderId="69" applyNumberFormat="0" applyAlignment="0" applyProtection="0"/>
    <xf numFmtId="0" fontId="211" fillId="61" borderId="115" applyNumberFormat="0" applyAlignment="0" applyProtection="0"/>
    <xf numFmtId="0" fontId="38" fillId="0" borderId="0" applyNumberFormat="0" applyFill="0" applyBorder="0" applyAlignment="0" applyProtection="0"/>
    <xf numFmtId="0" fontId="212" fillId="0" borderId="0" applyProtection="0"/>
    <xf numFmtId="0" fontId="213" fillId="0" borderId="0" applyNumberFormat="0" applyFill="0" applyBorder="0" applyAlignment="0" applyProtection="0"/>
    <xf numFmtId="0" fontId="99" fillId="0" borderId="95">
      <alignment vertical="center" wrapText="1"/>
    </xf>
    <xf numFmtId="3" fontId="50" fillId="0" borderId="0"/>
    <xf numFmtId="0" fontId="40" fillId="12" borderId="0" applyNumberFormat="0" applyBorder="0" applyAlignment="0" applyProtection="0"/>
    <xf numFmtId="0" fontId="214" fillId="63" borderId="0" applyNumberFormat="0" applyBorder="0" applyAlignment="0" applyProtection="0"/>
    <xf numFmtId="0" fontId="40" fillId="16" borderId="0" applyNumberFormat="0" applyBorder="0" applyAlignment="0" applyProtection="0"/>
    <xf numFmtId="0" fontId="214" fillId="58" borderId="0" applyNumberFormat="0" applyBorder="0" applyAlignment="0" applyProtection="0"/>
    <xf numFmtId="0" fontId="40" fillId="20" borderId="0" applyNumberFormat="0" applyBorder="0" applyAlignment="0" applyProtection="0"/>
    <xf numFmtId="0" fontId="214" fillId="64" borderId="0" applyNumberFormat="0" applyBorder="0" applyAlignment="0" applyProtection="0"/>
    <xf numFmtId="0" fontId="40" fillId="24" borderId="0" applyNumberFormat="0" applyBorder="0" applyAlignment="0" applyProtection="0"/>
    <xf numFmtId="0" fontId="214" fillId="65" borderId="0" applyNumberFormat="0" applyBorder="0" applyAlignment="0" applyProtection="0"/>
    <xf numFmtId="0" fontId="40" fillId="28" borderId="0" applyNumberFormat="0" applyBorder="0" applyAlignment="0" applyProtection="0"/>
    <xf numFmtId="0" fontId="214" fillId="66" borderId="0" applyNumberFormat="0" applyBorder="0" applyAlignment="0" applyProtection="0"/>
    <xf numFmtId="0" fontId="40" fillId="32" borderId="0" applyNumberFormat="0" applyBorder="0" applyAlignment="0" applyProtection="0"/>
    <xf numFmtId="0" fontId="214" fillId="67" borderId="0" applyNumberFormat="0" applyBorder="0" applyAlignment="0" applyProtection="0"/>
    <xf numFmtId="200" fontId="106" fillId="0" borderId="0" applyFont="0" applyFill="0" applyBorder="0" applyAlignment="0" applyProtection="0"/>
    <xf numFmtId="206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26" fillId="0" borderId="0"/>
    <xf numFmtId="0" fontId="126" fillId="0" borderId="0"/>
    <xf numFmtId="207" fontId="127" fillId="0" borderId="0" applyFill="0" applyBorder="0" applyAlignment="0" applyProtection="0"/>
    <xf numFmtId="38" fontId="127" fillId="0" borderId="0" applyFill="0" applyBorder="0" applyAlignment="0" applyProtection="0"/>
    <xf numFmtId="0" fontId="215" fillId="0" borderId="0"/>
    <xf numFmtId="0" fontId="130" fillId="0" borderId="0"/>
  </cellStyleXfs>
  <cellXfs count="1016">
    <xf numFmtId="0" fontId="0" fillId="0" borderId="0" xfId="0"/>
    <xf numFmtId="0" fontId="1" fillId="0" borderId="0" xfId="1"/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0" fontId="1" fillId="0" borderId="20" xfId="1" applyNumberFormat="1" applyFont="1" applyFill="1" applyBorder="1" applyAlignment="1" applyProtection="1"/>
    <xf numFmtId="0" fontId="1" fillId="0" borderId="21" xfId="1" applyNumberFormat="1" applyFont="1" applyFill="1" applyBorder="1" applyAlignment="1" applyProtection="1"/>
    <xf numFmtId="0" fontId="5" fillId="0" borderId="21" xfId="1" applyNumberFormat="1" applyFont="1" applyFill="1" applyBorder="1" applyAlignment="1" applyProtection="1">
      <alignment horizontal="left" vertical="center"/>
    </xf>
    <xf numFmtId="4" fontId="5" fillId="0" borderId="21" xfId="1" applyNumberFormat="1" applyFont="1" applyFill="1" applyBorder="1" applyAlignment="1" applyProtection="1">
      <alignment horizontal="right" vertical="center"/>
    </xf>
    <xf numFmtId="0" fontId="1" fillId="0" borderId="22" xfId="1" applyNumberFormat="1" applyFont="1" applyFill="1" applyBorder="1" applyAlignment="1" applyProtection="1"/>
    <xf numFmtId="0" fontId="1" fillId="0" borderId="0" xfId="1"/>
    <xf numFmtId="0" fontId="6" fillId="0" borderId="0" xfId="1" applyNumberFormat="1" applyFont="1" applyFill="1" applyBorder="1" applyAlignment="1" applyProtection="1">
      <alignment horizontal="left" vertical="center"/>
    </xf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0" fontId="1" fillId="0" borderId="0" xfId="1"/>
    <xf numFmtId="4" fontId="3" fillId="2" borderId="0" xfId="1" applyNumberFormat="1" applyFont="1" applyFill="1" applyBorder="1" applyAlignment="1" applyProtection="1">
      <alignment horizontal="righ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4" fillId="2" borderId="4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0" fontId="3" fillId="2" borderId="5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" fillId="0" borderId="5" xfId="1" applyNumberFormat="1" applyFont="1" applyFill="1" applyBorder="1" applyAlignment="1" applyProtection="1">
      <alignment horizontal="right" vertical="center"/>
    </xf>
    <xf numFmtId="0" fontId="1" fillId="0" borderId="4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1" fillId="0" borderId="5" xfId="1" applyNumberFormat="1" applyFont="1" applyFill="1" applyBorder="1" applyAlignment="1" applyProtection="1"/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21" xfId="1" applyNumberFormat="1" applyFont="1" applyFill="1" applyBorder="1" applyAlignment="1" applyProtection="1">
      <alignment horizontal="left" vertical="center"/>
    </xf>
    <xf numFmtId="4" fontId="4" fillId="0" borderId="21" xfId="1" applyNumberFormat="1" applyFont="1" applyFill="1" applyBorder="1" applyAlignment="1" applyProtection="1">
      <alignment horizontal="right" vertical="center"/>
    </xf>
    <xf numFmtId="0" fontId="4" fillId="0" borderId="21" xfId="1" applyNumberFormat="1" applyFont="1" applyFill="1" applyBorder="1" applyAlignment="1" applyProtection="1">
      <alignment horizontal="right" vertical="center"/>
    </xf>
    <xf numFmtId="0" fontId="4" fillId="0" borderId="22" xfId="1" applyNumberFormat="1" applyFont="1" applyFill="1" applyBorder="1" applyAlignment="1" applyProtection="1">
      <alignment horizontal="right" vertical="center"/>
    </xf>
    <xf numFmtId="0" fontId="1" fillId="0" borderId="0" xfId="1"/>
    <xf numFmtId="0" fontId="6" fillId="0" borderId="0" xfId="1" applyNumberFormat="1" applyFont="1" applyFill="1" applyBorder="1" applyAlignment="1" applyProtection="1">
      <alignment horizontal="left" vertical="center"/>
    </xf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1" fillId="0" borderId="1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0" fontId="1" fillId="0" borderId="0" xfId="1"/>
    <xf numFmtId="4" fontId="3" fillId="2" borderId="0" xfId="1" applyNumberFormat="1" applyFont="1" applyFill="1" applyBorder="1" applyAlignment="1" applyProtection="1">
      <alignment horizontal="righ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3" fillId="0" borderId="6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4" fillId="0" borderId="14" xfId="1" applyNumberFormat="1" applyFont="1" applyFill="1" applyBorder="1" applyAlignment="1" applyProtection="1">
      <alignment horizontal="left" vertical="center"/>
    </xf>
    <xf numFmtId="0" fontId="4" fillId="0" borderId="15" xfId="1" applyNumberFormat="1" applyFont="1" applyFill="1" applyBorder="1" applyAlignment="1" applyProtection="1">
      <alignment horizontal="left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0" fontId="3" fillId="2" borderId="5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" fillId="0" borderId="5" xfId="1" applyNumberFormat="1" applyFont="1" applyFill="1" applyBorder="1" applyAlignment="1" applyProtection="1">
      <alignment horizontal="right" vertical="center"/>
    </xf>
    <xf numFmtId="0" fontId="1" fillId="0" borderId="4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1" fillId="0" borderId="5" xfId="1" applyNumberFormat="1" applyFont="1" applyFill="1" applyBorder="1" applyAlignment="1" applyProtection="1"/>
    <xf numFmtId="0" fontId="1" fillId="0" borderId="0" xfId="1"/>
    <xf numFmtId="0" fontId="6" fillId="0" borderId="0" xfId="1" applyNumberFormat="1" applyFont="1" applyFill="1" applyBorder="1" applyAlignment="1" applyProtection="1">
      <alignment horizontal="left" vertical="center"/>
    </xf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1" fillId="0" borderId="1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0" fontId="1" fillId="0" borderId="0" xfId="1"/>
    <xf numFmtId="4" fontId="3" fillId="2" borderId="0" xfId="1" applyNumberFormat="1" applyFont="1" applyFill="1" applyBorder="1" applyAlignment="1" applyProtection="1">
      <alignment horizontal="righ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3" fillId="0" borderId="6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4" fillId="0" borderId="14" xfId="1" applyNumberFormat="1" applyFont="1" applyFill="1" applyBorder="1" applyAlignment="1" applyProtection="1">
      <alignment horizontal="left" vertical="center"/>
    </xf>
    <xf numFmtId="0" fontId="4" fillId="0" borderId="15" xfId="1" applyNumberFormat="1" applyFont="1" applyFill="1" applyBorder="1" applyAlignment="1" applyProtection="1">
      <alignment horizontal="left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0" fontId="3" fillId="2" borderId="5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" fillId="0" borderId="5" xfId="1" applyNumberFormat="1" applyFont="1" applyFill="1" applyBorder="1" applyAlignment="1" applyProtection="1">
      <alignment horizontal="right" vertical="center"/>
    </xf>
    <xf numFmtId="0" fontId="1" fillId="0" borderId="4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1" fillId="0" borderId="5" xfId="1" applyNumberFormat="1" applyFont="1" applyFill="1" applyBorder="1" applyAlignment="1" applyProtection="1"/>
    <xf numFmtId="0" fontId="1" fillId="0" borderId="0" xfId="1"/>
    <xf numFmtId="0" fontId="6" fillId="0" borderId="0" xfId="1" applyNumberFormat="1" applyFont="1" applyFill="1" applyBorder="1" applyAlignment="1" applyProtection="1">
      <alignment horizontal="left" vertical="center"/>
    </xf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1" fillId="0" borderId="1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0" fontId="1" fillId="0" borderId="0" xfId="1"/>
    <xf numFmtId="0" fontId="6" fillId="0" borderId="0" xfId="1" applyNumberFormat="1" applyFont="1" applyFill="1" applyBorder="1" applyAlignment="1" applyProtection="1">
      <alignment horizontal="left" vertical="center"/>
    </xf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1" fillId="0" borderId="1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4" fontId="3" fillId="2" borderId="0" xfId="1" applyNumberFormat="1" applyFont="1" applyFill="1" applyBorder="1" applyAlignment="1" applyProtection="1">
      <alignment horizontal="right" vertical="center"/>
    </xf>
    <xf numFmtId="0" fontId="3" fillId="0" borderId="6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4" fillId="0" borderId="14" xfId="1" applyNumberFormat="1" applyFont="1" applyFill="1" applyBorder="1" applyAlignment="1" applyProtection="1">
      <alignment horizontal="left" vertical="center"/>
    </xf>
    <xf numFmtId="0" fontId="4" fillId="0" borderId="15" xfId="1" applyNumberFormat="1" applyFont="1" applyFill="1" applyBorder="1" applyAlignment="1" applyProtection="1">
      <alignment horizontal="left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left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left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0" fontId="3" fillId="2" borderId="5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" fillId="0" borderId="5" xfId="1" applyNumberFormat="1" applyFont="1" applyFill="1" applyBorder="1" applyAlignment="1" applyProtection="1">
      <alignment horizontal="right" vertical="center"/>
    </xf>
    <xf numFmtId="0" fontId="1" fillId="0" borderId="4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1" fillId="0" borderId="5" xfId="1" applyNumberFormat="1" applyFont="1" applyFill="1" applyBorder="1" applyAlignment="1" applyProtection="1"/>
    <xf numFmtId="4" fontId="3" fillId="0" borderId="0" xfId="1" applyNumberFormat="1" applyFont="1" applyFill="1" applyBorder="1" applyAlignment="1" applyProtection="1">
      <alignment horizontal="right" vertical="center"/>
    </xf>
    <xf numFmtId="0" fontId="1" fillId="0" borderId="0" xfId="1"/>
    <xf numFmtId="0" fontId="6" fillId="0" borderId="0" xfId="1" applyNumberFormat="1" applyFont="1" applyFill="1" applyBorder="1" applyAlignment="1" applyProtection="1">
      <alignment horizontal="left" vertical="center"/>
    </xf>
    <xf numFmtId="0" fontId="8" fillId="2" borderId="23" xfId="1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4" fontId="11" fillId="0" borderId="22" xfId="1" applyNumberFormat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 vertical="center"/>
    </xf>
    <xf numFmtId="4" fontId="11" fillId="0" borderId="25" xfId="1" applyNumberFormat="1" applyFont="1" applyFill="1" applyBorder="1" applyAlignment="1" applyProtection="1">
      <alignment horizontal="right" vertical="center"/>
    </xf>
    <xf numFmtId="4" fontId="11" fillId="0" borderId="15" xfId="1" applyNumberFormat="1" applyFont="1" applyFill="1" applyBorder="1" applyAlignment="1" applyProtection="1">
      <alignment horizontal="right" vertical="center"/>
    </xf>
    <xf numFmtId="4" fontId="10" fillId="2" borderId="25" xfId="1" applyNumberFormat="1" applyFont="1" applyFill="1" applyBorder="1" applyAlignment="1" applyProtection="1">
      <alignment horizontal="right" vertical="center"/>
    </xf>
    <xf numFmtId="4" fontId="10" fillId="2" borderId="22" xfId="1" applyNumberFormat="1" applyFont="1" applyFill="1" applyBorder="1" applyAlignment="1" applyProtection="1">
      <alignment horizontal="right" vertical="center"/>
    </xf>
    <xf numFmtId="0" fontId="18" fillId="2" borderId="23" xfId="2" applyNumberFormat="1" applyFont="1" applyFill="1" applyBorder="1" applyAlignment="1" applyProtection="1">
      <alignment horizontal="center" vertical="center"/>
    </xf>
    <xf numFmtId="0" fontId="18" fillId="2" borderId="25" xfId="2" applyNumberFormat="1" applyFont="1" applyFill="1" applyBorder="1" applyAlignment="1" applyProtection="1">
      <alignment horizontal="center" vertical="center"/>
    </xf>
    <xf numFmtId="0" fontId="20" fillId="0" borderId="26" xfId="2" applyNumberFormat="1" applyFont="1" applyFill="1" applyBorder="1" applyAlignment="1" applyProtection="1">
      <alignment horizontal="left" vertical="center"/>
    </xf>
    <xf numFmtId="4" fontId="21" fillId="0" borderId="22" xfId="2" applyNumberFormat="1" applyFont="1" applyFill="1" applyBorder="1" applyAlignment="1" applyProtection="1">
      <alignment horizontal="right" vertical="center"/>
    </xf>
    <xf numFmtId="0" fontId="20" fillId="0" borderId="27" xfId="2" applyNumberFormat="1" applyFont="1" applyFill="1" applyBorder="1" applyAlignment="1" applyProtection="1">
      <alignment horizontal="left" vertical="center"/>
    </xf>
    <xf numFmtId="0" fontId="21" fillId="0" borderId="22" xfId="2" applyNumberFormat="1" applyFont="1" applyFill="1" applyBorder="1" applyAlignment="1" applyProtection="1">
      <alignment horizontal="right" vertical="center"/>
    </xf>
    <xf numFmtId="4" fontId="21" fillId="0" borderId="5" xfId="2" applyNumberFormat="1" applyFont="1" applyFill="1" applyBorder="1" applyAlignment="1" applyProtection="1">
      <alignment horizontal="right" vertical="center"/>
    </xf>
    <xf numFmtId="0" fontId="21" fillId="0" borderId="5" xfId="2" applyNumberFormat="1" applyFont="1" applyFill="1" applyBorder="1" applyAlignment="1" applyProtection="1">
      <alignment horizontal="right" vertical="center"/>
    </xf>
    <xf numFmtId="4" fontId="21" fillId="0" borderId="25" xfId="2" applyNumberFormat="1" applyFont="1" applyFill="1" applyBorder="1" applyAlignment="1" applyProtection="1">
      <alignment horizontal="right" vertical="center"/>
    </xf>
    <xf numFmtId="4" fontId="21" fillId="0" borderId="15" xfId="2" applyNumberFormat="1" applyFont="1" applyFill="1" applyBorder="1" applyAlignment="1" applyProtection="1">
      <alignment horizontal="right" vertical="center"/>
    </xf>
    <xf numFmtId="4" fontId="20" fillId="2" borderId="25" xfId="2" applyNumberFormat="1" applyFont="1" applyFill="1" applyBorder="1" applyAlignment="1" applyProtection="1">
      <alignment horizontal="right" vertical="center"/>
    </xf>
    <xf numFmtId="4" fontId="20" fillId="2" borderId="22" xfId="2" applyNumberFormat="1" applyFont="1" applyFill="1" applyBorder="1" applyAlignment="1" applyProtection="1">
      <alignment horizontal="right" vertical="center"/>
    </xf>
    <xf numFmtId="0" fontId="13" fillId="0" borderId="0" xfId="2"/>
    <xf numFmtId="4" fontId="12" fillId="2" borderId="0" xfId="2" applyNumberFormat="1" applyFont="1" applyFill="1" applyBorder="1" applyAlignment="1" applyProtection="1">
      <alignment horizontal="right" vertical="center"/>
    </xf>
    <xf numFmtId="0" fontId="12" fillId="0" borderId="6" xfId="2" applyNumberFormat="1" applyFont="1" applyFill="1" applyBorder="1" applyAlignment="1" applyProtection="1">
      <alignment horizontal="left" vertical="center"/>
    </xf>
    <xf numFmtId="0" fontId="12" fillId="0" borderId="7" xfId="2" applyNumberFormat="1" applyFont="1" applyFill="1" applyBorder="1" applyAlignment="1" applyProtection="1">
      <alignment horizontal="center" vertical="center"/>
    </xf>
    <xf numFmtId="0" fontId="12" fillId="0" borderId="8" xfId="2" applyNumberFormat="1" applyFont="1" applyFill="1" applyBorder="1" applyAlignment="1" applyProtection="1">
      <alignment horizontal="center" vertical="center"/>
    </xf>
    <xf numFmtId="0" fontId="12" fillId="0" borderId="9" xfId="2" applyNumberFormat="1" applyFont="1" applyFill="1" applyBorder="1" applyAlignment="1" applyProtection="1">
      <alignment horizontal="center" vertical="center"/>
    </xf>
    <xf numFmtId="0" fontId="12" fillId="0" borderId="13" xfId="2" applyNumberFormat="1" applyFont="1" applyFill="1" applyBorder="1" applyAlignment="1" applyProtection="1">
      <alignment horizontal="center" vertical="center"/>
    </xf>
    <xf numFmtId="0" fontId="12" fillId="2" borderId="0" xfId="2" applyNumberFormat="1" applyFont="1" applyFill="1" applyBorder="1" applyAlignment="1" applyProtection="1">
      <alignment horizontal="right" vertical="center"/>
    </xf>
    <xf numFmtId="0" fontId="15" fillId="0" borderId="14" xfId="2" applyNumberFormat="1" applyFont="1" applyFill="1" applyBorder="1" applyAlignment="1" applyProtection="1">
      <alignment horizontal="left" vertical="center"/>
    </xf>
    <xf numFmtId="0" fontId="15" fillId="0" borderId="15" xfId="2" applyNumberFormat="1" applyFont="1" applyFill="1" applyBorder="1" applyAlignment="1" applyProtection="1">
      <alignment horizontal="left" vertical="center"/>
    </xf>
    <xf numFmtId="0" fontId="12" fillId="0" borderId="16" xfId="2" applyNumberFormat="1" applyFont="1" applyFill="1" applyBorder="1" applyAlignment="1" applyProtection="1">
      <alignment horizontal="center" vertical="center"/>
    </xf>
    <xf numFmtId="0" fontId="15" fillId="0" borderId="17" xfId="2" applyNumberFormat="1" applyFont="1" applyFill="1" applyBorder="1" applyAlignment="1" applyProtection="1">
      <alignment horizontal="left" vertical="center"/>
    </xf>
    <xf numFmtId="0" fontId="12" fillId="0" borderId="18" xfId="2" applyNumberFormat="1" applyFont="1" applyFill="1" applyBorder="1" applyAlignment="1" applyProtection="1">
      <alignment horizontal="center" vertical="center"/>
    </xf>
    <xf numFmtId="0" fontId="12" fillId="0" borderId="15" xfId="2" applyNumberFormat="1" applyFont="1" applyFill="1" applyBorder="1" applyAlignment="1" applyProtection="1">
      <alignment horizontal="center" vertical="center"/>
    </xf>
    <xf numFmtId="0" fontId="12" fillId="0" borderId="19" xfId="2" applyNumberFormat="1" applyFont="1" applyFill="1" applyBorder="1" applyAlignment="1" applyProtection="1">
      <alignment horizontal="center" vertical="center"/>
    </xf>
    <xf numFmtId="0" fontId="15" fillId="2" borderId="4" xfId="2" applyNumberFormat="1" applyFont="1" applyFill="1" applyBorder="1" applyAlignment="1" applyProtection="1">
      <alignment horizontal="left" vertical="center"/>
    </xf>
    <xf numFmtId="0" fontId="15" fillId="2" borderId="0" xfId="2" applyNumberFormat="1" applyFont="1" applyFill="1" applyBorder="1" applyAlignment="1" applyProtection="1">
      <alignment horizontal="left" vertical="center"/>
    </xf>
    <xf numFmtId="0" fontId="12" fillId="2" borderId="5" xfId="2" applyNumberFormat="1" applyFont="1" applyFill="1" applyBorder="1" applyAlignment="1" applyProtection="1">
      <alignment horizontal="right" vertical="center"/>
    </xf>
    <xf numFmtId="4" fontId="15" fillId="0" borderId="21" xfId="2" applyNumberFormat="1" applyFont="1" applyFill="1" applyBorder="1" applyAlignment="1" applyProtection="1">
      <alignment horizontal="right" vertical="center"/>
    </xf>
    <xf numFmtId="0" fontId="15" fillId="0" borderId="21" xfId="2" applyNumberFormat="1" applyFont="1" applyFill="1" applyBorder="1" applyAlignment="1" applyProtection="1">
      <alignment horizontal="right" vertical="center"/>
    </xf>
    <xf numFmtId="0" fontId="15" fillId="0" borderId="22" xfId="2" applyNumberFormat="1" applyFont="1" applyFill="1" applyBorder="1" applyAlignment="1" applyProtection="1">
      <alignment horizontal="right" vertical="center"/>
    </xf>
    <xf numFmtId="4" fontId="12" fillId="0" borderId="0" xfId="2" applyNumberFormat="1" applyFont="1" applyFill="1" applyBorder="1" applyAlignment="1" applyProtection="1">
      <alignment horizontal="right" vertical="center"/>
    </xf>
    <xf numFmtId="0" fontId="16" fillId="0" borderId="0" xfId="2" applyNumberFormat="1" applyFont="1" applyFill="1" applyBorder="1" applyAlignment="1" applyProtection="1">
      <alignment horizontal="left" vertical="center"/>
    </xf>
    <xf numFmtId="0" fontId="18" fillId="2" borderId="23" xfId="0" applyNumberFormat="1" applyFont="1" applyFill="1" applyBorder="1" applyAlignment="1" applyProtection="1">
      <alignment horizontal="center" vertical="center"/>
    </xf>
    <xf numFmtId="0" fontId="18" fillId="2" borderId="25" xfId="0" applyNumberFormat="1" applyFont="1" applyFill="1" applyBorder="1" applyAlignment="1" applyProtection="1">
      <alignment horizontal="center" vertical="center"/>
    </xf>
    <xf numFmtId="0" fontId="20" fillId="0" borderId="26" xfId="0" applyNumberFormat="1" applyFont="1" applyFill="1" applyBorder="1" applyAlignment="1" applyProtection="1">
      <alignment horizontal="left" vertical="center"/>
    </xf>
    <xf numFmtId="0" fontId="21" fillId="0" borderId="22" xfId="0" applyNumberFormat="1" applyFont="1" applyFill="1" applyBorder="1" applyAlignment="1" applyProtection="1">
      <alignment horizontal="left" vertical="center"/>
    </xf>
    <xf numFmtId="4" fontId="21" fillId="0" borderId="22" xfId="0" applyNumberFormat="1" applyFont="1" applyFill="1" applyBorder="1" applyAlignment="1" applyProtection="1">
      <alignment horizontal="right" vertical="center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21" fillId="0" borderId="22" xfId="0" applyNumberFormat="1" applyFont="1" applyFill="1" applyBorder="1" applyAlignment="1" applyProtection="1">
      <alignment horizontal="right" vertical="center"/>
    </xf>
    <xf numFmtId="4" fontId="21" fillId="0" borderId="5" xfId="0" applyNumberFormat="1" applyFont="1" applyFill="1" applyBorder="1" applyAlignment="1" applyProtection="1">
      <alignment horizontal="right" vertical="center"/>
    </xf>
    <xf numFmtId="0" fontId="21" fillId="0" borderId="5" xfId="0" applyNumberFormat="1" applyFont="1" applyFill="1" applyBorder="1" applyAlignment="1" applyProtection="1">
      <alignment horizontal="right" vertical="center"/>
    </xf>
    <xf numFmtId="4" fontId="21" fillId="0" borderId="25" xfId="0" applyNumberFormat="1" applyFont="1" applyFill="1" applyBorder="1" applyAlignment="1" applyProtection="1">
      <alignment horizontal="right" vertical="center"/>
    </xf>
    <xf numFmtId="4" fontId="21" fillId="0" borderId="15" xfId="0" applyNumberFormat="1" applyFont="1" applyFill="1" applyBorder="1" applyAlignment="1" applyProtection="1">
      <alignment horizontal="right" vertical="center"/>
    </xf>
    <xf numFmtId="4" fontId="20" fillId="2" borderId="25" xfId="0" applyNumberFormat="1" applyFont="1" applyFill="1" applyBorder="1" applyAlignment="1" applyProtection="1">
      <alignment horizontal="right" vertical="center"/>
    </xf>
    <xf numFmtId="4" fontId="20" fillId="2" borderId="22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left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5" fillId="2" borderId="4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right" vertical="center"/>
    </xf>
    <xf numFmtId="0" fontId="12" fillId="2" borderId="5" xfId="0" applyNumberFormat="1" applyFont="1" applyFill="1" applyBorder="1" applyAlignment="1" applyProtection="1">
      <alignment horizontal="righ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Fill="1" applyBorder="1" applyAlignment="1" applyProtection="1">
      <alignment horizontal="right" vertical="center"/>
    </xf>
    <xf numFmtId="0" fontId="15" fillId="0" borderId="21" xfId="0" applyNumberFormat="1" applyFont="1" applyFill="1" applyBorder="1" applyAlignment="1" applyProtection="1">
      <alignment horizontal="right" vertical="center"/>
    </xf>
    <xf numFmtId="0" fontId="15" fillId="0" borderId="22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2" fillId="0" borderId="12" xfId="0" applyNumberFormat="1" applyFont="1" applyFill="1" applyBorder="1" applyAlignment="1" applyProtection="1">
      <alignment horizontal="right" vertical="center"/>
    </xf>
    <xf numFmtId="4" fontId="15" fillId="0" borderId="22" xfId="0" applyNumberFormat="1" applyFont="1" applyFill="1" applyBorder="1" applyAlignment="1" applyProtection="1">
      <alignment horizontal="right" vertical="center"/>
    </xf>
    <xf numFmtId="0" fontId="15" fillId="0" borderId="22" xfId="0" applyNumberFormat="1" applyFont="1" applyFill="1" applyBorder="1" applyAlignment="1" applyProtection="1">
      <alignment horizontal="left" vertical="center"/>
    </xf>
    <xf numFmtId="4" fontId="15" fillId="0" borderId="5" xfId="0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2" fillId="0" borderId="36" xfId="0" applyNumberFormat="1" applyFont="1" applyFill="1" applyBorder="1" applyAlignment="1" applyProtection="1">
      <alignment horizontal="left" vertical="center"/>
    </xf>
    <xf numFmtId="0" fontId="12" fillId="0" borderId="36" xfId="0" applyNumberFormat="1" applyFont="1" applyFill="1" applyBorder="1" applyAlignment="1" applyProtection="1">
      <alignment horizontal="right" vertical="center"/>
    </xf>
    <xf numFmtId="4" fontId="12" fillId="0" borderId="36" xfId="0" applyNumberFormat="1" applyFont="1" applyFill="1" applyBorder="1" applyAlignment="1" applyProtection="1">
      <alignment horizontal="right" vertical="center"/>
    </xf>
    <xf numFmtId="2" fontId="15" fillId="0" borderId="22" xfId="0" applyNumberFormat="1" applyFont="1" applyFill="1" applyBorder="1" applyAlignment="1" applyProtection="1">
      <alignment horizontal="righ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0" fontId="4" fillId="4" borderId="4" xfId="1" applyNumberFormat="1" applyFont="1" applyFill="1" applyBorder="1" applyAlignment="1" applyProtection="1">
      <alignment horizontal="left" vertical="center"/>
    </xf>
    <xf numFmtId="0" fontId="4" fillId="4" borderId="0" xfId="1" applyNumberFormat="1" applyFont="1" applyFill="1" applyBorder="1" applyAlignment="1" applyProtection="1">
      <alignment horizontal="left" vertical="center"/>
    </xf>
    <xf numFmtId="0" fontId="12" fillId="4" borderId="0" xfId="1" applyNumberFormat="1" applyFont="1" applyFill="1" applyBorder="1" applyAlignment="1" applyProtection="1">
      <alignment horizontal="left" vertical="center"/>
    </xf>
    <xf numFmtId="0" fontId="4" fillId="4" borderId="0" xfId="1" applyNumberFormat="1" applyFont="1" applyFill="1" applyBorder="1" applyAlignment="1" applyProtection="1">
      <alignment horizontal="left" vertical="center" wrapText="1"/>
    </xf>
    <xf numFmtId="4" fontId="4" fillId="4" borderId="0" xfId="1" applyNumberFormat="1" applyFont="1" applyFill="1" applyBorder="1" applyAlignment="1" applyProtection="1">
      <alignment horizontal="right" vertical="center"/>
    </xf>
    <xf numFmtId="0" fontId="4" fillId="4" borderId="0" xfId="1" applyNumberFormat="1" applyFont="1" applyFill="1" applyBorder="1" applyAlignment="1" applyProtection="1">
      <alignment horizontal="right" vertical="center"/>
    </xf>
    <xf numFmtId="0" fontId="4" fillId="4" borderId="5" xfId="1" applyNumberFormat="1" applyFont="1" applyFill="1" applyBorder="1" applyAlignment="1" applyProtection="1">
      <alignment horizontal="right" vertical="center"/>
    </xf>
    <xf numFmtId="4" fontId="12" fillId="2" borderId="0" xfId="1" applyNumberFormat="1" applyFont="1" applyFill="1" applyBorder="1" applyAlignment="1" applyProtection="1">
      <alignment horizontal="right" vertical="center"/>
    </xf>
    <xf numFmtId="0" fontId="1" fillId="4" borderId="4" xfId="1" applyNumberFormat="1" applyFont="1" applyFill="1" applyBorder="1" applyAlignment="1" applyProtection="1"/>
    <xf numFmtId="0" fontId="1" fillId="4" borderId="0" xfId="1" applyFill="1"/>
    <xf numFmtId="0" fontId="5" fillId="4" borderId="0" xfId="1" applyNumberFormat="1" applyFont="1" applyFill="1" applyBorder="1" applyAlignment="1" applyProtection="1">
      <alignment horizontal="left" vertical="center"/>
    </xf>
    <xf numFmtId="4" fontId="5" fillId="4" borderId="0" xfId="1" applyNumberFormat="1" applyFont="1" applyFill="1" applyBorder="1" applyAlignment="1" applyProtection="1">
      <alignment horizontal="right" vertical="center"/>
    </xf>
    <xf numFmtId="0" fontId="1" fillId="4" borderId="5" xfId="1" applyNumberFormat="1" applyFont="1" applyFill="1" applyBorder="1" applyAlignment="1" applyProtection="1"/>
    <xf numFmtId="4" fontId="22" fillId="4" borderId="0" xfId="1" applyNumberFormat="1" applyFont="1" applyFill="1"/>
    <xf numFmtId="0" fontId="12" fillId="2" borderId="0" xfId="1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1" fillId="0" borderId="0" xfId="1" applyNumberFormat="1" applyFont="1" applyFill="1" applyBorder="1" applyAlignment="1" applyProtection="1"/>
    <xf numFmtId="0" fontId="1" fillId="0" borderId="0" xfId="1" applyBorder="1"/>
    <xf numFmtId="0" fontId="3" fillId="0" borderId="0" xfId="1" applyNumberFormat="1" applyFont="1" applyFill="1" applyBorder="1" applyAlignment="1" applyProtection="1">
      <alignment horizontal="right" vertical="center"/>
    </xf>
    <xf numFmtId="0" fontId="15" fillId="0" borderId="0" xfId="1" applyNumberFormat="1" applyFont="1" applyFill="1" applyBorder="1" applyAlignment="1" applyProtection="1">
      <alignment horizontal="left" vertical="center"/>
    </xf>
    <xf numFmtId="4" fontId="12" fillId="4" borderId="0" xfId="1" applyNumberFormat="1" applyFont="1" applyFill="1" applyBorder="1" applyAlignment="1" applyProtection="1">
      <alignment horizontal="right" vertical="center"/>
    </xf>
    <xf numFmtId="4" fontId="15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Fill="1"/>
    <xf numFmtId="0" fontId="11" fillId="0" borderId="43" xfId="1" applyNumberFormat="1" applyFont="1" applyFill="1" applyBorder="1" applyAlignment="1" applyProtection="1">
      <alignment horizontal="right" vertical="center"/>
    </xf>
    <xf numFmtId="0" fontId="19" fillId="2" borderId="0" xfId="1" applyNumberFormat="1" applyFont="1" applyFill="1" applyBorder="1" applyAlignment="1" applyProtection="1">
      <alignment horizontal="left" vertical="center"/>
    </xf>
    <xf numFmtId="0" fontId="19" fillId="4" borderId="0" xfId="1" applyNumberFormat="1" applyFont="1" applyFill="1" applyBorder="1" applyAlignment="1" applyProtection="1">
      <alignment horizontal="left" vertical="center"/>
    </xf>
    <xf numFmtId="0" fontId="23" fillId="4" borderId="0" xfId="1" applyFont="1" applyFill="1"/>
    <xf numFmtId="0" fontId="15" fillId="0" borderId="44" xfId="0" applyNumberFormat="1" applyFont="1" applyFill="1" applyBorder="1" applyAlignment="1" applyProtection="1">
      <alignment horizontal="left" vertical="center"/>
    </xf>
    <xf numFmtId="4" fontId="15" fillId="0" borderId="45" xfId="0" applyNumberFormat="1" applyFont="1" applyFill="1" applyBorder="1" applyAlignment="1" applyProtection="1">
      <alignment horizontal="right" vertical="center"/>
    </xf>
    <xf numFmtId="0" fontId="15" fillId="0" borderId="45" xfId="0" applyNumberFormat="1" applyFont="1" applyFill="1" applyBorder="1" applyAlignment="1" applyProtection="1">
      <alignment horizontal="right" vertical="center"/>
    </xf>
    <xf numFmtId="0" fontId="15" fillId="0" borderId="46" xfId="0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left" vertical="center"/>
    </xf>
    <xf numFmtId="0" fontId="3" fillId="0" borderId="47" xfId="1" applyNumberFormat="1" applyFont="1" applyFill="1" applyBorder="1" applyAlignment="1" applyProtection="1">
      <alignment horizontal="left" vertical="center"/>
    </xf>
    <xf numFmtId="0" fontId="3" fillId="0" borderId="48" xfId="1" applyNumberFormat="1" applyFont="1" applyFill="1" applyBorder="1" applyAlignment="1" applyProtection="1">
      <alignment horizontal="left" vertical="center"/>
    </xf>
    <xf numFmtId="0" fontId="3" fillId="0" borderId="48" xfId="1" applyNumberFormat="1" applyFont="1" applyFill="1" applyBorder="1" applyAlignment="1" applyProtection="1">
      <alignment horizontal="center" vertical="center"/>
    </xf>
    <xf numFmtId="0" fontId="3" fillId="0" borderId="41" xfId="1" applyNumberFormat="1" applyFont="1" applyFill="1" applyBorder="1" applyAlignment="1" applyProtection="1">
      <alignment horizontal="center" vertical="center"/>
    </xf>
    <xf numFmtId="0" fontId="3" fillId="0" borderId="49" xfId="1" applyNumberFormat="1" applyFont="1" applyFill="1" applyBorder="1" applyAlignment="1" applyProtection="1">
      <alignment horizontal="center" vertical="center"/>
    </xf>
    <xf numFmtId="0" fontId="3" fillId="0" borderId="50" xfId="1" applyNumberFormat="1" applyFont="1" applyFill="1" applyBorder="1" applyAlignment="1" applyProtection="1">
      <alignment horizontal="center" vertical="center"/>
    </xf>
    <xf numFmtId="0" fontId="3" fillId="0" borderId="52" xfId="1" applyNumberFormat="1" applyFont="1" applyFill="1" applyBorder="1" applyAlignment="1" applyProtection="1">
      <alignment horizontal="center" vertical="center"/>
    </xf>
    <xf numFmtId="0" fontId="4" fillId="0" borderId="53" xfId="1" applyNumberFormat="1" applyFont="1" applyFill="1" applyBorder="1" applyAlignment="1" applyProtection="1">
      <alignment horizontal="left" vertical="center"/>
    </xf>
    <xf numFmtId="0" fontId="4" fillId="0" borderId="54" xfId="1" applyNumberFormat="1" applyFont="1" applyFill="1" applyBorder="1" applyAlignment="1" applyProtection="1">
      <alignment horizontal="left" vertical="center"/>
    </xf>
    <xf numFmtId="0" fontId="3" fillId="0" borderId="42" xfId="1" applyNumberFormat="1" applyFont="1" applyFill="1" applyBorder="1" applyAlignment="1" applyProtection="1">
      <alignment horizontal="center" vertical="center"/>
    </xf>
    <xf numFmtId="0" fontId="4" fillId="0" borderId="55" xfId="1" applyNumberFormat="1" applyFont="1" applyFill="1" applyBorder="1" applyAlignment="1" applyProtection="1">
      <alignment horizontal="left" vertical="center"/>
    </xf>
    <xf numFmtId="0" fontId="3" fillId="0" borderId="56" xfId="1" applyNumberFormat="1" applyFont="1" applyFill="1" applyBorder="1" applyAlignment="1" applyProtection="1">
      <alignment horizontal="center" vertical="center"/>
    </xf>
    <xf numFmtId="0" fontId="3" fillId="0" borderId="54" xfId="1" applyNumberFormat="1" applyFont="1" applyFill="1" applyBorder="1" applyAlignment="1" applyProtection="1">
      <alignment horizontal="center" vertical="center"/>
    </xf>
    <xf numFmtId="0" fontId="3" fillId="0" borderId="57" xfId="1" applyNumberFormat="1" applyFont="1" applyFill="1" applyBorder="1" applyAlignment="1" applyProtection="1">
      <alignment horizontal="center" vertical="center"/>
    </xf>
    <xf numFmtId="4" fontId="4" fillId="0" borderId="45" xfId="1" applyNumberFormat="1" applyFont="1" applyFill="1" applyBorder="1" applyAlignment="1" applyProtection="1">
      <alignment horizontal="right" vertical="center"/>
    </xf>
    <xf numFmtId="0" fontId="1" fillId="0" borderId="58" xfId="1" applyNumberFormat="1" applyFont="1" applyFill="1" applyBorder="1" applyAlignment="1" applyProtection="1"/>
    <xf numFmtId="0" fontId="1" fillId="0" borderId="59" xfId="1" applyBorder="1"/>
    <xf numFmtId="0" fontId="5" fillId="0" borderId="59" xfId="1" applyNumberFormat="1" applyFont="1" applyFill="1" applyBorder="1" applyAlignment="1" applyProtection="1">
      <alignment horizontal="left" vertical="center"/>
    </xf>
    <xf numFmtId="4" fontId="5" fillId="0" borderId="59" xfId="1" applyNumberFormat="1" applyFont="1" applyFill="1" applyBorder="1" applyAlignment="1" applyProtection="1">
      <alignment horizontal="right" vertical="center"/>
    </xf>
    <xf numFmtId="0" fontId="1" fillId="0" borderId="60" xfId="1" applyNumberFormat="1" applyFont="1" applyFill="1" applyBorder="1" applyAlignment="1" applyProtection="1"/>
    <xf numFmtId="0" fontId="1" fillId="0" borderId="61" xfId="1" applyNumberFormat="1" applyFont="1" applyFill="1" applyBorder="1" applyAlignment="1" applyProtection="1"/>
    <xf numFmtId="0" fontId="1" fillId="0" borderId="62" xfId="1" applyNumberFormat="1" applyFont="1" applyFill="1" applyBorder="1" applyAlignment="1" applyProtection="1"/>
    <xf numFmtId="0" fontId="1" fillId="4" borderId="61" xfId="1" applyNumberFormat="1" applyFont="1" applyFill="1" applyBorder="1" applyAlignment="1" applyProtection="1"/>
    <xf numFmtId="0" fontId="1" fillId="4" borderId="0" xfId="1" applyFill="1" applyBorder="1"/>
    <xf numFmtId="0" fontId="13" fillId="4" borderId="0" xfId="1" applyFont="1" applyFill="1" applyBorder="1"/>
    <xf numFmtId="2" fontId="22" fillId="4" borderId="0" xfId="1" applyNumberFormat="1" applyFont="1" applyFill="1" applyBorder="1"/>
    <xf numFmtId="4" fontId="22" fillId="4" borderId="0" xfId="1" applyNumberFormat="1" applyFont="1" applyFill="1" applyBorder="1"/>
    <xf numFmtId="0" fontId="1" fillId="4" borderId="62" xfId="1" applyNumberFormat="1" applyFont="1" applyFill="1" applyBorder="1" applyAlignment="1" applyProtection="1"/>
    <xf numFmtId="0" fontId="4" fillId="2" borderId="61" xfId="1" applyNumberFormat="1" applyFont="1" applyFill="1" applyBorder="1" applyAlignment="1" applyProtection="1">
      <alignment horizontal="left" vertical="center"/>
    </xf>
    <xf numFmtId="0" fontId="3" fillId="2" borderId="62" xfId="1" applyNumberFormat="1" applyFont="1" applyFill="1" applyBorder="1" applyAlignment="1" applyProtection="1">
      <alignment horizontal="right" vertical="center"/>
    </xf>
    <xf numFmtId="0" fontId="4" fillId="0" borderId="61" xfId="1" applyNumberFormat="1" applyFont="1" applyFill="1" applyBorder="1" applyAlignment="1" applyProtection="1">
      <alignment horizontal="left" vertical="center"/>
    </xf>
    <xf numFmtId="0" fontId="4" fillId="0" borderId="62" xfId="1" applyNumberFormat="1" applyFont="1" applyFill="1" applyBorder="1" applyAlignment="1" applyProtection="1">
      <alignment horizontal="right" vertical="center"/>
    </xf>
    <xf numFmtId="0" fontId="1" fillId="0" borderId="63" xfId="1" applyNumberFormat="1" applyFont="1" applyFill="1" applyBorder="1" applyAlignment="1" applyProtection="1"/>
    <xf numFmtId="0" fontId="1" fillId="0" borderId="45" xfId="1" applyBorder="1"/>
    <xf numFmtId="0" fontId="5" fillId="0" borderId="45" xfId="1" applyNumberFormat="1" applyFont="1" applyFill="1" applyBorder="1" applyAlignment="1" applyProtection="1">
      <alignment horizontal="left" vertical="center"/>
    </xf>
    <xf numFmtId="4" fontId="5" fillId="0" borderId="45" xfId="1" applyNumberFormat="1" applyFont="1" applyFill="1" applyBorder="1" applyAlignment="1" applyProtection="1">
      <alignment horizontal="right" vertical="center"/>
    </xf>
    <xf numFmtId="0" fontId="1" fillId="0" borderId="64" xfId="1" applyNumberFormat="1" applyFont="1" applyFill="1" applyBorder="1" applyAlignment="1" applyProtection="1"/>
    <xf numFmtId="0" fontId="23" fillId="4" borderId="0" xfId="1" applyFont="1" applyFill="1" applyBorder="1"/>
    <xf numFmtId="4" fontId="23" fillId="4" borderId="0" xfId="1" applyNumberFormat="1" applyFont="1" applyFill="1" applyBorder="1"/>
    <xf numFmtId="0" fontId="0" fillId="0" borderId="0" xfId="0" applyAlignment="1">
      <alignment horizontal="right"/>
    </xf>
    <xf numFmtId="0" fontId="11" fillId="0" borderId="28" xfId="1" applyNumberFormat="1" applyFont="1" applyFill="1" applyBorder="1" applyAlignment="1" applyProtection="1">
      <alignment vertical="center"/>
    </xf>
    <xf numFmtId="0" fontId="11" fillId="0" borderId="25" xfId="1" applyNumberFormat="1" applyFont="1" applyFill="1" applyBorder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20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left" vertical="center"/>
    </xf>
    <xf numFmtId="0" fontId="21" fillId="0" borderId="22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5" fillId="0" borderId="21" xfId="2" applyNumberFormat="1" applyFont="1" applyFill="1" applyBorder="1" applyAlignment="1" applyProtection="1">
      <alignment horizontal="left" vertical="center"/>
    </xf>
    <xf numFmtId="0" fontId="15" fillId="0" borderId="20" xfId="2" applyNumberFormat="1" applyFont="1" applyFill="1" applyBorder="1" applyAlignment="1" applyProtection="1">
      <alignment horizontal="left" vertical="center"/>
    </xf>
    <xf numFmtId="0" fontId="21" fillId="0" borderId="22" xfId="2" applyNumberFormat="1" applyFont="1" applyFill="1" applyBorder="1" applyAlignment="1" applyProtection="1">
      <alignment horizontal="left" vertical="center"/>
    </xf>
    <xf numFmtId="0" fontId="12" fillId="0" borderId="7" xfId="2" applyNumberFormat="1" applyFont="1" applyFill="1" applyBorder="1" applyAlignment="1" applyProtection="1">
      <alignment horizontal="left" vertical="center"/>
    </xf>
    <xf numFmtId="0" fontId="12" fillId="0" borderId="12" xfId="2" applyNumberFormat="1" applyFont="1" applyFill="1" applyBorder="1" applyAlignment="1" applyProtection="1">
      <alignment horizontal="center" vertical="center"/>
    </xf>
    <xf numFmtId="0" fontId="12" fillId="2" borderId="0" xfId="2" applyNumberFormat="1" applyFont="1" applyFill="1" applyBorder="1" applyAlignment="1" applyProtection="1">
      <alignment horizontal="left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45" xfId="0" applyNumberFormat="1" applyFont="1" applyFill="1" applyBorder="1" applyAlignment="1" applyProtection="1">
      <alignment horizontal="left" vertical="center"/>
    </xf>
    <xf numFmtId="0" fontId="41" fillId="0" borderId="0" xfId="3"/>
    <xf numFmtId="0" fontId="50" fillId="0" borderId="0" xfId="4" applyFont="1" applyFill="1" applyAlignment="1" applyProtection="1">
      <alignment wrapText="1"/>
    </xf>
    <xf numFmtId="0" fontId="51" fillId="0" borderId="0" xfId="4" applyFont="1" applyFill="1" applyAlignment="1" applyProtection="1">
      <alignment horizontal="center"/>
    </xf>
    <xf numFmtId="0" fontId="41" fillId="0" borderId="0" xfId="3" applyAlignment="1">
      <alignment vertical="center"/>
    </xf>
    <xf numFmtId="0" fontId="50" fillId="0" borderId="0" xfId="4" applyFont="1" applyFill="1" applyAlignment="1" applyProtection="1">
      <alignment horizontal="center" wrapText="1"/>
    </xf>
    <xf numFmtId="0" fontId="50" fillId="0" borderId="0" xfId="4" applyFont="1" applyFill="1" applyAlignment="1" applyProtection="1">
      <alignment horizontal="center"/>
    </xf>
    <xf numFmtId="0" fontId="41" fillId="0" borderId="0" xfId="3" applyProtection="1"/>
    <xf numFmtId="0" fontId="41" fillId="0" borderId="0" xfId="3" applyFill="1" applyAlignment="1" applyProtection="1">
      <alignment horizontal="left"/>
    </xf>
    <xf numFmtId="0" fontId="41" fillId="0" borderId="0" xfId="3" applyFill="1" applyAlignment="1" applyProtection="1">
      <alignment horizontal="left"/>
      <protection locked="0"/>
    </xf>
    <xf numFmtId="0" fontId="41" fillId="0" borderId="0" xfId="3" applyFont="1" applyFill="1" applyAlignment="1" applyProtection="1">
      <alignment horizontal="left"/>
    </xf>
    <xf numFmtId="49" fontId="0" fillId="0" borderId="0" xfId="3" applyNumberFormat="1" applyFont="1" applyFill="1" applyAlignment="1" applyProtection="1">
      <alignment horizontal="left"/>
      <protection locked="0"/>
    </xf>
    <xf numFmtId="49" fontId="41" fillId="0" borderId="0" xfId="3" applyNumberFormat="1" applyFill="1" applyAlignment="1" applyProtection="1">
      <alignment horizontal="left"/>
      <protection locked="0"/>
    </xf>
    <xf numFmtId="0" fontId="41" fillId="0" borderId="42" xfId="3" applyBorder="1"/>
    <xf numFmtId="0" fontId="41" fillId="36" borderId="0" xfId="3" applyFill="1"/>
    <xf numFmtId="0" fontId="41" fillId="0" borderId="0" xfId="3" applyFill="1"/>
    <xf numFmtId="0" fontId="41" fillId="0" borderId="0" xfId="3" applyAlignment="1">
      <alignment horizontal="center"/>
    </xf>
    <xf numFmtId="0" fontId="53" fillId="0" borderId="0" xfId="3" applyFont="1" applyFill="1" applyAlignment="1">
      <alignment horizontal="center"/>
    </xf>
    <xf numFmtId="0" fontId="54" fillId="0" borderId="0" xfId="3" applyFont="1" applyFill="1" applyAlignment="1">
      <alignment horizontal="center"/>
    </xf>
    <xf numFmtId="0" fontId="41" fillId="0" borderId="42" xfId="3" applyFill="1" applyBorder="1"/>
    <xf numFmtId="165" fontId="41" fillId="0" borderId="42" xfId="3" applyNumberFormat="1" applyBorder="1"/>
    <xf numFmtId="165" fontId="41" fillId="0" borderId="0" xfId="3" applyNumberFormat="1"/>
    <xf numFmtId="0" fontId="57" fillId="0" borderId="0" xfId="3" applyFont="1" applyFill="1"/>
    <xf numFmtId="0" fontId="59" fillId="0" borderId="0" xfId="3" applyFont="1" applyFill="1"/>
    <xf numFmtId="0" fontId="41" fillId="0" borderId="0" xfId="3" applyFill="1" applyAlignment="1">
      <alignment horizontal="right"/>
    </xf>
    <xf numFmtId="166" fontId="41" fillId="43" borderId="0" xfId="3" applyNumberFormat="1" applyFill="1" applyAlignment="1">
      <alignment horizontal="right" indent="1"/>
    </xf>
    <xf numFmtId="0" fontId="60" fillId="43" borderId="0" xfId="3" applyFont="1" applyFill="1" applyAlignment="1">
      <alignment horizontal="right"/>
    </xf>
    <xf numFmtId="166" fontId="60" fillId="43" borderId="0" xfId="3" applyNumberFormat="1" applyFont="1" applyFill="1" applyAlignment="1">
      <alignment horizontal="right" indent="1"/>
    </xf>
    <xf numFmtId="0" fontId="41" fillId="43" borderId="0" xfId="3" applyFill="1"/>
    <xf numFmtId="0" fontId="62" fillId="0" borderId="75" xfId="3" applyFont="1" applyBorder="1"/>
    <xf numFmtId="0" fontId="63" fillId="0" borderId="75" xfId="3" applyFont="1" applyFill="1" applyBorder="1"/>
    <xf numFmtId="0" fontId="64" fillId="0" borderId="76" xfId="3" applyFont="1" applyFill="1" applyBorder="1"/>
    <xf numFmtId="0" fontId="65" fillId="0" borderId="0" xfId="3" applyFont="1"/>
    <xf numFmtId="0" fontId="66" fillId="0" borderId="0" xfId="6" applyFont="1"/>
    <xf numFmtId="0" fontId="41" fillId="0" borderId="0" xfId="6" applyBorder="1"/>
    <xf numFmtId="0" fontId="69" fillId="0" borderId="0" xfId="4" applyFont="1" applyFill="1" applyProtection="1"/>
    <xf numFmtId="0" fontId="70" fillId="0" borderId="0" xfId="4" applyFont="1" applyFill="1" applyAlignment="1" applyProtection="1">
      <alignment horizontal="center"/>
    </xf>
    <xf numFmtId="4" fontId="71" fillId="0" borderId="43" xfId="6" applyNumberFormat="1" applyFont="1" applyBorder="1" applyAlignment="1">
      <alignment horizontal="center"/>
    </xf>
    <xf numFmtId="0" fontId="49" fillId="0" borderId="0" xfId="4" applyFont="1" applyFill="1" applyBorder="1" applyAlignment="1" applyProtection="1">
      <alignment horizontal="center"/>
    </xf>
    <xf numFmtId="0" fontId="41" fillId="0" borderId="0" xfId="6"/>
    <xf numFmtId="0" fontId="66" fillId="0" borderId="0" xfId="6" applyFont="1" applyAlignment="1">
      <alignment horizontal="center"/>
    </xf>
    <xf numFmtId="0" fontId="73" fillId="0" borderId="43" xfId="6" applyFont="1" applyBorder="1" applyAlignment="1">
      <alignment horizontal="center" wrapText="1"/>
    </xf>
    <xf numFmtId="0" fontId="74" fillId="0" borderId="43" xfId="6" applyFont="1" applyBorder="1" applyAlignment="1">
      <alignment horizontal="center" wrapText="1"/>
    </xf>
    <xf numFmtId="0" fontId="75" fillId="0" borderId="43" xfId="6" applyFont="1" applyBorder="1" applyAlignment="1">
      <alignment horizontal="center" wrapText="1"/>
    </xf>
    <xf numFmtId="0" fontId="66" fillId="44" borderId="0" xfId="6" applyFont="1" applyFill="1"/>
    <xf numFmtId="4" fontId="76" fillId="44" borderId="0" xfId="6" applyNumberFormat="1" applyFont="1" applyFill="1" applyBorder="1"/>
    <xf numFmtId="167" fontId="41" fillId="44" borderId="0" xfId="6" applyNumberFormat="1" applyFill="1" applyBorder="1" applyAlignment="1">
      <alignment horizontal="right" indent="1"/>
    </xf>
    <xf numFmtId="4" fontId="77" fillId="44" borderId="0" xfId="6" applyNumberFormat="1" applyFont="1" applyFill="1" applyBorder="1"/>
    <xf numFmtId="4" fontId="81" fillId="0" borderId="43" xfId="6" applyNumberFormat="1" applyFont="1" applyBorder="1"/>
    <xf numFmtId="4" fontId="82" fillId="0" borderId="43" xfId="6" applyNumberFormat="1" applyFont="1" applyBorder="1"/>
    <xf numFmtId="4" fontId="83" fillId="0" borderId="43" xfId="6" applyNumberFormat="1" applyFont="1" applyBorder="1"/>
    <xf numFmtId="4" fontId="76" fillId="0" borderId="43" xfId="6" applyNumberFormat="1" applyFont="1" applyBorder="1"/>
    <xf numFmtId="4" fontId="76" fillId="0" borderId="0" xfId="6" applyNumberFormat="1" applyFont="1" applyBorder="1"/>
    <xf numFmtId="4" fontId="13" fillId="0" borderId="0" xfId="6" applyNumberFormat="1" applyFont="1" applyBorder="1"/>
    <xf numFmtId="0" fontId="66" fillId="0" borderId="0" xfId="6" applyFont="1" applyFill="1"/>
    <xf numFmtId="4" fontId="81" fillId="0" borderId="0" xfId="6" applyNumberFormat="1" applyFont="1" applyBorder="1"/>
    <xf numFmtId="4" fontId="82" fillId="0" borderId="0" xfId="6" applyNumberFormat="1" applyFont="1" applyBorder="1"/>
    <xf numFmtId="4" fontId="83" fillId="0" borderId="0" xfId="6" applyNumberFormat="1" applyFont="1" applyBorder="1"/>
    <xf numFmtId="0" fontId="92" fillId="0" borderId="0" xfId="7" applyFont="1" applyAlignment="1">
      <alignment horizontal="right" indent="1"/>
    </xf>
    <xf numFmtId="0" fontId="41" fillId="0" borderId="0" xfId="7" applyFont="1"/>
    <xf numFmtId="4" fontId="93" fillId="0" borderId="0" xfId="7" applyNumberFormat="1" applyFont="1"/>
    <xf numFmtId="0" fontId="94" fillId="0" borderId="0" xfId="7" applyFont="1"/>
    <xf numFmtId="0" fontId="68" fillId="0" borderId="0" xfId="6" applyFont="1" applyAlignment="1">
      <alignment horizontal="center"/>
    </xf>
    <xf numFmtId="0" fontId="99" fillId="0" borderId="79" xfId="0" applyFont="1" applyBorder="1" applyAlignment="1">
      <alignment horizontal="center"/>
    </xf>
    <xf numFmtId="0" fontId="100" fillId="0" borderId="79" xfId="0" applyFont="1" applyBorder="1" applyAlignment="1">
      <alignment horizontal="center"/>
    </xf>
    <xf numFmtId="0" fontId="100" fillId="0" borderId="80" xfId="0" applyFont="1" applyBorder="1" applyAlignment="1">
      <alignment horizontal="center" wrapText="1"/>
    </xf>
    <xf numFmtId="1" fontId="100" fillId="0" borderId="80" xfId="0" applyNumberFormat="1" applyFont="1" applyBorder="1" applyAlignment="1">
      <alignment horizontal="center" wrapText="1"/>
    </xf>
    <xf numFmtId="1" fontId="100" fillId="0" borderId="81" xfId="0" applyNumberFormat="1" applyFont="1" applyBorder="1" applyAlignment="1">
      <alignment horizontal="center" wrapText="1"/>
    </xf>
    <xf numFmtId="9" fontId="100" fillId="0" borderId="82" xfId="0" applyNumberFormat="1" applyFont="1" applyBorder="1" applyAlignment="1">
      <alignment horizontal="center" wrapText="1"/>
    </xf>
    <xf numFmtId="1" fontId="100" fillId="0" borderId="83" xfId="0" applyNumberFormat="1" applyFont="1" applyBorder="1" applyAlignment="1">
      <alignment horizontal="center" wrapText="1"/>
    </xf>
    <xf numFmtId="1" fontId="100" fillId="0" borderId="84" xfId="0" applyNumberFormat="1" applyFont="1" applyBorder="1" applyAlignment="1">
      <alignment horizontal="center" wrapText="1"/>
    </xf>
    <xf numFmtId="0" fontId="99" fillId="0" borderId="85" xfId="0" applyFont="1" applyBorder="1" applyAlignment="1">
      <alignment horizontal="center"/>
    </xf>
    <xf numFmtId="0" fontId="100" fillId="0" borderId="85" xfId="0" applyFont="1" applyBorder="1" applyAlignment="1">
      <alignment horizontal="center" wrapText="1"/>
    </xf>
    <xf numFmtId="0" fontId="100" fillId="0" borderId="77" xfId="0" applyFont="1" applyBorder="1" applyAlignment="1">
      <alignment horizontal="center"/>
    </xf>
    <xf numFmtId="1" fontId="100" fillId="0" borderId="77" xfId="0" applyNumberFormat="1" applyFont="1" applyBorder="1" applyAlignment="1">
      <alignment horizontal="center"/>
    </xf>
    <xf numFmtId="1" fontId="100" fillId="0" borderId="86" xfId="0" applyNumberFormat="1" applyFont="1" applyBorder="1" applyAlignment="1">
      <alignment horizontal="center"/>
    </xf>
    <xf numFmtId="9" fontId="100" fillId="0" borderId="87" xfId="0" applyNumberFormat="1" applyFont="1" applyBorder="1" applyAlignment="1">
      <alignment horizontal="center"/>
    </xf>
    <xf numFmtId="0" fontId="99" fillId="0" borderId="88" xfId="0" applyFont="1" applyBorder="1" applyAlignment="1">
      <alignment horizontal="center"/>
    </xf>
    <xf numFmtId="0" fontId="101" fillId="0" borderId="88" xfId="0" applyFont="1" applyBorder="1"/>
    <xf numFmtId="0" fontId="102" fillId="0" borderId="0" xfId="0" applyFont="1" applyAlignment="1">
      <alignment horizontal="center"/>
    </xf>
    <xf numFmtId="1" fontId="102" fillId="0" borderId="0" xfId="0" applyNumberFormat="1" applyFont="1" applyAlignment="1">
      <alignment horizontal="center"/>
    </xf>
    <xf numFmtId="1" fontId="102" fillId="0" borderId="89" xfId="0" applyNumberFormat="1" applyFont="1" applyBorder="1" applyAlignment="1">
      <alignment horizontal="center"/>
    </xf>
    <xf numFmtId="9" fontId="102" fillId="0" borderId="90" xfId="0" applyNumberFormat="1" applyFont="1" applyBorder="1" applyAlignment="1">
      <alignment horizontal="center"/>
    </xf>
    <xf numFmtId="0" fontId="102" fillId="0" borderId="88" xfId="0" applyFont="1" applyBorder="1" applyAlignment="1">
      <alignment horizontal="center"/>
    </xf>
    <xf numFmtId="0" fontId="102" fillId="0" borderId="88" xfId="0" applyFont="1" applyBorder="1" applyAlignment="1">
      <alignment wrapText="1"/>
    </xf>
    <xf numFmtId="0" fontId="102" fillId="0" borderId="88" xfId="8" applyFont="1" applyBorder="1" applyAlignment="1">
      <alignment horizontal="center"/>
    </xf>
    <xf numFmtId="0" fontId="102" fillId="0" borderId="88" xfId="8" applyFont="1" applyBorder="1" applyAlignment="1">
      <alignment wrapText="1"/>
    </xf>
    <xf numFmtId="0" fontId="102" fillId="0" borderId="0" xfId="8" applyFont="1" applyAlignment="1">
      <alignment horizontal="center"/>
    </xf>
    <xf numFmtId="1" fontId="102" fillId="0" borderId="0" xfId="8" applyNumberFormat="1" applyFont="1" applyAlignment="1">
      <alignment horizontal="center"/>
    </xf>
    <xf numFmtId="0" fontId="41" fillId="0" borderId="0" xfId="8"/>
    <xf numFmtId="0" fontId="103" fillId="0" borderId="88" xfId="0" applyFont="1" applyBorder="1" applyAlignment="1">
      <alignment wrapText="1"/>
    </xf>
    <xf numFmtId="9" fontId="102" fillId="0" borderId="0" xfId="0" applyNumberFormat="1" applyFont="1" applyAlignment="1">
      <alignment horizontal="center"/>
    </xf>
    <xf numFmtId="1" fontId="102" fillId="0" borderId="61" xfId="0" applyNumberFormat="1" applyFont="1" applyBorder="1" applyAlignment="1">
      <alignment horizontal="center"/>
    </xf>
    <xf numFmtId="0" fontId="99" fillId="0" borderId="88" xfId="0" applyFont="1" applyBorder="1" applyAlignment="1">
      <alignment wrapText="1"/>
    </xf>
    <xf numFmtId="0" fontId="99" fillId="0" borderId="88" xfId="0" applyFont="1" applyBorder="1" applyAlignment="1">
      <alignment horizontal="center" vertical="top"/>
    </xf>
    <xf numFmtId="0" fontId="99" fillId="0" borderId="91" xfId="0" applyFont="1" applyBorder="1" applyAlignment="1">
      <alignment horizontal="center"/>
    </xf>
    <xf numFmtId="0" fontId="100" fillId="0" borderId="91" xfId="0" applyFont="1" applyBorder="1" applyAlignment="1">
      <alignment wrapText="1"/>
    </xf>
    <xf numFmtId="0" fontId="100" fillId="0" borderId="92" xfId="0" applyFont="1" applyBorder="1" applyAlignment="1">
      <alignment horizontal="center"/>
    </xf>
    <xf numFmtId="1" fontId="100" fillId="0" borderId="92" xfId="0" applyNumberFormat="1" applyFont="1" applyBorder="1" applyAlignment="1">
      <alignment horizontal="center"/>
    </xf>
    <xf numFmtId="1" fontId="100" fillId="0" borderId="93" xfId="0" applyNumberFormat="1" applyFont="1" applyBorder="1" applyAlignment="1">
      <alignment horizontal="center"/>
    </xf>
    <xf numFmtId="9" fontId="100" fillId="0" borderId="94" xfId="0" applyNumberFormat="1" applyFont="1" applyBorder="1" applyAlignment="1">
      <alignment horizontal="center"/>
    </xf>
    <xf numFmtId="0" fontId="99" fillId="0" borderId="0" xfId="0" applyFont="1" applyAlignment="1">
      <alignment horizontal="center"/>
    </xf>
    <xf numFmtId="0" fontId="102" fillId="0" borderId="0" xfId="0" applyFont="1" applyAlignment="1">
      <alignment wrapText="1"/>
    </xf>
    <xf numFmtId="0" fontId="104" fillId="0" borderId="88" xfId="0" applyFont="1" applyBorder="1" applyAlignment="1">
      <alignment wrapText="1"/>
    </xf>
    <xf numFmtId="0" fontId="12" fillId="0" borderId="117" xfId="0" applyNumberFormat="1" applyFont="1" applyFill="1" applyBorder="1" applyAlignment="1" applyProtection="1">
      <alignment horizontal="center" vertical="center"/>
    </xf>
    <xf numFmtId="0" fontId="3" fillId="0" borderId="116" xfId="0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3" fillId="0" borderId="116" xfId="1" applyNumberFormat="1" applyFont="1" applyFill="1" applyBorder="1" applyAlignment="1" applyProtection="1">
      <alignment horizontal="center" vertical="center"/>
    </xf>
    <xf numFmtId="0" fontId="3" fillId="0" borderId="117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0" borderId="48" xfId="1" applyNumberFormat="1" applyFont="1" applyFill="1" applyBorder="1" applyAlignment="1" applyProtection="1">
      <alignment horizontal="left" vertical="center"/>
    </xf>
    <xf numFmtId="0" fontId="99" fillId="0" borderId="79" xfId="0" applyFont="1" applyBorder="1" applyAlignment="1">
      <alignment horizontal="right"/>
    </xf>
    <xf numFmtId="0" fontId="100" fillId="0" borderId="79" xfId="0" applyFont="1" applyBorder="1" applyAlignment="1">
      <alignment horizontal="left"/>
    </xf>
    <xf numFmtId="0" fontId="100" fillId="0" borderId="88" xfId="0" applyFont="1" applyBorder="1" applyAlignment="1">
      <alignment horizontal="center" wrapText="1"/>
    </xf>
    <xf numFmtId="0" fontId="100" fillId="0" borderId="0" xfId="0" applyFont="1" applyBorder="1" applyAlignment="1">
      <alignment horizontal="center"/>
    </xf>
    <xf numFmtId="1" fontId="100" fillId="0" borderId="0" xfId="0" applyNumberFormat="1" applyFont="1" applyBorder="1" applyAlignment="1">
      <alignment horizontal="center"/>
    </xf>
    <xf numFmtId="1" fontId="100" fillId="0" borderId="89" xfId="0" applyNumberFormat="1" applyFont="1" applyBorder="1" applyAlignment="1">
      <alignment horizontal="center"/>
    </xf>
    <xf numFmtId="9" fontId="100" fillId="0" borderId="90" xfId="0" applyNumberFormat="1" applyFont="1" applyBorder="1" applyAlignment="1">
      <alignment horizontal="center"/>
    </xf>
    <xf numFmtId="1" fontId="0" fillId="0" borderId="45" xfId="0" applyNumberFormat="1" applyBorder="1" applyAlignment="1">
      <alignment vertical="center"/>
    </xf>
    <xf numFmtId="0" fontId="0" fillId="0" borderId="0" xfId="0" applyProtection="1"/>
    <xf numFmtId="0" fontId="1" fillId="0" borderId="0" xfId="1" applyProtection="1"/>
    <xf numFmtId="0" fontId="13" fillId="0" borderId="0" xfId="1" applyFont="1" applyProtection="1"/>
    <xf numFmtId="0" fontId="1" fillId="4" borderId="0" xfId="1" applyFill="1" applyProtection="1"/>
    <xf numFmtId="0" fontId="23" fillId="4" borderId="0" xfId="1" applyFont="1" applyFill="1" applyProtection="1"/>
    <xf numFmtId="4" fontId="22" fillId="4" borderId="0" xfId="1" applyNumberFormat="1" applyFont="1" applyFill="1" applyProtection="1"/>
    <xf numFmtId="4" fontId="1" fillId="4" borderId="0" xfId="1" applyNumberFormat="1" applyFill="1" applyProtection="1"/>
    <xf numFmtId="4" fontId="4" fillId="3" borderId="0" xfId="1" applyNumberFormat="1" applyFont="1" applyFill="1" applyBorder="1" applyAlignment="1" applyProtection="1">
      <alignment horizontal="right" vertical="center"/>
      <protection locked="0"/>
    </xf>
    <xf numFmtId="4" fontId="4" fillId="3" borderId="45" xfId="1" applyNumberFormat="1" applyFont="1" applyFill="1" applyBorder="1" applyAlignment="1" applyProtection="1">
      <alignment horizontal="right" vertical="center"/>
      <protection locked="0"/>
    </xf>
    <xf numFmtId="0" fontId="66" fillId="0" borderId="0" xfId="6" applyFont="1" applyFill="1" applyBorder="1" applyProtection="1"/>
    <xf numFmtId="0" fontId="66" fillId="0" borderId="0" xfId="6" applyFont="1" applyBorder="1" applyProtection="1"/>
    <xf numFmtId="0" fontId="67" fillId="0" borderId="0" xfId="6" applyFont="1" applyBorder="1" applyAlignment="1" applyProtection="1">
      <alignment horizontal="left" vertical="center" wrapText="1"/>
    </xf>
    <xf numFmtId="0" fontId="66" fillId="0" borderId="0" xfId="6" applyFont="1" applyProtection="1"/>
    <xf numFmtId="0" fontId="59" fillId="0" borderId="45" xfId="6" applyFont="1" applyBorder="1" applyAlignment="1" applyProtection="1">
      <alignment vertical="center" wrapText="1"/>
    </xf>
    <xf numFmtId="0" fontId="66" fillId="0" borderId="77" xfId="6" applyFont="1" applyFill="1" applyBorder="1" applyAlignment="1" applyProtection="1">
      <alignment horizontal="center"/>
    </xf>
    <xf numFmtId="0" fontId="66" fillId="36" borderId="77" xfId="6" applyFont="1" applyFill="1" applyBorder="1" applyAlignment="1" applyProtection="1">
      <alignment horizontal="center"/>
    </xf>
    <xf numFmtId="0" fontId="72" fillId="36" borderId="78" xfId="6" applyFont="1" applyFill="1" applyBorder="1" applyAlignment="1" applyProtection="1">
      <alignment horizontal="center"/>
    </xf>
    <xf numFmtId="0" fontId="66" fillId="36" borderId="43" xfId="6" applyFont="1" applyFill="1" applyBorder="1" applyAlignment="1" applyProtection="1">
      <alignment horizontal="center" wrapText="1"/>
    </xf>
    <xf numFmtId="0" fontId="68" fillId="36" borderId="43" xfId="6" applyFont="1" applyFill="1" applyBorder="1" applyAlignment="1" applyProtection="1">
      <alignment horizontal="center" wrapText="1"/>
    </xf>
    <xf numFmtId="0" fontId="66" fillId="36" borderId="43" xfId="6" applyFont="1" applyFill="1" applyBorder="1" applyAlignment="1" applyProtection="1">
      <alignment horizontal="center" vertical="center" wrapText="1"/>
    </xf>
    <xf numFmtId="0" fontId="41" fillId="0" borderId="0" xfId="6" applyFont="1" applyFill="1" applyAlignment="1" applyProtection="1">
      <alignment horizontal="center"/>
    </xf>
    <xf numFmtId="0" fontId="66" fillId="44" borderId="0" xfId="6" applyFont="1" applyFill="1" applyBorder="1" applyProtection="1"/>
    <xf numFmtId="0" fontId="68" fillId="44" borderId="0" xfId="6" applyFont="1" applyFill="1" applyBorder="1" applyAlignment="1" applyProtection="1">
      <alignment horizontal="center"/>
    </xf>
    <xf numFmtId="165" fontId="66" fillId="44" borderId="0" xfId="6" applyNumberFormat="1" applyFont="1" applyFill="1" applyBorder="1" applyProtection="1"/>
    <xf numFmtId="0" fontId="78" fillId="0" borderId="0" xfId="6" applyFont="1" applyAlignment="1" applyProtection="1">
      <alignment horizontal="center"/>
    </xf>
    <xf numFmtId="0" fontId="79" fillId="3" borderId="0" xfId="6" applyFont="1" applyFill="1" applyAlignment="1" applyProtection="1">
      <alignment wrapText="1"/>
    </xf>
    <xf numFmtId="0" fontId="66" fillId="0" borderId="0" xfId="6" applyFont="1" applyAlignment="1" applyProtection="1">
      <alignment horizontal="center"/>
    </xf>
    <xf numFmtId="0" fontId="80" fillId="0" borderId="0" xfId="6" applyFont="1" applyAlignment="1" applyProtection="1">
      <alignment horizontal="center"/>
    </xf>
    <xf numFmtId="165" fontId="66" fillId="0" borderId="0" xfId="6" applyNumberFormat="1" applyFont="1" applyProtection="1"/>
    <xf numFmtId="0" fontId="68" fillId="0" borderId="0" xfId="6" applyFont="1" applyAlignment="1" applyProtection="1">
      <alignment horizontal="center"/>
    </xf>
    <xf numFmtId="0" fontId="66" fillId="0" borderId="0" xfId="6" applyFont="1" applyFill="1" applyProtection="1"/>
    <xf numFmtId="0" fontId="84" fillId="0" borderId="0" xfId="6" applyFont="1" applyFill="1" applyAlignment="1" applyProtection="1">
      <alignment horizontal="left"/>
    </xf>
    <xf numFmtId="0" fontId="50" fillId="0" borderId="0" xfId="6" applyFont="1" applyFill="1" applyAlignment="1" applyProtection="1">
      <alignment horizontal="center"/>
    </xf>
    <xf numFmtId="0" fontId="85" fillId="0" borderId="0" xfId="6" applyFont="1" applyFill="1" applyBorder="1" applyAlignment="1" applyProtection="1">
      <alignment horizontal="center"/>
    </xf>
    <xf numFmtId="0" fontId="50" fillId="0" borderId="0" xfId="6" applyFont="1" applyBorder="1" applyProtection="1"/>
    <xf numFmtId="0" fontId="86" fillId="0" borderId="0" xfId="6" applyFont="1" applyBorder="1" applyAlignment="1" applyProtection="1">
      <alignment horizontal="center"/>
    </xf>
    <xf numFmtId="0" fontId="50" fillId="0" borderId="0" xfId="6" applyFont="1" applyProtection="1"/>
    <xf numFmtId="0" fontId="50" fillId="0" borderId="0" xfId="6" applyFont="1" applyAlignment="1" applyProtection="1">
      <alignment horizontal="center"/>
    </xf>
    <xf numFmtId="0" fontId="86" fillId="0" borderId="0" xfId="6" applyFont="1" applyBorder="1" applyProtection="1"/>
    <xf numFmtId="0" fontId="85" fillId="0" borderId="0" xfId="6" applyFont="1" applyAlignment="1" applyProtection="1">
      <alignment horizontal="center"/>
    </xf>
    <xf numFmtId="0" fontId="84" fillId="0" borderId="0" xfId="6" applyFont="1" applyFill="1" applyBorder="1" applyAlignment="1" applyProtection="1">
      <alignment horizontal="left"/>
    </xf>
    <xf numFmtId="0" fontId="88" fillId="0" borderId="0" xfId="6" applyFont="1" applyProtection="1"/>
    <xf numFmtId="0" fontId="88" fillId="0" borderId="0" xfId="6" applyFont="1" applyAlignment="1" applyProtection="1">
      <alignment horizontal="center"/>
    </xf>
    <xf numFmtId="0" fontId="50" fillId="0" borderId="0" xfId="6" applyFont="1" applyFill="1" applyBorder="1" applyAlignment="1" applyProtection="1">
      <alignment horizontal="left"/>
    </xf>
    <xf numFmtId="0" fontId="84" fillId="0" borderId="0" xfId="6" applyFont="1" applyFill="1" applyProtection="1"/>
    <xf numFmtId="0" fontId="86" fillId="0" borderId="0" xfId="6" applyFont="1" applyAlignment="1" applyProtection="1">
      <alignment horizontal="center"/>
    </xf>
    <xf numFmtId="0" fontId="50" fillId="0" borderId="0" xfId="6" applyFont="1" applyFill="1" applyProtection="1"/>
    <xf numFmtId="0" fontId="86" fillId="0" borderId="0" xfId="6" applyFont="1" applyProtection="1"/>
    <xf numFmtId="0" fontId="66" fillId="0" borderId="0" xfId="6" applyFont="1" applyAlignment="1" applyProtection="1">
      <alignment wrapText="1"/>
    </xf>
    <xf numFmtId="0" fontId="91" fillId="0" borderId="0" xfId="6" applyFont="1" applyAlignment="1" applyProtection="1">
      <alignment wrapText="1"/>
    </xf>
    <xf numFmtId="165" fontId="87" fillId="0" borderId="0" xfId="6" applyNumberFormat="1" applyFont="1" applyProtection="1"/>
    <xf numFmtId="0" fontId="66" fillId="0" borderId="0" xfId="7" applyFont="1" applyAlignment="1" applyProtection="1">
      <alignment horizontal="center"/>
    </xf>
    <xf numFmtId="165" fontId="66" fillId="0" borderId="0" xfId="7" applyNumberFormat="1" applyFont="1" applyProtection="1"/>
    <xf numFmtId="165" fontId="41" fillId="0" borderId="0" xfId="7" applyNumberFormat="1" applyFont="1" applyFill="1" applyProtection="1"/>
    <xf numFmtId="165" fontId="41" fillId="0" borderId="0" xfId="7" applyNumberFormat="1" applyFont="1" applyProtection="1"/>
    <xf numFmtId="0" fontId="41" fillId="0" borderId="0" xfId="7" applyFont="1" applyFill="1" applyProtection="1"/>
    <xf numFmtId="0" fontId="92" fillId="0" borderId="0" xfId="7" applyFont="1" applyAlignment="1" applyProtection="1">
      <alignment horizontal="right" indent="1"/>
    </xf>
    <xf numFmtId="0" fontId="66" fillId="0" borderId="0" xfId="6" applyFont="1" applyBorder="1" applyAlignment="1" applyProtection="1">
      <alignment wrapText="1"/>
    </xf>
    <xf numFmtId="165" fontId="66" fillId="41" borderId="0" xfId="6" applyNumberFormat="1" applyFont="1" applyFill="1" applyProtection="1"/>
    <xf numFmtId="0" fontId="95" fillId="45" borderId="0" xfId="6" applyFont="1" applyFill="1" applyAlignment="1" applyProtection="1">
      <alignment wrapText="1"/>
    </xf>
    <xf numFmtId="0" fontId="96" fillId="45" borderId="0" xfId="6" applyFont="1" applyFill="1" applyAlignment="1" applyProtection="1">
      <alignment horizontal="center"/>
    </xf>
    <xf numFmtId="0" fontId="97" fillId="45" borderId="0" xfId="6" applyFont="1" applyFill="1" applyAlignment="1" applyProtection="1">
      <alignment horizontal="center"/>
    </xf>
    <xf numFmtId="165" fontId="96" fillId="45" borderId="0" xfId="6" applyNumberFormat="1" applyFont="1" applyFill="1" applyProtection="1"/>
    <xf numFmtId="165" fontId="41" fillId="45" borderId="0" xfId="6" applyNumberFormat="1" applyFont="1" applyFill="1" applyProtection="1"/>
    <xf numFmtId="165" fontId="66" fillId="0" borderId="0" xfId="6" applyNumberFormat="1" applyFont="1" applyFill="1" applyBorder="1" applyAlignment="1" applyProtection="1">
      <alignment horizontal="center" wrapText="1"/>
    </xf>
    <xf numFmtId="0" fontId="98" fillId="0" borderId="0" xfId="6" applyFont="1" applyBorder="1" applyProtection="1"/>
    <xf numFmtId="0" fontId="68" fillId="0" borderId="0" xfId="6" applyFont="1" applyBorder="1" applyAlignment="1" applyProtection="1">
      <alignment horizontal="center"/>
    </xf>
    <xf numFmtId="165" fontId="66" fillId="0" borderId="0" xfId="6" applyNumberFormat="1" applyFont="1" applyBorder="1" applyProtection="1"/>
    <xf numFmtId="165" fontId="87" fillId="3" borderId="0" xfId="6" applyNumberFormat="1" applyFont="1" applyFill="1" applyProtection="1">
      <protection locked="0"/>
    </xf>
    <xf numFmtId="166" fontId="41" fillId="3" borderId="0" xfId="3" applyNumberFormat="1" applyFill="1" applyAlignment="1" applyProtection="1">
      <alignment horizontal="right" indent="1"/>
      <protection locked="0"/>
    </xf>
    <xf numFmtId="1" fontId="102" fillId="3" borderId="0" xfId="0" applyNumberFormat="1" applyFont="1" applyFill="1" applyAlignment="1" applyProtection="1">
      <alignment horizontal="center"/>
      <protection locked="0"/>
    </xf>
    <xf numFmtId="1" fontId="102" fillId="3" borderId="0" xfId="8" applyNumberFormat="1" applyFont="1" applyFill="1" applyAlignment="1" applyProtection="1">
      <alignment horizontal="center"/>
      <protection locked="0"/>
    </xf>
    <xf numFmtId="4" fontId="15" fillId="3" borderId="22" xfId="0" applyNumberFormat="1" applyFont="1" applyFill="1" applyBorder="1" applyAlignment="1" applyProtection="1">
      <alignment horizontal="right" vertical="center"/>
      <protection locked="0"/>
    </xf>
    <xf numFmtId="4" fontId="15" fillId="3" borderId="5" xfId="0" applyNumberFormat="1" applyFont="1" applyFill="1" applyBorder="1" applyAlignment="1" applyProtection="1">
      <alignment horizontal="right" vertical="center"/>
      <protection locked="0"/>
    </xf>
    <xf numFmtId="2" fontId="15" fillId="3" borderId="22" xfId="0" applyNumberFormat="1" applyFont="1" applyFill="1" applyBorder="1" applyAlignment="1" applyProtection="1">
      <alignment horizontal="right" vertical="center"/>
      <protection locked="0"/>
    </xf>
    <xf numFmtId="0" fontId="130" fillId="0" borderId="0" xfId="699"/>
    <xf numFmtId="0" fontId="217" fillId="0" borderId="83" xfId="699" applyFont="1" applyFill="1" applyBorder="1"/>
    <xf numFmtId="0" fontId="130" fillId="0" borderId="83" xfId="699" applyFill="1" applyBorder="1"/>
    <xf numFmtId="0" fontId="218" fillId="0" borderId="83" xfId="699" applyFont="1" applyFill="1" applyBorder="1" applyAlignment="1">
      <alignment horizontal="right"/>
    </xf>
    <xf numFmtId="0" fontId="130" fillId="0" borderId="83" xfId="699" applyFill="1" applyBorder="1" applyAlignment="1">
      <alignment horizontal="left"/>
    </xf>
    <xf numFmtId="0" fontId="130" fillId="0" borderId="122" xfId="699" applyFill="1" applyBorder="1"/>
    <xf numFmtId="0" fontId="217" fillId="0" borderId="125" xfId="699" applyFont="1" applyFill="1" applyBorder="1"/>
    <xf numFmtId="0" fontId="130" fillId="0" borderId="125" xfId="699" applyFill="1" applyBorder="1"/>
    <xf numFmtId="49" fontId="130" fillId="0" borderId="118" xfId="699" applyNumberFormat="1" applyFont="1" applyFill="1" applyBorder="1" applyAlignment="1">
      <alignment horizontal="center"/>
    </xf>
    <xf numFmtId="0" fontId="130" fillId="0" borderId="0" xfId="699" applyFont="1" applyFill="1" applyBorder="1" applyAlignment="1">
      <alignment horizontal="center"/>
    </xf>
    <xf numFmtId="0" fontId="217" fillId="0" borderId="0" xfId="699" applyFont="1" applyFill="1" applyBorder="1"/>
    <xf numFmtId="0" fontId="130" fillId="0" borderId="0" xfId="699" applyFill="1" applyBorder="1"/>
    <xf numFmtId="0" fontId="130" fillId="0" borderId="0" xfId="699" applyFill="1" applyBorder="1" applyAlignment="1">
      <alignment horizontal="center" shrinkToFit="1"/>
    </xf>
    <xf numFmtId="0" fontId="130" fillId="0" borderId="119" xfId="699" applyFill="1" applyBorder="1" applyAlignment="1">
      <alignment horizontal="center" shrinkToFit="1"/>
    </xf>
    <xf numFmtId="0" fontId="218" fillId="0" borderId="118" xfId="699" applyFont="1" applyFill="1" applyBorder="1"/>
    <xf numFmtId="0" fontId="130" fillId="0" borderId="0" xfId="699" applyFont="1" applyFill="1" applyBorder="1"/>
    <xf numFmtId="0" fontId="130" fillId="0" borderId="0" xfId="699" applyFill="1" applyBorder="1" applyAlignment="1">
      <alignment horizontal="right"/>
    </xf>
    <xf numFmtId="0" fontId="130" fillId="0" borderId="119" xfId="699" applyFill="1" applyBorder="1" applyAlignment="1"/>
    <xf numFmtId="0" fontId="130" fillId="0" borderId="0" xfId="699" applyAlignment="1">
      <alignment horizontal="center"/>
    </xf>
    <xf numFmtId="49" fontId="219" fillId="0" borderId="127" xfId="699" applyNumberFormat="1" applyFont="1" applyFill="1" applyBorder="1"/>
    <xf numFmtId="0" fontId="219" fillId="0" borderId="78" xfId="699" applyFont="1" applyFill="1" applyBorder="1" applyAlignment="1">
      <alignment horizontal="center"/>
    </xf>
    <xf numFmtId="0" fontId="219" fillId="0" borderId="78" xfId="699" applyNumberFormat="1" applyFont="1" applyFill="1" applyBorder="1" applyAlignment="1">
      <alignment horizontal="center"/>
    </xf>
    <xf numFmtId="0" fontId="219" fillId="0" borderId="128" xfId="699" applyFont="1" applyFill="1" applyBorder="1" applyAlignment="1">
      <alignment horizontal="center"/>
    </xf>
    <xf numFmtId="49" fontId="219" fillId="0" borderId="129" xfId="699" applyNumberFormat="1" applyFont="1" applyFill="1" applyBorder="1"/>
    <xf numFmtId="49" fontId="217" fillId="0" borderId="77" xfId="699" applyNumberFormat="1" applyFont="1" applyFill="1" applyBorder="1" applyAlignment="1">
      <alignment horizontal="left"/>
    </xf>
    <xf numFmtId="0" fontId="219" fillId="0" borderId="77" xfId="699" applyFont="1" applyFill="1" applyBorder="1" applyAlignment="1">
      <alignment horizontal="left"/>
    </xf>
    <xf numFmtId="0" fontId="219" fillId="0" borderId="77" xfId="699" applyFont="1" applyFill="1" applyBorder="1" applyAlignment="1">
      <alignment horizontal="center"/>
    </xf>
    <xf numFmtId="0" fontId="219" fillId="0" borderId="77" xfId="699" applyNumberFormat="1" applyFont="1" applyFill="1" applyBorder="1" applyAlignment="1">
      <alignment horizontal="center"/>
    </xf>
    <xf numFmtId="0" fontId="219" fillId="0" borderId="130" xfId="699" applyFont="1" applyFill="1" applyBorder="1" applyAlignment="1">
      <alignment horizontal="center"/>
    </xf>
    <xf numFmtId="0" fontId="54" fillId="0" borderId="131" xfId="699" applyFont="1" applyFill="1" applyBorder="1" applyAlignment="1">
      <alignment horizontal="center"/>
    </xf>
    <xf numFmtId="49" fontId="54" fillId="0" borderId="132" xfId="699" applyNumberFormat="1" applyFont="1" applyFill="1" applyBorder="1" applyAlignment="1">
      <alignment horizontal="left"/>
    </xf>
    <xf numFmtId="0" fontId="54" fillId="0" borderId="132" xfId="699" applyFont="1" applyFill="1" applyBorder="1"/>
    <xf numFmtId="0" fontId="130" fillId="0" borderId="132" xfId="699" applyFill="1" applyBorder="1" applyAlignment="1">
      <alignment horizontal="center"/>
    </xf>
    <xf numFmtId="0" fontId="130" fillId="0" borderId="132" xfId="699" applyNumberFormat="1" applyFill="1" applyBorder="1" applyAlignment="1">
      <alignment horizontal="right"/>
    </xf>
    <xf numFmtId="0" fontId="130" fillId="0" borderId="133" xfId="699" applyNumberFormat="1" applyFill="1" applyBorder="1"/>
    <xf numFmtId="0" fontId="130" fillId="0" borderId="0" xfId="699" applyNumberFormat="1"/>
    <xf numFmtId="0" fontId="220" fillId="0" borderId="0" xfId="699" applyFont="1"/>
    <xf numFmtId="0" fontId="108" fillId="0" borderId="131" xfId="699" applyFont="1" applyFill="1" applyBorder="1" applyAlignment="1">
      <alignment horizontal="center"/>
    </xf>
    <xf numFmtId="49" fontId="102" fillId="0" borderId="132" xfId="699" applyNumberFormat="1" applyFont="1" applyFill="1" applyBorder="1" applyAlignment="1">
      <alignment horizontal="left"/>
    </xf>
    <xf numFmtId="0" fontId="99" fillId="0" borderId="0" xfId="7" applyFont="1" applyAlignment="1" applyProtection="1">
      <alignment horizontal="left" vertical="center"/>
    </xf>
    <xf numFmtId="49" fontId="221" fillId="0" borderId="132" xfId="699" applyNumberFormat="1" applyFont="1" applyFill="1" applyBorder="1" applyAlignment="1">
      <alignment horizontal="center" shrinkToFit="1"/>
    </xf>
    <xf numFmtId="4" fontId="221" fillId="0" borderId="132" xfId="699" applyNumberFormat="1" applyFont="1" applyFill="1" applyBorder="1" applyAlignment="1">
      <alignment horizontal="right"/>
    </xf>
    <xf numFmtId="4" fontId="221" fillId="0" borderId="133" xfId="699" applyNumberFormat="1" applyFont="1" applyFill="1" applyBorder="1"/>
    <xf numFmtId="0" fontId="130" fillId="0" borderId="134" xfId="699" applyFill="1" applyBorder="1" applyAlignment="1">
      <alignment horizontal="center"/>
    </xf>
    <xf numFmtId="49" fontId="217" fillId="0" borderId="135" xfId="699" applyNumberFormat="1" applyFont="1" applyFill="1" applyBorder="1" applyAlignment="1">
      <alignment horizontal="left"/>
    </xf>
    <xf numFmtId="0" fontId="217" fillId="0" borderId="135" xfId="699" applyFont="1" applyFill="1" applyBorder="1"/>
    <xf numFmtId="0" fontId="130" fillId="0" borderId="135" xfId="699" applyFill="1" applyBorder="1" applyAlignment="1">
      <alignment horizontal="center"/>
    </xf>
    <xf numFmtId="4" fontId="130" fillId="0" borderId="135" xfId="699" applyNumberFormat="1" applyFill="1" applyBorder="1" applyAlignment="1">
      <alignment horizontal="right"/>
    </xf>
    <xf numFmtId="4" fontId="54" fillId="0" borderId="136" xfId="699" applyNumberFormat="1" applyFont="1" applyFill="1" applyBorder="1"/>
    <xf numFmtId="3" fontId="130" fillId="0" borderId="0" xfId="699" applyNumberFormat="1"/>
    <xf numFmtId="0" fontId="130" fillId="0" borderId="137" xfId="699" applyFill="1" applyBorder="1" applyAlignment="1">
      <alignment horizontal="center"/>
    </xf>
    <xf numFmtId="49" fontId="217" fillId="0" borderId="59" xfId="699" applyNumberFormat="1" applyFont="1" applyFill="1" applyBorder="1" applyAlignment="1">
      <alignment horizontal="left"/>
    </xf>
    <xf numFmtId="0" fontId="217" fillId="0" borderId="59" xfId="699" applyFont="1" applyFill="1" applyBorder="1"/>
    <xf numFmtId="0" fontId="130" fillId="0" borderId="59" xfId="699" applyFill="1" applyBorder="1" applyAlignment="1">
      <alignment horizontal="center"/>
    </xf>
    <xf numFmtId="4" fontId="130" fillId="0" borderId="59" xfId="699" applyNumberFormat="1" applyFill="1" applyBorder="1" applyAlignment="1">
      <alignment horizontal="right"/>
    </xf>
    <xf numFmtId="4" fontId="54" fillId="0" borderId="138" xfId="699" applyNumberFormat="1" applyFont="1" applyFill="1" applyBorder="1"/>
    <xf numFmtId="0" fontId="130" fillId="0" borderId="129" xfId="699" applyFill="1" applyBorder="1" applyAlignment="1">
      <alignment horizontal="center"/>
    </xf>
    <xf numFmtId="0" fontId="130" fillId="0" borderId="77" xfId="699" applyFill="1" applyBorder="1" applyAlignment="1">
      <alignment horizontal="center"/>
    </xf>
    <xf numFmtId="4" fontId="130" fillId="0" borderId="77" xfId="699" applyNumberFormat="1" applyFill="1" applyBorder="1" applyAlignment="1">
      <alignment horizontal="right"/>
    </xf>
    <xf numFmtId="4" fontId="54" fillId="0" borderId="130" xfId="699" applyNumberFormat="1" applyFont="1" applyFill="1" applyBorder="1"/>
    <xf numFmtId="0" fontId="102" fillId="0" borderId="132" xfId="699" applyFont="1" applyFill="1" applyBorder="1" applyAlignment="1">
      <alignment wrapText="1"/>
    </xf>
    <xf numFmtId="0" fontId="54" fillId="0" borderId="118" xfId="699" applyFont="1" applyFill="1" applyBorder="1" applyAlignment="1">
      <alignment horizontal="center"/>
    </xf>
    <xf numFmtId="0" fontId="217" fillId="0" borderId="77" xfId="699" applyFont="1" applyFill="1" applyBorder="1"/>
    <xf numFmtId="0" fontId="130" fillId="0" borderId="118" xfId="699" applyFill="1" applyBorder="1" applyAlignment="1">
      <alignment horizontal="center"/>
    </xf>
    <xf numFmtId="49" fontId="217" fillId="0" borderId="0" xfId="699" applyNumberFormat="1" applyFont="1" applyFill="1" applyBorder="1" applyAlignment="1">
      <alignment horizontal="left"/>
    </xf>
    <xf numFmtId="0" fontId="130" fillId="0" borderId="0" xfId="699" applyFill="1" applyBorder="1" applyAlignment="1">
      <alignment horizontal="center"/>
    </xf>
    <xf numFmtId="4" fontId="130" fillId="0" borderId="0" xfId="699" applyNumberFormat="1" applyFill="1" applyBorder="1" applyAlignment="1">
      <alignment horizontal="right"/>
    </xf>
    <xf numFmtId="4" fontId="54" fillId="3" borderId="139" xfId="699" applyNumberFormat="1" applyFont="1" applyFill="1" applyBorder="1"/>
    <xf numFmtId="49" fontId="0" fillId="0" borderId="0" xfId="699" applyNumberFormat="1" applyFont="1" applyFill="1" applyBorder="1" applyAlignment="1">
      <alignment horizontal="left"/>
    </xf>
    <xf numFmtId="4" fontId="54" fillId="0" borderId="119" xfId="699" applyNumberFormat="1" applyFont="1" applyFill="1" applyBorder="1"/>
    <xf numFmtId="0" fontId="130" fillId="0" borderId="39" xfId="699" applyBorder="1"/>
    <xf numFmtId="0" fontId="130" fillId="0" borderId="42" xfId="699" applyBorder="1"/>
    <xf numFmtId="4" fontId="130" fillId="0" borderId="40" xfId="699" applyNumberFormat="1" applyBorder="1"/>
    <xf numFmtId="0" fontId="130" fillId="68" borderId="0" xfId="699" applyFill="1"/>
    <xf numFmtId="0" fontId="130" fillId="0" borderId="0" xfId="699" applyBorder="1"/>
    <xf numFmtId="0" fontId="222" fillId="0" borderId="0" xfId="699" applyFont="1" applyAlignment="1"/>
    <xf numFmtId="0" fontId="130" fillId="0" borderId="0" xfId="699" applyAlignment="1">
      <alignment horizontal="right"/>
    </xf>
    <xf numFmtId="0" fontId="223" fillId="0" borderId="0" xfId="699" applyFont="1" applyBorder="1"/>
    <xf numFmtId="3" fontId="223" fillId="0" borderId="0" xfId="699" applyNumberFormat="1" applyFont="1" applyBorder="1" applyAlignment="1">
      <alignment horizontal="right"/>
    </xf>
    <xf numFmtId="4" fontId="223" fillId="0" borderId="0" xfId="699" applyNumberFormat="1" applyFont="1" applyBorder="1"/>
    <xf numFmtId="0" fontId="222" fillId="0" borderId="0" xfId="699" applyFont="1" applyBorder="1" applyAlignment="1"/>
    <xf numFmtId="0" fontId="130" fillId="0" borderId="0" xfId="699" applyBorder="1" applyAlignment="1">
      <alignment horizontal="right"/>
    </xf>
    <xf numFmtId="4" fontId="221" fillId="3" borderId="132" xfId="699" applyNumberFormat="1" applyFont="1" applyFill="1" applyBorder="1" applyAlignment="1" applyProtection="1">
      <alignment horizontal="right"/>
      <protection locked="0"/>
    </xf>
    <xf numFmtId="4" fontId="54" fillId="69" borderId="139" xfId="699" applyNumberFormat="1" applyFont="1" applyFill="1" applyBorder="1"/>
    <xf numFmtId="0" fontId="15" fillId="0" borderId="45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4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9" fillId="3" borderId="0" xfId="0" applyNumberFormat="1" applyFont="1" applyFill="1" applyBorder="1" applyAlignment="1" applyProtection="1">
      <alignment horizontal="left" vertical="center"/>
      <protection locked="0"/>
    </xf>
    <xf numFmtId="0" fontId="49" fillId="3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38" xfId="0" applyNumberFormat="1" applyFont="1" applyFill="1" applyBorder="1" applyAlignment="1" applyProtection="1">
      <alignment horizontal="left" vertical="center" wrapText="1"/>
    </xf>
    <xf numFmtId="0" fontId="12" fillId="0" borderId="39" xfId="0" applyNumberFormat="1" applyFont="1" applyFill="1" applyBorder="1" applyAlignment="1" applyProtection="1">
      <alignment horizontal="left" vertical="center" wrapText="1"/>
    </xf>
    <xf numFmtId="0" fontId="12" fillId="0" borderId="42" xfId="0" applyNumberFormat="1" applyFont="1" applyFill="1" applyBorder="1" applyAlignment="1" applyProtection="1">
      <alignment horizontal="left" vertical="center" wrapText="1"/>
    </xf>
    <xf numFmtId="0" fontId="12" fillId="0" borderId="40" xfId="0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3" borderId="0" xfId="1" applyNumberFormat="1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left" vertical="center"/>
      <protection locked="0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5" xfId="1" applyNumberFormat="1" applyFont="1" applyFill="1" applyBorder="1" applyAlignment="1" applyProtection="1">
      <alignment horizontal="left" vertical="center"/>
    </xf>
    <xf numFmtId="0" fontId="4" fillId="3" borderId="5" xfId="1" applyNumberFormat="1" applyFont="1" applyFill="1" applyBorder="1" applyAlignment="1" applyProtection="1">
      <alignment horizontal="left" vertical="center"/>
      <protection locked="0"/>
    </xf>
    <xf numFmtId="1" fontId="4" fillId="0" borderId="5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2" fillId="0" borderId="37" xfId="1" applyNumberFormat="1" applyFont="1" applyFill="1" applyBorder="1" applyAlignment="1" applyProtection="1">
      <alignment horizontal="left" vertical="center" wrapText="1"/>
    </xf>
    <xf numFmtId="0" fontId="12" fillId="0" borderId="38" xfId="1" applyNumberFormat="1" applyFont="1" applyFill="1" applyBorder="1" applyAlignment="1" applyProtection="1">
      <alignment horizontal="left" vertical="center"/>
    </xf>
    <xf numFmtId="0" fontId="12" fillId="0" borderId="39" xfId="1" applyNumberFormat="1" applyFont="1" applyFill="1" applyBorder="1" applyAlignment="1" applyProtection="1">
      <alignment horizontal="left" vertical="center"/>
    </xf>
    <xf numFmtId="0" fontId="12" fillId="0" borderId="40" xfId="1" applyNumberFormat="1" applyFont="1" applyFill="1" applyBorder="1" applyAlignment="1" applyProtection="1">
      <alignment horizontal="left" vertical="center"/>
    </xf>
    <xf numFmtId="0" fontId="4" fillId="0" borderId="21" xfId="1" applyNumberFormat="1" applyFont="1" applyFill="1" applyBorder="1" applyAlignment="1" applyProtection="1">
      <alignment horizontal="left" vertical="center"/>
    </xf>
    <xf numFmtId="14" fontId="4" fillId="3" borderId="5" xfId="1" applyNumberFormat="1" applyFont="1" applyFill="1" applyBorder="1" applyAlignment="1" applyProtection="1">
      <alignment horizontal="left" vertical="center" wrapText="1"/>
      <protection locked="0"/>
    </xf>
    <xf numFmtId="0" fontId="4" fillId="3" borderId="22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9" fillId="0" borderId="24" xfId="1" applyNumberFormat="1" applyFont="1" applyFill="1" applyBorder="1" applyAlignment="1" applyProtection="1">
      <alignment horizontal="left" vertical="center"/>
    </xf>
    <xf numFmtId="0" fontId="9" fillId="0" borderId="25" xfId="1" applyNumberFormat="1" applyFont="1" applyFill="1" applyBorder="1" applyAlignment="1" applyProtection="1">
      <alignment horizontal="left" vertical="center"/>
    </xf>
    <xf numFmtId="0" fontId="4" fillId="3" borderId="21" xfId="1" applyNumberFormat="1" applyFont="1" applyFill="1" applyBorder="1" applyAlignment="1" applyProtection="1">
      <alignment horizontal="left" vertical="center"/>
      <protection locked="0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10" fillId="0" borderId="20" xfId="1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left" vertical="center"/>
    </xf>
    <xf numFmtId="0" fontId="10" fillId="0" borderId="4" xfId="1" applyNumberFormat="1" applyFont="1" applyFill="1" applyBorder="1" applyAlignment="1" applyProtection="1">
      <alignment horizontal="left" vertical="center"/>
    </xf>
    <xf numFmtId="0" fontId="10" fillId="0" borderId="5" xfId="1" applyNumberFormat="1" applyFont="1" applyFill="1" applyBorder="1" applyAlignment="1" applyProtection="1">
      <alignment horizontal="left" vertical="center"/>
    </xf>
    <xf numFmtId="0" fontId="10" fillId="0" borderId="28" xfId="1" applyNumberFormat="1" applyFont="1" applyFill="1" applyBorder="1" applyAlignment="1" applyProtection="1">
      <alignment horizontal="left" vertical="center"/>
    </xf>
    <xf numFmtId="0" fontId="10" fillId="0" borderId="25" xfId="1" applyNumberFormat="1" applyFont="1" applyFill="1" applyBorder="1" applyAlignment="1" applyProtection="1">
      <alignment horizontal="left" vertical="center"/>
    </xf>
    <xf numFmtId="0" fontId="11" fillId="0" borderId="21" xfId="1" applyNumberFormat="1" applyFont="1" applyFill="1" applyBorder="1" applyAlignment="1" applyProtection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left" vertical="center"/>
    </xf>
    <xf numFmtId="0" fontId="10" fillId="0" borderId="24" xfId="1" applyNumberFormat="1" applyFont="1" applyFill="1" applyBorder="1" applyAlignment="1" applyProtection="1">
      <alignment horizontal="left" vertical="center"/>
    </xf>
    <xf numFmtId="0" fontId="10" fillId="0" borderId="21" xfId="1" applyNumberFormat="1" applyFont="1" applyFill="1" applyBorder="1" applyAlignment="1" applyProtection="1">
      <alignment horizontal="left" vertical="center"/>
    </xf>
    <xf numFmtId="0" fontId="10" fillId="2" borderId="28" xfId="1" applyNumberFormat="1" applyFont="1" applyFill="1" applyBorder="1" applyAlignment="1" applyProtection="1">
      <alignment horizontal="left" vertical="center"/>
    </xf>
    <xf numFmtId="0" fontId="10" fillId="2" borderId="24" xfId="1" applyNumberFormat="1" applyFont="1" applyFill="1" applyBorder="1" applyAlignment="1" applyProtection="1">
      <alignment horizontal="left" vertical="center"/>
    </xf>
    <xf numFmtId="0" fontId="10" fillId="2" borderId="20" xfId="1" applyNumberFormat="1" applyFont="1" applyFill="1" applyBorder="1" applyAlignment="1" applyProtection="1">
      <alignment horizontal="left" vertical="center"/>
    </xf>
    <xf numFmtId="0" fontId="10" fillId="2" borderId="21" xfId="1" applyNumberFormat="1" applyFont="1" applyFill="1" applyBorder="1" applyAlignment="1" applyProtection="1">
      <alignment horizontal="left" vertical="center"/>
    </xf>
    <xf numFmtId="0" fontId="11" fillId="0" borderId="29" xfId="1" applyNumberFormat="1" applyFont="1" applyFill="1" applyBorder="1" applyAlignment="1" applyProtection="1">
      <alignment horizontal="left" vertical="center"/>
    </xf>
    <xf numFmtId="0" fontId="11" fillId="0" borderId="8" xfId="1" applyNumberFormat="1" applyFont="1" applyFill="1" applyBorder="1" applyAlignment="1" applyProtection="1">
      <alignment horizontal="left" vertical="center"/>
    </xf>
    <xf numFmtId="0" fontId="11" fillId="0" borderId="30" xfId="1" applyNumberFormat="1" applyFont="1" applyFill="1" applyBorder="1" applyAlignment="1" applyProtection="1">
      <alignment horizontal="left" vertical="center"/>
    </xf>
    <xf numFmtId="0" fontId="11" fillId="0" borderId="31" xfId="1" applyNumberFormat="1" applyFont="1" applyFill="1" applyBorder="1" applyAlignment="1" applyProtection="1">
      <alignment horizontal="left" vertical="center"/>
    </xf>
    <xf numFmtId="0" fontId="11" fillId="0" borderId="32" xfId="1" applyNumberFormat="1" applyFont="1" applyFill="1" applyBorder="1" applyAlignment="1" applyProtection="1">
      <alignment horizontal="left" vertical="center"/>
    </xf>
    <xf numFmtId="0" fontId="11" fillId="0" borderId="33" xfId="1" applyNumberFormat="1" applyFont="1" applyFill="1" applyBorder="1" applyAlignment="1" applyProtection="1">
      <alignment horizontal="left" vertical="center"/>
    </xf>
    <xf numFmtId="0" fontId="11" fillId="0" borderId="16" xfId="1" applyNumberFormat="1" applyFont="1" applyFill="1" applyBorder="1" applyAlignment="1" applyProtection="1">
      <alignment horizontal="left" vertical="center"/>
    </xf>
    <xf numFmtId="0" fontId="11" fillId="0" borderId="19" xfId="1" applyNumberFormat="1" applyFont="1" applyFill="1" applyBorder="1" applyAlignment="1" applyProtection="1">
      <alignment horizontal="left" vertical="center"/>
    </xf>
    <xf numFmtId="0" fontId="12" fillId="44" borderId="37" xfId="1" applyNumberFormat="1" applyFont="1" applyFill="1" applyBorder="1" applyAlignment="1" applyProtection="1">
      <alignment horizontal="left" vertical="center" wrapText="1"/>
    </xf>
    <xf numFmtId="0" fontId="12" fillId="44" borderId="38" xfId="1" applyNumberFormat="1" applyFont="1" applyFill="1" applyBorder="1" applyAlignment="1" applyProtection="1">
      <alignment horizontal="left" vertical="center"/>
    </xf>
    <xf numFmtId="0" fontId="12" fillId="44" borderId="39" xfId="1" applyNumberFormat="1" applyFont="1" applyFill="1" applyBorder="1" applyAlignment="1" applyProtection="1">
      <alignment horizontal="left" vertical="center"/>
    </xf>
    <xf numFmtId="0" fontId="12" fillId="44" borderId="40" xfId="1" applyNumberFormat="1" applyFont="1" applyFill="1" applyBorder="1" applyAlignment="1" applyProtection="1">
      <alignment horizontal="left" vertical="center"/>
    </xf>
    <xf numFmtId="0" fontId="3" fillId="0" borderId="42" xfId="1" applyNumberFormat="1" applyFont="1" applyFill="1" applyBorder="1" applyAlignment="1" applyProtection="1">
      <alignment horizontal="left" vertical="center"/>
    </xf>
    <xf numFmtId="0" fontId="3" fillId="0" borderId="54" xfId="1" applyNumberFormat="1" applyFont="1" applyFill="1" applyBorder="1" applyAlignment="1" applyProtection="1">
      <alignment horizontal="left" vertical="center"/>
    </xf>
    <xf numFmtId="0" fontId="3" fillId="0" borderId="51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NumberFormat="1" applyFont="1" applyFill="1" applyBorder="1" applyAlignment="1" applyProtection="1">
      <alignment horizontal="left" vertical="center"/>
    </xf>
    <xf numFmtId="0" fontId="3" fillId="0" borderId="41" xfId="1" applyNumberFormat="1" applyFont="1" applyFill="1" applyBorder="1" applyAlignment="1" applyProtection="1">
      <alignment horizontal="left" vertical="center"/>
    </xf>
    <xf numFmtId="0" fontId="3" fillId="0" borderId="48" xfId="1" applyNumberFormat="1" applyFont="1" applyFill="1" applyBorder="1" applyAlignment="1" applyProtection="1">
      <alignment horizontal="left" vertical="center"/>
    </xf>
    <xf numFmtId="0" fontId="4" fillId="3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NumberFormat="1" applyFont="1" applyFill="1" applyBorder="1" applyAlignment="1" applyProtection="1">
      <alignment horizontal="left" vertical="center"/>
    </xf>
    <xf numFmtId="0" fontId="15" fillId="3" borderId="0" xfId="1" applyNumberFormat="1" applyFont="1" applyFill="1" applyBorder="1" applyAlignment="1" applyProtection="1">
      <alignment horizontal="left" vertical="center"/>
      <protection locked="0"/>
    </xf>
    <xf numFmtId="0" fontId="4" fillId="0" borderId="21" xfId="1" applyNumberFormat="1" applyFont="1" applyFill="1" applyBorder="1" applyAlignment="1" applyProtection="1">
      <alignment horizontal="left" vertical="center" wrapText="1"/>
    </xf>
    <xf numFmtId="0" fontId="3" fillId="0" borderId="37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16" xfId="1" applyNumberFormat="1" applyFont="1" applyFill="1" applyBorder="1" applyAlignment="1" applyProtection="1">
      <alignment horizontal="left" vertical="center"/>
    </xf>
    <xf numFmtId="0" fontId="3" fillId="0" borderId="15" xfId="1" applyNumberFormat="1" applyFont="1" applyFill="1" applyBorder="1" applyAlignment="1" applyProtection="1">
      <alignment horizontal="left" vertical="center"/>
    </xf>
    <xf numFmtId="0" fontId="3" fillId="0" borderId="1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left" vertical="center"/>
    </xf>
    <xf numFmtId="0" fontId="3" fillId="0" borderId="7" xfId="1" applyNumberFormat="1" applyFont="1" applyFill="1" applyBorder="1" applyAlignment="1" applyProtection="1">
      <alignment horizontal="left" vertical="center"/>
    </xf>
    <xf numFmtId="0" fontId="216" fillId="0" borderId="37" xfId="699" applyFont="1" applyBorder="1" applyAlignment="1">
      <alignment horizontal="center"/>
    </xf>
    <xf numFmtId="0" fontId="216" fillId="0" borderId="41" xfId="699" applyFont="1" applyBorder="1" applyAlignment="1">
      <alignment horizontal="center"/>
    </xf>
    <xf numFmtId="0" fontId="216" fillId="0" borderId="38" xfId="699" applyFont="1" applyBorder="1" applyAlignment="1">
      <alignment horizontal="center"/>
    </xf>
    <xf numFmtId="0" fontId="44" fillId="0" borderId="118" xfId="699" applyFont="1" applyBorder="1" applyAlignment="1">
      <alignment horizontal="center"/>
    </xf>
    <xf numFmtId="0" fontId="44" fillId="0" borderId="0" xfId="699" applyFont="1" applyBorder="1" applyAlignment="1">
      <alignment horizontal="center"/>
    </xf>
    <xf numFmtId="0" fontId="44" fillId="0" borderId="119" xfId="699" applyFont="1" applyBorder="1" applyAlignment="1">
      <alignment horizontal="center"/>
    </xf>
    <xf numFmtId="0" fontId="130" fillId="0" borderId="120" xfId="699" applyFont="1" applyFill="1" applyBorder="1" applyAlignment="1">
      <alignment horizontal="center"/>
    </xf>
    <xf numFmtId="0" fontId="130" fillId="0" borderId="121" xfId="699" applyFont="1" applyFill="1" applyBorder="1" applyAlignment="1">
      <alignment horizontal="center"/>
    </xf>
    <xf numFmtId="49" fontId="130" fillId="0" borderId="123" xfId="699" applyNumberFormat="1" applyFont="1" applyFill="1" applyBorder="1" applyAlignment="1">
      <alignment horizontal="center"/>
    </xf>
    <xf numFmtId="0" fontId="130" fillId="0" borderId="124" xfId="699" applyFont="1" applyFill="1" applyBorder="1" applyAlignment="1">
      <alignment horizontal="center"/>
    </xf>
    <xf numFmtId="0" fontId="130" fillId="0" borderId="125" xfId="699" applyFill="1" applyBorder="1" applyAlignment="1">
      <alignment horizontal="center" shrinkToFit="1"/>
    </xf>
    <xf numFmtId="0" fontId="130" fillId="0" borderId="126" xfId="699" applyFill="1" applyBorder="1" applyAlignment="1">
      <alignment horizontal="center" shrinkToFit="1"/>
    </xf>
    <xf numFmtId="0" fontId="3" fillId="44" borderId="37" xfId="1" applyNumberFormat="1" applyFont="1" applyFill="1" applyBorder="1" applyAlignment="1" applyProtection="1">
      <alignment horizontal="center" vertical="center" wrapText="1"/>
    </xf>
    <xf numFmtId="0" fontId="12" fillId="44" borderId="38" xfId="1" applyNumberFormat="1" applyFont="1" applyFill="1" applyBorder="1" applyAlignment="1" applyProtection="1">
      <alignment horizontal="center" vertical="center"/>
    </xf>
    <xf numFmtId="0" fontId="12" fillId="44" borderId="39" xfId="1" applyNumberFormat="1" applyFont="1" applyFill="1" applyBorder="1" applyAlignment="1" applyProtection="1">
      <alignment horizontal="center" vertical="center"/>
    </xf>
    <xf numFmtId="0" fontId="12" fillId="44" borderId="40" xfId="1" applyNumberFormat="1" applyFont="1" applyFill="1" applyBorder="1" applyAlignment="1" applyProtection="1">
      <alignment horizontal="center" vertical="center"/>
    </xf>
    <xf numFmtId="0" fontId="10" fillId="0" borderId="37" xfId="1" applyNumberFormat="1" applyFont="1" applyFill="1" applyBorder="1" applyAlignment="1" applyProtection="1">
      <alignment horizontal="center" vertical="center" wrapText="1"/>
    </xf>
    <xf numFmtId="0" fontId="20" fillId="0" borderId="38" xfId="1" applyNumberFormat="1" applyFont="1" applyFill="1" applyBorder="1" applyAlignment="1" applyProtection="1">
      <alignment horizontal="center" vertical="center"/>
    </xf>
    <xf numFmtId="0" fontId="20" fillId="0" borderId="39" xfId="1" applyNumberFormat="1" applyFont="1" applyFill="1" applyBorder="1" applyAlignment="1" applyProtection="1">
      <alignment horizontal="center" vertical="center"/>
    </xf>
    <xf numFmtId="0" fontId="20" fillId="0" borderId="40" xfId="1" applyNumberFormat="1" applyFont="1" applyFill="1" applyBorder="1" applyAlignment="1" applyProtection="1">
      <alignment horizontal="center" vertical="center"/>
    </xf>
    <xf numFmtId="14" fontId="4" fillId="0" borderId="0" xfId="1" applyNumberFormat="1" applyFont="1" applyFill="1" applyBorder="1" applyAlignment="1" applyProtection="1">
      <alignment horizontal="left" vertical="center" wrapText="1"/>
    </xf>
    <xf numFmtId="0" fontId="3" fillId="0" borderId="37" xfId="1" applyNumberFormat="1" applyFont="1" applyFill="1" applyBorder="1" applyAlignment="1" applyProtection="1">
      <alignment horizontal="center" vertical="center" wrapText="1"/>
    </xf>
    <xf numFmtId="0" fontId="12" fillId="0" borderId="38" xfId="1" applyNumberFormat="1" applyFont="1" applyFill="1" applyBorder="1" applyAlignment="1" applyProtection="1">
      <alignment horizontal="center" vertical="center"/>
    </xf>
    <xf numFmtId="0" fontId="12" fillId="0" borderId="39" xfId="1" applyNumberFormat="1" applyFont="1" applyFill="1" applyBorder="1" applyAlignment="1" applyProtection="1">
      <alignment horizontal="center" vertical="center"/>
    </xf>
    <xf numFmtId="0" fontId="12" fillId="0" borderId="4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left" vertical="center"/>
    </xf>
    <xf numFmtId="0" fontId="15" fillId="0" borderId="4" xfId="2" applyNumberFormat="1" applyFont="1" applyFill="1" applyBorder="1" applyAlignment="1" applyProtection="1">
      <alignment horizontal="left" vertical="center"/>
    </xf>
    <xf numFmtId="0" fontId="15" fillId="0" borderId="0" xfId="2" applyNumberFormat="1" applyFont="1" applyFill="1" applyBorder="1" applyAlignment="1" applyProtection="1">
      <alignment horizontal="left" vertical="center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12" fillId="0" borderId="2" xfId="2" applyNumberFormat="1" applyFont="1" applyFill="1" applyBorder="1" applyAlignment="1" applyProtection="1">
      <alignment horizontal="left" vertical="center"/>
    </xf>
    <xf numFmtId="0" fontId="12" fillId="0" borderId="0" xfId="2" applyNumberFormat="1" applyFont="1" applyFill="1" applyBorder="1" applyAlignment="1" applyProtection="1">
      <alignment horizontal="left" vertical="center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5" fillId="0" borderId="3" xfId="2" applyNumberFormat="1" applyFont="1" applyFill="1" applyBorder="1" applyAlignment="1" applyProtection="1">
      <alignment horizontal="left" vertical="center"/>
    </xf>
    <xf numFmtId="0" fontId="15" fillId="0" borderId="5" xfId="2" applyNumberFormat="1" applyFont="1" applyFill="1" applyBorder="1" applyAlignment="1" applyProtection="1">
      <alignment horizontal="left" vertical="center"/>
    </xf>
    <xf numFmtId="0" fontId="15" fillId="3" borderId="5" xfId="2" applyNumberFormat="1" applyFont="1" applyFill="1" applyBorder="1" applyAlignment="1" applyProtection="1">
      <alignment horizontal="left" vertical="center"/>
      <protection locked="0"/>
    </xf>
    <xf numFmtId="0" fontId="15" fillId="0" borderId="4" xfId="2" applyNumberFormat="1" applyFont="1" applyFill="1" applyBorder="1" applyAlignment="1" applyProtection="1">
      <alignment horizontal="left" vertical="center" wrapText="1"/>
    </xf>
    <xf numFmtId="0" fontId="12" fillId="0" borderId="37" xfId="2" applyNumberFormat="1" applyFont="1" applyFill="1" applyBorder="1" applyAlignment="1" applyProtection="1">
      <alignment horizontal="center" vertical="center" wrapText="1"/>
    </xf>
    <xf numFmtId="0" fontId="12" fillId="0" borderId="38" xfId="2" applyNumberFormat="1" applyFont="1" applyFill="1" applyBorder="1" applyAlignment="1" applyProtection="1">
      <alignment horizontal="center" vertical="center"/>
    </xf>
    <xf numFmtId="0" fontId="12" fillId="0" borderId="39" xfId="2" applyNumberFormat="1" applyFont="1" applyFill="1" applyBorder="1" applyAlignment="1" applyProtection="1">
      <alignment horizontal="center" vertical="center"/>
    </xf>
    <xf numFmtId="0" fontId="12" fillId="0" borderId="4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left" vertical="center" wrapText="1"/>
    </xf>
    <xf numFmtId="0" fontId="15" fillId="3" borderId="0" xfId="2" applyNumberFormat="1" applyFont="1" applyFill="1" applyBorder="1" applyAlignment="1" applyProtection="1">
      <alignment horizontal="left" vertical="center" wrapText="1"/>
      <protection locked="0"/>
    </xf>
    <xf numFmtId="0" fontId="15" fillId="3" borderId="0" xfId="2" applyNumberFormat="1" applyFont="1" applyFill="1" applyBorder="1" applyAlignment="1" applyProtection="1">
      <alignment horizontal="left" vertical="center"/>
      <protection locked="0"/>
    </xf>
    <xf numFmtId="0" fontId="15" fillId="3" borderId="5" xfId="2" applyNumberFormat="1" applyFont="1" applyFill="1" applyBorder="1" applyAlignment="1" applyProtection="1">
      <alignment horizontal="left" vertical="center" wrapText="1"/>
      <protection locked="0"/>
    </xf>
    <xf numFmtId="0" fontId="15" fillId="3" borderId="22" xfId="2" applyNumberFormat="1" applyFont="1" applyFill="1" applyBorder="1" applyAlignment="1" applyProtection="1">
      <alignment horizontal="left" vertical="center"/>
      <protection locked="0"/>
    </xf>
    <xf numFmtId="1" fontId="15" fillId="0" borderId="5" xfId="2" applyNumberFormat="1" applyFont="1" applyFill="1" applyBorder="1" applyAlignment="1" applyProtection="1">
      <alignment horizontal="left" vertical="center"/>
    </xf>
    <xf numFmtId="0" fontId="15" fillId="0" borderId="20" xfId="2" applyNumberFormat="1" applyFont="1" applyFill="1" applyBorder="1" applyAlignment="1" applyProtection="1">
      <alignment horizontal="left" vertical="center"/>
    </xf>
    <xf numFmtId="0" fontId="15" fillId="0" borderId="21" xfId="2" applyNumberFormat="1" applyFont="1" applyFill="1" applyBorder="1" applyAlignment="1" applyProtection="1">
      <alignment horizontal="left" vertical="center"/>
    </xf>
    <xf numFmtId="0" fontId="15" fillId="3" borderId="21" xfId="2" applyNumberFormat="1" applyFont="1" applyFill="1" applyBorder="1" applyAlignment="1" applyProtection="1">
      <alignment horizontal="left" vertical="center"/>
      <protection locked="0"/>
    </xf>
    <xf numFmtId="0" fontId="17" fillId="0" borderId="0" xfId="2" applyNumberFormat="1" applyFont="1" applyFill="1" applyBorder="1" applyAlignment="1" applyProtection="1">
      <alignment horizontal="center" vertical="center"/>
    </xf>
    <xf numFmtId="0" fontId="19" fillId="0" borderId="24" xfId="2" applyNumberFormat="1" applyFont="1" applyFill="1" applyBorder="1" applyAlignment="1" applyProtection="1">
      <alignment horizontal="left" vertical="center"/>
    </xf>
    <xf numFmtId="0" fontId="19" fillId="0" borderId="25" xfId="2" applyNumberFormat="1" applyFont="1" applyFill="1" applyBorder="1" applyAlignment="1" applyProtection="1">
      <alignment horizontal="left" vertical="center"/>
    </xf>
    <xf numFmtId="0" fontId="21" fillId="0" borderId="21" xfId="2" applyNumberFormat="1" applyFont="1" applyFill="1" applyBorder="1" applyAlignment="1" applyProtection="1">
      <alignment horizontal="left" vertical="center"/>
    </xf>
    <xf numFmtId="0" fontId="21" fillId="0" borderId="22" xfId="2" applyNumberFormat="1" applyFont="1" applyFill="1" applyBorder="1" applyAlignment="1" applyProtection="1">
      <alignment horizontal="left" vertical="center"/>
    </xf>
    <xf numFmtId="0" fontId="20" fillId="0" borderId="20" xfId="2" applyNumberFormat="1" applyFont="1" applyFill="1" applyBorder="1" applyAlignment="1" applyProtection="1">
      <alignment horizontal="left" vertical="center"/>
    </xf>
    <xf numFmtId="0" fontId="20" fillId="0" borderId="22" xfId="2" applyNumberFormat="1" applyFont="1" applyFill="1" applyBorder="1" applyAlignment="1" applyProtection="1">
      <alignment horizontal="left" vertical="center"/>
    </xf>
    <xf numFmtId="0" fontId="20" fillId="2" borderId="20" xfId="2" applyNumberFormat="1" applyFont="1" applyFill="1" applyBorder="1" applyAlignment="1" applyProtection="1">
      <alignment horizontal="left" vertical="center"/>
    </xf>
    <xf numFmtId="0" fontId="20" fillId="2" borderId="21" xfId="2" applyNumberFormat="1" applyFont="1" applyFill="1" applyBorder="1" applyAlignment="1" applyProtection="1">
      <alignment horizontal="left" vertical="center"/>
    </xf>
    <xf numFmtId="0" fontId="20" fillId="2" borderId="24" xfId="2" applyNumberFormat="1" applyFont="1" applyFill="1" applyBorder="1" applyAlignment="1" applyProtection="1">
      <alignment horizontal="left" vertical="center"/>
    </xf>
    <xf numFmtId="0" fontId="20" fillId="0" borderId="4" xfId="2" applyNumberFormat="1" applyFont="1" applyFill="1" applyBorder="1" applyAlignment="1" applyProtection="1">
      <alignment horizontal="left" vertical="center"/>
    </xf>
    <xf numFmtId="0" fontId="20" fillId="0" borderId="5" xfId="2" applyNumberFormat="1" applyFont="1" applyFill="1" applyBorder="1" applyAlignment="1" applyProtection="1">
      <alignment horizontal="left" vertical="center"/>
    </xf>
    <xf numFmtId="0" fontId="21" fillId="0" borderId="0" xfId="2" applyNumberFormat="1" applyFont="1" applyFill="1" applyBorder="1" applyAlignment="1" applyProtection="1">
      <alignment horizontal="left" vertical="center"/>
    </xf>
    <xf numFmtId="0" fontId="21" fillId="0" borderId="5" xfId="2" applyNumberFormat="1" applyFont="1" applyFill="1" applyBorder="1" applyAlignment="1" applyProtection="1">
      <alignment horizontal="left" vertical="center"/>
    </xf>
    <xf numFmtId="0" fontId="20" fillId="0" borderId="28" xfId="2" applyNumberFormat="1" applyFont="1" applyFill="1" applyBorder="1" applyAlignment="1" applyProtection="1">
      <alignment horizontal="left" vertical="center"/>
    </xf>
    <xf numFmtId="0" fontId="20" fillId="0" borderId="25" xfId="2" applyNumberFormat="1" applyFont="1" applyFill="1" applyBorder="1" applyAlignment="1" applyProtection="1">
      <alignment horizontal="left" vertical="center"/>
    </xf>
    <xf numFmtId="0" fontId="20" fillId="0" borderId="24" xfId="2" applyNumberFormat="1" applyFont="1" applyFill="1" applyBorder="1" applyAlignment="1" applyProtection="1">
      <alignment horizontal="left" vertical="center"/>
    </xf>
    <xf numFmtId="0" fontId="20" fillId="0" borderId="21" xfId="2" applyNumberFormat="1" applyFont="1" applyFill="1" applyBorder="1" applyAlignment="1" applyProtection="1">
      <alignment horizontal="left" vertical="center"/>
    </xf>
    <xf numFmtId="0" fontId="20" fillId="2" borderId="28" xfId="2" applyNumberFormat="1" applyFont="1" applyFill="1" applyBorder="1" applyAlignment="1" applyProtection="1">
      <alignment horizontal="left" vertical="center"/>
    </xf>
    <xf numFmtId="0" fontId="21" fillId="0" borderId="29" xfId="2" applyNumberFormat="1" applyFont="1" applyFill="1" applyBorder="1" applyAlignment="1" applyProtection="1">
      <alignment horizontal="left" vertical="center"/>
    </xf>
    <xf numFmtId="0" fontId="21" fillId="0" borderId="8" xfId="2" applyNumberFormat="1" applyFont="1" applyFill="1" applyBorder="1" applyAlignment="1" applyProtection="1">
      <alignment horizontal="left" vertical="center"/>
    </xf>
    <xf numFmtId="0" fontId="21" fillId="0" borderId="30" xfId="2" applyNumberFormat="1" applyFont="1" applyFill="1" applyBorder="1" applyAlignment="1" applyProtection="1">
      <alignment horizontal="left" vertical="center"/>
    </xf>
    <xf numFmtId="0" fontId="21" fillId="0" borderId="31" xfId="2" applyNumberFormat="1" applyFont="1" applyFill="1" applyBorder="1" applyAlignment="1" applyProtection="1">
      <alignment horizontal="left" vertical="center"/>
    </xf>
    <xf numFmtId="0" fontId="21" fillId="0" borderId="32" xfId="2" applyNumberFormat="1" applyFont="1" applyFill="1" applyBorder="1" applyAlignment="1" applyProtection="1">
      <alignment horizontal="left" vertical="center"/>
    </xf>
    <xf numFmtId="0" fontId="21" fillId="0" borderId="33" xfId="2" applyNumberFormat="1" applyFont="1" applyFill="1" applyBorder="1" applyAlignment="1" applyProtection="1">
      <alignment horizontal="left" vertical="center"/>
    </xf>
    <xf numFmtId="0" fontId="21" fillId="0" borderId="16" xfId="2" applyNumberFormat="1" applyFont="1" applyFill="1" applyBorder="1" applyAlignment="1" applyProtection="1">
      <alignment horizontal="left" vertical="center"/>
    </xf>
    <xf numFmtId="0" fontId="21" fillId="0" borderId="19" xfId="2" applyNumberFormat="1" applyFont="1" applyFill="1" applyBorder="1" applyAlignment="1" applyProtection="1">
      <alignment horizontal="left" vertical="center"/>
    </xf>
    <xf numFmtId="0" fontId="12" fillId="0" borderId="37" xfId="2" applyNumberFormat="1" applyFont="1" applyFill="1" applyBorder="1" applyAlignment="1" applyProtection="1">
      <alignment horizontal="left" vertical="center" wrapText="1"/>
    </xf>
    <xf numFmtId="0" fontId="12" fillId="0" borderId="41" xfId="2" applyNumberFormat="1" applyFont="1" applyFill="1" applyBorder="1" applyAlignment="1" applyProtection="1">
      <alignment horizontal="left" vertical="center"/>
    </xf>
    <xf numFmtId="0" fontId="12" fillId="0" borderId="38" xfId="2" applyNumberFormat="1" applyFont="1" applyFill="1" applyBorder="1" applyAlignment="1" applyProtection="1">
      <alignment horizontal="left" vertical="center"/>
    </xf>
    <xf numFmtId="0" fontId="12" fillId="0" borderId="39" xfId="2" applyNumberFormat="1" applyFont="1" applyFill="1" applyBorder="1" applyAlignment="1" applyProtection="1">
      <alignment horizontal="left" vertical="center"/>
    </xf>
    <xf numFmtId="0" fontId="12" fillId="0" borderId="42" xfId="2" applyNumberFormat="1" applyFont="1" applyFill="1" applyBorder="1" applyAlignment="1" applyProtection="1">
      <alignment horizontal="left" vertical="center"/>
    </xf>
    <xf numFmtId="0" fontId="12" fillId="0" borderId="40" xfId="2" applyNumberFormat="1" applyFont="1" applyFill="1" applyBorder="1" applyAlignment="1" applyProtection="1">
      <alignment horizontal="left" vertical="center"/>
    </xf>
    <xf numFmtId="0" fontId="12" fillId="0" borderId="8" xfId="2" applyNumberFormat="1" applyFont="1" applyFill="1" applyBorder="1" applyAlignment="1" applyProtection="1">
      <alignment horizontal="left" vertical="center"/>
    </xf>
    <xf numFmtId="0" fontId="12" fillId="0" borderId="7" xfId="2" applyNumberFormat="1" applyFont="1" applyFill="1" applyBorder="1" applyAlignment="1" applyProtection="1">
      <alignment horizontal="left" vertical="center"/>
    </xf>
    <xf numFmtId="0" fontId="12" fillId="0" borderId="10" xfId="2" applyNumberFormat="1" applyFont="1" applyFill="1" applyBorder="1" applyAlignment="1" applyProtection="1">
      <alignment horizontal="center" vertical="center"/>
    </xf>
    <xf numFmtId="0" fontId="12" fillId="0" borderId="11" xfId="2" applyNumberFormat="1" applyFont="1" applyFill="1" applyBorder="1" applyAlignment="1" applyProtection="1">
      <alignment horizontal="center" vertical="center"/>
    </xf>
    <xf numFmtId="0" fontId="12" fillId="0" borderId="12" xfId="2" applyNumberFormat="1" applyFont="1" applyFill="1" applyBorder="1" applyAlignment="1" applyProtection="1">
      <alignment horizontal="center" vertical="center"/>
    </xf>
    <xf numFmtId="0" fontId="12" fillId="0" borderId="16" xfId="2" applyNumberFormat="1" applyFont="1" applyFill="1" applyBorder="1" applyAlignment="1" applyProtection="1">
      <alignment horizontal="left" vertical="center"/>
    </xf>
    <xf numFmtId="0" fontId="12" fillId="0" borderId="15" xfId="2" applyNumberFormat="1" applyFont="1" applyFill="1" applyBorder="1" applyAlignment="1" applyProtection="1">
      <alignment horizontal="left" vertical="center"/>
    </xf>
    <xf numFmtId="0" fontId="12" fillId="2" borderId="0" xfId="2" applyNumberFormat="1" applyFont="1" applyFill="1" applyBorder="1" applyAlignment="1" applyProtection="1">
      <alignment horizontal="left" vertical="center" wrapText="1"/>
    </xf>
    <xf numFmtId="0" fontId="12" fillId="2" borderId="0" xfId="2" applyNumberFormat="1" applyFont="1" applyFill="1" applyBorder="1" applyAlignment="1" applyProtection="1">
      <alignment horizontal="left" vertical="center"/>
    </xf>
    <xf numFmtId="0" fontId="15" fillId="0" borderId="21" xfId="2" applyNumberFormat="1" applyFont="1" applyFill="1" applyBorder="1" applyAlignment="1" applyProtection="1">
      <alignment horizontal="left" vertical="center" wrapText="1"/>
    </xf>
    <xf numFmtId="0" fontId="0" fillId="36" borderId="0" xfId="3" applyFont="1" applyFill="1" applyAlignment="1" applyProtection="1">
      <alignment horizontal="left"/>
    </xf>
    <xf numFmtId="0" fontId="41" fillId="36" borderId="0" xfId="3" applyFill="1" applyAlignment="1" applyProtection="1">
      <alignment horizontal="left"/>
    </xf>
    <xf numFmtId="49" fontId="41" fillId="0" borderId="0" xfId="3" applyNumberFormat="1" applyFill="1" applyAlignment="1" applyProtection="1">
      <alignment horizontal="left"/>
      <protection locked="0"/>
    </xf>
    <xf numFmtId="0" fontId="41" fillId="37" borderId="0" xfId="3" applyFont="1" applyFill="1" applyAlignment="1" applyProtection="1">
      <alignment horizontal="left"/>
    </xf>
    <xf numFmtId="0" fontId="52" fillId="37" borderId="0" xfId="3" applyFont="1" applyFill="1" applyAlignment="1" applyProtection="1">
      <alignment horizontal="left"/>
    </xf>
    <xf numFmtId="0" fontId="0" fillId="0" borderId="0" xfId="3" applyFont="1" applyFill="1" applyAlignment="1" applyProtection="1">
      <alignment horizontal="left" indent="1"/>
      <protection locked="0"/>
    </xf>
    <xf numFmtId="0" fontId="41" fillId="0" borderId="0" xfId="3" applyFont="1" applyFill="1" applyAlignment="1" applyProtection="1">
      <alignment horizontal="left" indent="1"/>
      <protection locked="0"/>
    </xf>
    <xf numFmtId="0" fontId="42" fillId="36" borderId="0" xfId="3" applyFont="1" applyFill="1" applyBorder="1" applyAlignment="1">
      <alignment horizontal="center" vertical="center"/>
    </xf>
    <xf numFmtId="0" fontId="43" fillId="0" borderId="0" xfId="3" applyFont="1" applyAlignment="1">
      <alignment horizontal="center" vertical="center" wrapText="1"/>
    </xf>
    <xf numFmtId="0" fontId="44" fillId="0" borderId="0" xfId="3" applyFont="1" applyAlignment="1">
      <alignment horizontal="center" vertical="center" wrapText="1"/>
    </xf>
    <xf numFmtId="0" fontId="43" fillId="0" borderId="0" xfId="3" applyFont="1" applyAlignment="1">
      <alignment horizontal="left" vertical="center" wrapText="1" indent="1"/>
    </xf>
    <xf numFmtId="0" fontId="0" fillId="36" borderId="0" xfId="3" applyFont="1" applyFill="1" applyBorder="1" applyAlignment="1">
      <alignment horizontal="center" vertical="center"/>
    </xf>
    <xf numFmtId="0" fontId="41" fillId="36" borderId="0" xfId="3" applyFont="1" applyFill="1" applyBorder="1" applyAlignment="1">
      <alignment horizontal="center" vertical="center"/>
    </xf>
    <xf numFmtId="0" fontId="41" fillId="36" borderId="42" xfId="3" applyFont="1" applyFill="1" applyBorder="1" applyAlignment="1">
      <alignment horizontal="center" vertical="center"/>
    </xf>
    <xf numFmtId="0" fontId="48" fillId="0" borderId="0" xfId="3" applyFont="1" applyBorder="1" applyAlignment="1">
      <alignment horizontal="left" vertical="center" wrapText="1" indent="1"/>
    </xf>
    <xf numFmtId="0" fontId="48" fillId="0" borderId="42" xfId="3" applyFont="1" applyBorder="1" applyAlignment="1">
      <alignment horizontal="left" vertical="center" wrapText="1" indent="1"/>
    </xf>
    <xf numFmtId="164" fontId="41" fillId="0" borderId="0" xfId="3" applyNumberFormat="1" applyAlignment="1" applyProtection="1">
      <alignment horizontal="left"/>
    </xf>
    <xf numFmtId="0" fontId="41" fillId="0" borderId="0" xfId="3" applyAlignment="1" applyProtection="1">
      <alignment horizontal="left"/>
    </xf>
    <xf numFmtId="0" fontId="41" fillId="0" borderId="0" xfId="3" applyFill="1" applyAlignment="1" applyProtection="1">
      <alignment horizontal="left"/>
      <protection locked="0"/>
    </xf>
    <xf numFmtId="0" fontId="41" fillId="38" borderId="0" xfId="3" applyFill="1" applyAlignment="1" applyProtection="1">
      <alignment horizontal="left"/>
    </xf>
    <xf numFmtId="4" fontId="0" fillId="0" borderId="0" xfId="3" applyNumberFormat="1" applyFont="1" applyFill="1" applyAlignment="1" applyProtection="1">
      <alignment horizontal="center"/>
      <protection locked="0"/>
    </xf>
    <xf numFmtId="4" fontId="41" fillId="0" borderId="0" xfId="3" applyNumberFormat="1" applyFill="1" applyAlignment="1" applyProtection="1">
      <alignment horizontal="center"/>
      <protection locked="0"/>
    </xf>
    <xf numFmtId="0" fontId="41" fillId="0" borderId="0" xfId="3" applyAlignment="1">
      <alignment horizontal="right"/>
    </xf>
    <xf numFmtId="165" fontId="41" fillId="0" borderId="0" xfId="3" applyNumberFormat="1" applyAlignment="1">
      <alignment horizontal="right"/>
    </xf>
    <xf numFmtId="44" fontId="41" fillId="0" borderId="0" xfId="5" applyFont="1" applyAlignment="1" applyProtection="1">
      <alignment horizontal="left"/>
    </xf>
    <xf numFmtId="0" fontId="41" fillId="39" borderId="0" xfId="3" applyFont="1" applyFill="1" applyAlignment="1" applyProtection="1">
      <alignment horizontal="left"/>
    </xf>
    <xf numFmtId="49" fontId="0" fillId="0" borderId="0" xfId="3" applyNumberFormat="1" applyFont="1" applyFill="1" applyAlignment="1" applyProtection="1">
      <alignment horizontal="center"/>
      <protection locked="0"/>
    </xf>
    <xf numFmtId="49" fontId="41" fillId="0" borderId="0" xfId="3" applyNumberFormat="1" applyFill="1" applyAlignment="1" applyProtection="1">
      <alignment horizontal="center"/>
      <protection locked="0"/>
    </xf>
    <xf numFmtId="0" fontId="41" fillId="40" borderId="0" xfId="3" applyFill="1" applyAlignment="1">
      <alignment horizontal="center"/>
    </xf>
    <xf numFmtId="165" fontId="41" fillId="0" borderId="0" xfId="3" applyNumberFormat="1" applyAlignment="1" applyProtection="1">
      <alignment horizontal="right"/>
      <protection locked="0"/>
    </xf>
    <xf numFmtId="0" fontId="0" fillId="0" borderId="0" xfId="3" applyFont="1" applyAlignment="1">
      <alignment horizontal="right"/>
    </xf>
    <xf numFmtId="0" fontId="41" fillId="37" borderId="0" xfId="3" applyFill="1" applyAlignment="1">
      <alignment horizontal="center"/>
    </xf>
    <xf numFmtId="165" fontId="54" fillId="0" borderId="0" xfId="3" applyNumberFormat="1" applyFont="1" applyFill="1" applyAlignment="1">
      <alignment horizontal="right"/>
    </xf>
    <xf numFmtId="0" fontId="41" fillId="0" borderId="0" xfId="3" applyFont="1" applyAlignment="1">
      <alignment horizontal="right"/>
    </xf>
    <xf numFmtId="0" fontId="41" fillId="36" borderId="0" xfId="3" applyFill="1" applyAlignment="1">
      <alignment horizontal="center"/>
    </xf>
    <xf numFmtId="0" fontId="55" fillId="36" borderId="0" xfId="3" applyFont="1" applyFill="1" applyAlignment="1">
      <alignment horizontal="center"/>
    </xf>
    <xf numFmtId="0" fontId="0" fillId="0" borderId="0" xfId="3" applyFont="1" applyAlignment="1">
      <alignment horizontal="right" wrapText="1"/>
    </xf>
    <xf numFmtId="0" fontId="41" fillId="0" borderId="0" xfId="3" applyAlignment="1">
      <alignment horizontal="right" wrapText="1"/>
    </xf>
    <xf numFmtId="0" fontId="61" fillId="0" borderId="74" xfId="3" applyFont="1" applyBorder="1" applyAlignment="1">
      <alignment horizontal="center"/>
    </xf>
    <xf numFmtId="0" fontId="61" fillId="0" borderId="75" xfId="3" applyFont="1" applyBorder="1" applyAlignment="1">
      <alignment horizontal="center"/>
    </xf>
    <xf numFmtId="165" fontId="44" fillId="0" borderId="75" xfId="3" applyNumberFormat="1" applyFont="1" applyFill="1" applyBorder="1" applyAlignment="1">
      <alignment horizontal="center"/>
    </xf>
    <xf numFmtId="0" fontId="56" fillId="42" borderId="0" xfId="3" applyFont="1" applyFill="1" applyAlignment="1">
      <alignment horizontal="center"/>
    </xf>
    <xf numFmtId="165" fontId="58" fillId="0" borderId="0" xfId="3" applyNumberFormat="1" applyFont="1" applyFill="1" applyAlignment="1">
      <alignment horizontal="right"/>
    </xf>
    <xf numFmtId="165" fontId="41" fillId="43" borderId="0" xfId="3" applyNumberFormat="1" applyFill="1" applyAlignment="1">
      <alignment horizontal="right"/>
    </xf>
    <xf numFmtId="165" fontId="60" fillId="43" borderId="0" xfId="3" applyNumberFormat="1" applyFont="1" applyFill="1" applyAlignment="1">
      <alignment horizontal="right"/>
    </xf>
    <xf numFmtId="0" fontId="66" fillId="0" borderId="0" xfId="6" applyFont="1" applyAlignment="1" applyProtection="1">
      <alignment horizontal="center"/>
    </xf>
    <xf numFmtId="0" fontId="66" fillId="0" borderId="45" xfId="6" applyFont="1" applyBorder="1" applyAlignment="1" applyProtection="1">
      <alignment horizontal="center"/>
    </xf>
    <xf numFmtId="0" fontId="68" fillId="0" borderId="0" xfId="6" applyFont="1" applyAlignment="1" applyProtection="1">
      <alignment horizontal="center"/>
    </xf>
    <xf numFmtId="0" fontId="68" fillId="0" borderId="45" xfId="6" applyFont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3" borderId="5" xfId="0" applyNumberFormat="1" applyFont="1" applyFill="1" applyBorder="1" applyAlignment="1" applyProtection="1">
      <alignment horizontal="left" vertical="center"/>
      <protection locked="0"/>
    </xf>
    <xf numFmtId="0" fontId="12" fillId="0" borderId="37" xfId="0" applyNumberFormat="1" applyFont="1" applyFill="1" applyBorder="1" applyAlignment="1" applyProtection="1">
      <alignment horizontal="center" vertical="center" wrapText="1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2" xfId="0" applyNumberFormat="1" applyFont="1" applyFill="1" applyBorder="1" applyAlignment="1" applyProtection="1">
      <alignment horizontal="left" vertical="center"/>
      <protection locked="0"/>
    </xf>
    <xf numFmtId="1" fontId="15" fillId="0" borderId="5" xfId="0" applyNumberFormat="1" applyFont="1" applyFill="1" applyBorder="1" applyAlignment="1" applyProtection="1">
      <alignment horizontal="left" vertical="center"/>
    </xf>
    <xf numFmtId="0" fontId="15" fillId="0" borderId="20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left" vertical="center"/>
    </xf>
    <xf numFmtId="0" fontId="15" fillId="3" borderId="21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left" vertical="center"/>
    </xf>
    <xf numFmtId="0" fontId="19" fillId="0" borderId="25" xfId="0" applyNumberFormat="1" applyFont="1" applyFill="1" applyBorder="1" applyAlignment="1" applyProtection="1">
      <alignment horizontal="left" vertical="center"/>
    </xf>
    <xf numFmtId="0" fontId="21" fillId="0" borderId="21" xfId="0" applyNumberFormat="1" applyFont="1" applyFill="1" applyBorder="1" applyAlignment="1" applyProtection="1">
      <alignment horizontal="left" vertical="center"/>
    </xf>
    <xf numFmtId="0" fontId="21" fillId="0" borderId="22" xfId="0" applyNumberFormat="1" applyFont="1" applyFill="1" applyBorder="1" applyAlignment="1" applyProtection="1">
      <alignment horizontal="left" vertical="center"/>
    </xf>
    <xf numFmtId="0" fontId="20" fillId="0" borderId="20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0" fillId="2" borderId="20" xfId="0" applyNumberFormat="1" applyFont="1" applyFill="1" applyBorder="1" applyAlignment="1" applyProtection="1">
      <alignment horizontal="left" vertical="center"/>
    </xf>
    <xf numFmtId="0" fontId="20" fillId="2" borderId="21" xfId="0" applyNumberFormat="1" applyFont="1" applyFill="1" applyBorder="1" applyAlignment="1" applyProtection="1">
      <alignment horizontal="left" vertical="center"/>
    </xf>
    <xf numFmtId="0" fontId="20" fillId="2" borderId="24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/>
    </xf>
    <xf numFmtId="0" fontId="20" fillId="0" borderId="28" xfId="0" applyNumberFormat="1" applyFont="1" applyFill="1" applyBorder="1" applyAlignment="1" applyProtection="1">
      <alignment horizontal="left" vertical="center"/>
    </xf>
    <xf numFmtId="0" fontId="20" fillId="0" borderId="25" xfId="0" applyNumberFormat="1" applyFont="1" applyFill="1" applyBorder="1" applyAlignment="1" applyProtection="1">
      <alignment horizontal="left" vertical="center"/>
    </xf>
    <xf numFmtId="0" fontId="20" fillId="0" borderId="24" xfId="0" applyNumberFormat="1" applyFont="1" applyFill="1" applyBorder="1" applyAlignment="1" applyProtection="1">
      <alignment horizontal="left" vertical="center"/>
    </xf>
    <xf numFmtId="0" fontId="20" fillId="0" borderId="21" xfId="0" applyNumberFormat="1" applyFont="1" applyFill="1" applyBorder="1" applyAlignment="1" applyProtection="1">
      <alignment horizontal="left" vertical="center"/>
    </xf>
    <xf numFmtId="0" fontId="20" fillId="2" borderId="28" xfId="0" applyNumberFormat="1" applyFont="1" applyFill="1" applyBorder="1" applyAlignment="1" applyProtection="1">
      <alignment horizontal="left" vertical="center"/>
    </xf>
    <xf numFmtId="0" fontId="21" fillId="0" borderId="29" xfId="0" applyNumberFormat="1" applyFont="1" applyFill="1" applyBorder="1" applyAlignment="1" applyProtection="1">
      <alignment horizontal="left" vertical="center"/>
    </xf>
    <xf numFmtId="0" fontId="21" fillId="0" borderId="8" xfId="0" applyNumberFormat="1" applyFont="1" applyFill="1" applyBorder="1" applyAlignment="1" applyProtection="1">
      <alignment horizontal="left" vertical="center"/>
    </xf>
    <xf numFmtId="0" fontId="21" fillId="0" borderId="30" xfId="0" applyNumberFormat="1" applyFont="1" applyFill="1" applyBorder="1" applyAlignment="1" applyProtection="1">
      <alignment horizontal="left" vertical="center"/>
    </xf>
    <xf numFmtId="0" fontId="21" fillId="0" borderId="31" xfId="0" applyNumberFormat="1" applyFont="1" applyFill="1" applyBorder="1" applyAlignment="1" applyProtection="1">
      <alignment horizontal="left" vertical="center"/>
    </xf>
    <xf numFmtId="0" fontId="21" fillId="0" borderId="32" xfId="0" applyNumberFormat="1" applyFont="1" applyFill="1" applyBorder="1" applyAlignment="1" applyProtection="1">
      <alignment horizontal="left" vertical="center"/>
    </xf>
    <xf numFmtId="0" fontId="21" fillId="0" borderId="33" xfId="0" applyNumberFormat="1" applyFont="1" applyFill="1" applyBorder="1" applyAlignment="1" applyProtection="1">
      <alignment horizontal="left" vertical="center"/>
    </xf>
    <xf numFmtId="0" fontId="21" fillId="0" borderId="16" xfId="0" applyNumberFormat="1" applyFont="1" applyFill="1" applyBorder="1" applyAlignment="1" applyProtection="1">
      <alignment horizontal="left" vertical="center"/>
    </xf>
    <xf numFmtId="0" fontId="21" fillId="0" borderId="19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37" xfId="0" applyNumberFormat="1" applyFont="1" applyFill="1" applyBorder="1" applyAlignment="1" applyProtection="1">
      <alignment horizontal="left" vertical="center" wrapText="1"/>
    </xf>
    <xf numFmtId="0" fontId="12" fillId="0" borderId="38" xfId="0" applyNumberFormat="1" applyFont="1" applyFill="1" applyBorder="1" applyAlignment="1" applyProtection="1">
      <alignment horizontal="left" vertical="center"/>
    </xf>
    <xf numFmtId="0" fontId="12" fillId="0" borderId="39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34" xfId="0" applyNumberFormat="1" applyFont="1" applyFill="1" applyBorder="1" applyAlignment="1" applyProtection="1">
      <alignment horizontal="left" vertical="center"/>
    </xf>
    <xf numFmtId="0" fontId="12" fillId="0" borderId="35" xfId="0" applyNumberFormat="1" applyFont="1" applyFill="1" applyBorder="1" applyAlignment="1" applyProtection="1">
      <alignment horizontal="left" vertical="center"/>
    </xf>
    <xf numFmtId="0" fontId="12" fillId="0" borderId="36" xfId="0" applyNumberFormat="1" applyFont="1" applyFill="1" applyBorder="1" applyAlignment="1" applyProtection="1">
      <alignment horizontal="left" vertical="center"/>
    </xf>
    <xf numFmtId="0" fontId="20" fillId="0" borderId="34" xfId="0" applyNumberFormat="1" applyFont="1" applyFill="1" applyBorder="1" applyAlignment="1" applyProtection="1">
      <alignment horizontal="left" vertical="center"/>
    </xf>
    <xf numFmtId="0" fontId="20" fillId="0" borderId="35" xfId="0" applyNumberFormat="1" applyFont="1" applyFill="1" applyBorder="1" applyAlignment="1" applyProtection="1">
      <alignment horizontal="left" vertical="center"/>
    </xf>
    <xf numFmtId="0" fontId="20" fillId="0" borderId="36" xfId="0" applyNumberFormat="1" applyFont="1" applyFill="1" applyBorder="1" applyAlignment="1" applyProtection="1">
      <alignment horizontal="left" vertical="center"/>
    </xf>
    <xf numFmtId="4" fontId="20" fillId="0" borderId="35" xfId="0" applyNumberFormat="1" applyFont="1" applyFill="1" applyBorder="1" applyAlignment="1" applyProtection="1">
      <alignment horizontal="right" vertical="center"/>
    </xf>
    <xf numFmtId="0" fontId="20" fillId="0" borderId="35" xfId="0" applyNumberFormat="1" applyFont="1" applyFill="1" applyBorder="1" applyAlignment="1" applyProtection="1">
      <alignment horizontal="right" vertical="center"/>
    </xf>
    <xf numFmtId="0" fontId="20" fillId="0" borderId="36" xfId="0" applyNumberFormat="1" applyFont="1" applyFill="1" applyBorder="1" applyAlignment="1" applyProtection="1">
      <alignment horizontal="righ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0" fontId="15" fillId="0" borderId="22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</cellXfs>
  <cellStyles count="700">
    <cellStyle name="_2004_04_08_komplet" xfId="9"/>
    <cellStyle name="_2006 HiPath 3800 A.Budova Petrof HK1" xfId="10"/>
    <cellStyle name="_ASEC_Koleje_PPVVUTSLP_zmena_22_3_2004" xfId="11"/>
    <cellStyle name="_ASEC_Koleje_PPVVUTSLP_zmena_22_3_2004 2" xfId="12"/>
    <cellStyle name="_ASEC_Nabidka_SK_zmena_22_3_2004" xfId="13"/>
    <cellStyle name="_ASEC_Nabidka_SK_zmena_22_3_2004 2" xfId="14"/>
    <cellStyle name="_BOQ_KE 001" xfId="15"/>
    <cellStyle name="_BOQ_KE 001 2" xfId="16"/>
    <cellStyle name="_BOQ_KE 001-2004.12.14" xfId="17"/>
    <cellStyle name="_BOQ_KE 001-2004.12.14 2" xfId="18"/>
    <cellStyle name="_C_SO231" xfId="19"/>
    <cellStyle name="_C_SO231 2" xfId="20"/>
    <cellStyle name="_C_SO720" xfId="21"/>
    <cellStyle name="_C_SO720 2" xfId="22"/>
    <cellStyle name="_C_SO720B" xfId="23"/>
    <cellStyle name="_C_SO720B 2" xfId="24"/>
    <cellStyle name="_C_SO720C" xfId="25"/>
    <cellStyle name="_C_SO720C 2" xfId="26"/>
    <cellStyle name="_cenova_nabidka_tendrova_navysena" xfId="27"/>
    <cellStyle name="_cenova_nabidka_tendrova_navysena 2" xfId="28"/>
    <cellStyle name="_CTP_skrobarny_EPS_EZS_objekt_15" xfId="29"/>
    <cellStyle name="_CTP_skrobarny_EPS_EZS_objekt_15 2" xfId="30"/>
    <cellStyle name="_Direct Cost BOQ_KE 04.12.151" xfId="31"/>
    <cellStyle name="_Direct Cost BOQ_KE 04.12.151 2" xfId="32"/>
    <cellStyle name="_Inotex1" xfId="33"/>
    <cellStyle name="_Inotex1c" xfId="34"/>
    <cellStyle name="_Inotex2" xfId="35"/>
    <cellStyle name="_N020198A" xfId="36"/>
    <cellStyle name="_Nase_nabidka_EZS_Interkom_CCTV" xfId="37"/>
    <cellStyle name="_Nase_nabidka_EZS_Interkom_CCTV 2" xfId="38"/>
    <cellStyle name="_Nase_nabidka_EZS_objekt_18" xfId="39"/>
    <cellStyle name="_Nase_nabidka_EZS_objekt_18 2" xfId="40"/>
    <cellStyle name="_Nase_nabidka_Flexi_II_ACS_EZS_CCTV" xfId="41"/>
    <cellStyle name="_Nase_nabidka_Flexi_II_ACS_EZS_CCTV 2" xfId="42"/>
    <cellStyle name="_Nase_nabidka_O6R" xfId="43"/>
    <cellStyle name="_Nase_nabidka_O6R 2" xfId="44"/>
    <cellStyle name="_Np_00110a" xfId="45"/>
    <cellStyle name="_Np_00118a" xfId="46"/>
    <cellStyle name="_Np_00159" xfId="47"/>
    <cellStyle name="_Np_00164a" xfId="48"/>
    <cellStyle name="_SLP_B_elektro_vykaz" xfId="49"/>
    <cellStyle name="_SLP_B_elektro_vykaz 2" xfId="50"/>
    <cellStyle name="_SLP_C_elektro_vykaz" xfId="51"/>
    <cellStyle name="_SLP_C_elektro_vykaz 2" xfId="52"/>
    <cellStyle name="_SLP_Venkovni_rozvody_uprava " xfId="53"/>
    <cellStyle name="_SLP_Venkovni_rozvody_uprava  2" xfId="54"/>
    <cellStyle name="_SO710_R" xfId="55"/>
    <cellStyle name="_SO710_R 2" xfId="56"/>
    <cellStyle name="_SO720_VV_A" xfId="57"/>
    <cellStyle name="_SO720_VV_A 2" xfId="58"/>
    <cellStyle name="_Vatech_Palladium_SLP" xfId="59"/>
    <cellStyle name="_Vatech_Palladium_SLP 2" xfId="60"/>
    <cellStyle name="_VATECH_SLP_Nák_centr_Prostejov" xfId="61"/>
    <cellStyle name="_VATECH_SLP_Nák_centr_Prostejov 2" xfId="62"/>
    <cellStyle name="_Z_00159A" xfId="63"/>
    <cellStyle name="_Zprac_Dusan_tendrova_navysena_060509" xfId="64"/>
    <cellStyle name="_Zprac_Dusan_tendrova_navysena_060509 2" xfId="65"/>
    <cellStyle name="=C:\WINDOWS\SYSTEM32\COMMAND.COM" xfId="66"/>
    <cellStyle name="•W_laroux" xfId="67"/>
    <cellStyle name="0,0_x000d__x000a_NA_x000d__x000a_" xfId="68"/>
    <cellStyle name="1 000 Kč_~4285817" xfId="69"/>
    <cellStyle name="20 % – Zvýraznění1 2" xfId="70"/>
    <cellStyle name="20 % – Zvýraznění1 2 2" xfId="71"/>
    <cellStyle name="20 % – Zvýraznění2 2" xfId="72"/>
    <cellStyle name="20 % – Zvýraznění2 2 2" xfId="73"/>
    <cellStyle name="20 % – Zvýraznění3 2" xfId="74"/>
    <cellStyle name="20 % – Zvýraznění3 2 2" xfId="75"/>
    <cellStyle name="20 % – Zvýraznění4 2" xfId="76"/>
    <cellStyle name="20 % – Zvýraznění4 2 2" xfId="77"/>
    <cellStyle name="20 % – Zvýraznění5 2" xfId="78"/>
    <cellStyle name="20 % – Zvýraznění5 2 2" xfId="79"/>
    <cellStyle name="20 % – Zvýraznění6 2" xfId="80"/>
    <cellStyle name="20 % – Zvýraznění6 2 2" xfId="81"/>
    <cellStyle name="40 % – Zvýraznění1 2" xfId="82"/>
    <cellStyle name="40 % – Zvýraznění1 2 2" xfId="83"/>
    <cellStyle name="40 % – Zvýraznění2 2" xfId="84"/>
    <cellStyle name="40 % – Zvýraznění2 2 2" xfId="85"/>
    <cellStyle name="40 % – Zvýraznění3 2" xfId="86"/>
    <cellStyle name="40 % – Zvýraznění3 2 2" xfId="87"/>
    <cellStyle name="40 % – Zvýraznění4 2" xfId="88"/>
    <cellStyle name="40 % – Zvýraznění4 2 2" xfId="89"/>
    <cellStyle name="40 % – Zvýraznění5 2" xfId="90"/>
    <cellStyle name="40 % – Zvýraznění5 2 2" xfId="91"/>
    <cellStyle name="40 % – Zvýraznění6 2" xfId="92"/>
    <cellStyle name="40 % – Zvýraznění6 2 2" xfId="93"/>
    <cellStyle name="60 % – Zvýraznění1 2" xfId="94"/>
    <cellStyle name="60 % – Zvýraznění2 2" xfId="95"/>
    <cellStyle name="60 % – Zvýraznění3 2" xfId="96"/>
    <cellStyle name="60 % – Zvýraznění4 2" xfId="97"/>
    <cellStyle name="60 % – Zvýraznění5 2" xfId="98"/>
    <cellStyle name="60 % – Zvýraznění6 2" xfId="99"/>
    <cellStyle name="Äåíåæíûé [0]_PERSONAL" xfId="100"/>
    <cellStyle name="Äåíåæíûé_PERSONAL" xfId="101"/>
    <cellStyle name="ÅëÈ­ [0]_laroux" xfId="102"/>
    <cellStyle name="ÅëÈ­_laroux" xfId="103"/>
    <cellStyle name="args.style" xfId="104"/>
    <cellStyle name="args.style 2" xfId="105"/>
    <cellStyle name="ÄÞ¸¶ [0]_laroux" xfId="106"/>
    <cellStyle name="ÄÞ¸¶_laroux" xfId="107"/>
    <cellStyle name="balicek" xfId="108"/>
    <cellStyle name="Besuchter Hyperlink" xfId="109"/>
    <cellStyle name="bezčárky_" xfId="110"/>
    <cellStyle name="blok_cen" xfId="111"/>
    <cellStyle name="blokcen" xfId="112"/>
    <cellStyle name="blokcen 2" xfId="113"/>
    <cellStyle name="Body" xfId="114"/>
    <cellStyle name="Ç¥ÁØ_ÀÎÀç°³¹ß¿ø" xfId="115"/>
    <cellStyle name="Calc Currency (0)" xfId="116"/>
    <cellStyle name="Calc Currency (0) 2" xfId="117"/>
    <cellStyle name="Calc Currency (2)" xfId="118"/>
    <cellStyle name="Calc Currency (2) 2" xfId="119"/>
    <cellStyle name="Calc Currency (2) 3" xfId="120"/>
    <cellStyle name="Calc Percent (0)" xfId="121"/>
    <cellStyle name="Calc Percent (0) 2" xfId="122"/>
    <cellStyle name="Calc Percent (0) 3" xfId="123"/>
    <cellStyle name="Calc Percent (1)" xfId="124"/>
    <cellStyle name="Calc Percent (1) 2" xfId="125"/>
    <cellStyle name="Calc Percent (1) 3" xfId="126"/>
    <cellStyle name="Calc Percent (2)" xfId="127"/>
    <cellStyle name="Calc Percent (2) 2" xfId="128"/>
    <cellStyle name="Calc Percent (2) 3" xfId="129"/>
    <cellStyle name="Calc Units (0)" xfId="130"/>
    <cellStyle name="Calc Units (0) 2" xfId="131"/>
    <cellStyle name="Calc Units (0) 3" xfId="132"/>
    <cellStyle name="Calc Units (1)" xfId="133"/>
    <cellStyle name="Calc Units (1) 2" xfId="134"/>
    <cellStyle name="Calc Units (1) 3" xfId="135"/>
    <cellStyle name="Calc Units (2)" xfId="136"/>
    <cellStyle name="Calc Units (2) 2" xfId="137"/>
    <cellStyle name="Calc Units (2) 3" xfId="138"/>
    <cellStyle name="Celkem 2" xfId="139"/>
    <cellStyle name="Celkem 3" xfId="140"/>
    <cellStyle name="cena" xfId="141"/>
    <cellStyle name="cena 2" xfId="142"/>
    <cellStyle name="cena 3" xfId="143"/>
    <cellStyle name="cena celkem" xfId="144"/>
    <cellStyle name="cena celkem 2" xfId="145"/>
    <cellStyle name="cena celkem 3" xfId="146"/>
    <cellStyle name="cena součet" xfId="147"/>
    <cellStyle name="cena_EPS" xfId="148"/>
    <cellStyle name="ceník" xfId="149"/>
    <cellStyle name="ceník 2" xfId="150"/>
    <cellStyle name="ceník 2 2" xfId="151"/>
    <cellStyle name="ceník 2 2 2" xfId="152"/>
    <cellStyle name="ceník 2 2 2 2" xfId="153"/>
    <cellStyle name="ceník 2 2 2 3" xfId="154"/>
    <cellStyle name="ceník 2 2 2 4" xfId="155"/>
    <cellStyle name="ceník 2 2 3" xfId="156"/>
    <cellStyle name="ceník 2 2 4" xfId="157"/>
    <cellStyle name="ceník 2 2 5" xfId="158"/>
    <cellStyle name="ceník 2 2 6" xfId="159"/>
    <cellStyle name="ceník 2 3" xfId="160"/>
    <cellStyle name="ceník 2 3 2" xfId="161"/>
    <cellStyle name="ceník 2 3 2 2" xfId="162"/>
    <cellStyle name="ceník 2 3 2 3" xfId="163"/>
    <cellStyle name="ceník 2 3 2 4" xfId="164"/>
    <cellStyle name="ceník 2 3 3" xfId="165"/>
    <cellStyle name="ceník 2 3 4" xfId="166"/>
    <cellStyle name="ceník 2 3 5" xfId="167"/>
    <cellStyle name="ceník 2 3 6" xfId="168"/>
    <cellStyle name="ceník 2 4" xfId="169"/>
    <cellStyle name="ceník 2 4 2" xfId="170"/>
    <cellStyle name="ceník 2 4 3" xfId="171"/>
    <cellStyle name="ceník 2 4 4" xfId="172"/>
    <cellStyle name="ceník 2 5" xfId="173"/>
    <cellStyle name="ceník 2 6" xfId="174"/>
    <cellStyle name="ceník 2 7" xfId="175"/>
    <cellStyle name="ceník 2 8" xfId="176"/>
    <cellStyle name="ceník 3" xfId="177"/>
    <cellStyle name="ceník 3 2" xfId="178"/>
    <cellStyle name="ceník 3 2 2" xfId="179"/>
    <cellStyle name="ceník 3 2 3" xfId="180"/>
    <cellStyle name="ceník 3 2 4" xfId="181"/>
    <cellStyle name="ceník 3 3" xfId="182"/>
    <cellStyle name="ceník 3 4" xfId="183"/>
    <cellStyle name="ceník 3 5" xfId="184"/>
    <cellStyle name="ceník 3 6" xfId="185"/>
    <cellStyle name="ceník 4" xfId="186"/>
    <cellStyle name="ceník 4 2" xfId="187"/>
    <cellStyle name="ceník 4 2 2" xfId="188"/>
    <cellStyle name="ceník 4 2 3" xfId="189"/>
    <cellStyle name="ceník 4 2 4" xfId="190"/>
    <cellStyle name="ceník 4 3" xfId="191"/>
    <cellStyle name="ceník 4 4" xfId="192"/>
    <cellStyle name="ceník 4 5" xfId="193"/>
    <cellStyle name="ceník 4 6" xfId="194"/>
    <cellStyle name="ceník 5" xfId="195"/>
    <cellStyle name="ceník 5 2" xfId="196"/>
    <cellStyle name="ceník 5 3" xfId="197"/>
    <cellStyle name="ceník 5 4" xfId="198"/>
    <cellStyle name="ceník 6" xfId="199"/>
    <cellStyle name="ceník 7" xfId="200"/>
    <cellStyle name="ceník 8" xfId="201"/>
    <cellStyle name="ceník 9" xfId="202"/>
    <cellStyle name="Comma  - Style1" xfId="203"/>
    <cellStyle name="Comma  - Style2" xfId="204"/>
    <cellStyle name="Comma  - Style3" xfId="205"/>
    <cellStyle name="Comma  - Style4" xfId="206"/>
    <cellStyle name="Comma  - Style5" xfId="207"/>
    <cellStyle name="Comma  - Style6" xfId="208"/>
    <cellStyle name="Comma  - Style7" xfId="209"/>
    <cellStyle name="Comma  - Style8" xfId="210"/>
    <cellStyle name="Comma [0]_!!!GO" xfId="211"/>
    <cellStyle name="Comma [00]" xfId="212"/>
    <cellStyle name="Comma [00] 2" xfId="213"/>
    <cellStyle name="Comma [00] 3" xfId="214"/>
    <cellStyle name="Comma_!!!GO" xfId="215"/>
    <cellStyle name="Copied" xfId="216"/>
    <cellStyle name="Copied 2" xfId="217"/>
    <cellStyle name="COST1" xfId="218"/>
    <cellStyle name="COST1 2" xfId="219"/>
    <cellStyle name="Currency [0]_!!!GO" xfId="220"/>
    <cellStyle name="Currency [00]" xfId="221"/>
    <cellStyle name="Currency [00] 2" xfId="222"/>
    <cellStyle name="Currency [00] 3" xfId="223"/>
    <cellStyle name="Currency_!!!GO" xfId="224"/>
    <cellStyle name="Currency0" xfId="225"/>
    <cellStyle name="Čárka 2" xfId="226"/>
    <cellStyle name="Čárka 2 2" xfId="227"/>
    <cellStyle name="Čárka 2 3" xfId="228"/>
    <cellStyle name="čárky [0]_~4285817" xfId="229"/>
    <cellStyle name="číslo" xfId="230"/>
    <cellStyle name="číslo.00_" xfId="231"/>
    <cellStyle name="Date Short" xfId="232"/>
    <cellStyle name="Date Short 2" xfId="233"/>
    <cellStyle name="Date Short 3" xfId="234"/>
    <cellStyle name="definity" xfId="235"/>
    <cellStyle name="definity 2" xfId="236"/>
    <cellStyle name="Dolní index" xfId="237"/>
    <cellStyle name="Dolní index 2" xfId="238"/>
    <cellStyle name="Enter Currency (0)" xfId="239"/>
    <cellStyle name="Enter Currency (0) 2" xfId="240"/>
    <cellStyle name="Enter Currency (0) 3" xfId="241"/>
    <cellStyle name="Enter Currency (2)" xfId="242"/>
    <cellStyle name="Enter Currency (2) 2" xfId="243"/>
    <cellStyle name="Enter Currency (2) 3" xfId="244"/>
    <cellStyle name="Enter Units (0)" xfId="245"/>
    <cellStyle name="Enter Units (0) 2" xfId="246"/>
    <cellStyle name="Enter Units (0) 3" xfId="247"/>
    <cellStyle name="Enter Units (1)" xfId="248"/>
    <cellStyle name="Enter Units (1) 2" xfId="249"/>
    <cellStyle name="Enter Units (1) 3" xfId="250"/>
    <cellStyle name="Enter Units (2)" xfId="251"/>
    <cellStyle name="Enter Units (2) 2" xfId="252"/>
    <cellStyle name="Enter Units (2) 3" xfId="253"/>
    <cellStyle name="Entered" xfId="254"/>
    <cellStyle name="Entered 2" xfId="255"/>
    <cellStyle name="entry box" xfId="256"/>
    <cellStyle name="Euro" xfId="257"/>
    <cellStyle name="Excel Built-in Explanatory Text" xfId="258"/>
    <cellStyle name="Excel Built-in Explanatory Text 2" xfId="259"/>
    <cellStyle name="Excel Built-in Normal 1" xfId="260"/>
    <cellStyle name="Excel Built-in Normal 1 2" xfId="261"/>
    <cellStyle name="Excel Built-in Title" xfId="262"/>
    <cellStyle name="Excel Built-in Title 2" xfId="263"/>
    <cellStyle name="Grey" xfId="264"/>
    <cellStyle name="Grey 2" xfId="265"/>
    <cellStyle name="Grey 3" xfId="266"/>
    <cellStyle name="Grey 4" xfId="267"/>
    <cellStyle name="GroupHead" xfId="268"/>
    <cellStyle name="Head 1" xfId="269"/>
    <cellStyle name="HEADER" xfId="270"/>
    <cellStyle name="Header1" xfId="271"/>
    <cellStyle name="Header1 2" xfId="272"/>
    <cellStyle name="Header1 2 2" xfId="273"/>
    <cellStyle name="Header1 2 3" xfId="274"/>
    <cellStyle name="Header1 3" xfId="275"/>
    <cellStyle name="Header1 4" xfId="276"/>
    <cellStyle name="Header1 5" xfId="277"/>
    <cellStyle name="Header1 6" xfId="278"/>
    <cellStyle name="Header2" xfId="279"/>
    <cellStyle name="Header2 2" xfId="280"/>
    <cellStyle name="Header2 3" xfId="281"/>
    <cellStyle name="Header2 4" xfId="282"/>
    <cellStyle name="Hlavička" xfId="283"/>
    <cellStyle name="Horní index" xfId="284"/>
    <cellStyle name="Horní index 2" xfId="285"/>
    <cellStyle name="Hyperlink" xfId="286"/>
    <cellStyle name="Hyperlink 2" xfId="287"/>
    <cellStyle name="Hypertextový odkaz 10" xfId="288"/>
    <cellStyle name="Hypertextový odkaz 11" xfId="289"/>
    <cellStyle name="Hypertextový odkaz 2" xfId="290"/>
    <cellStyle name="Hypertextový odkaz 2 2" xfId="291"/>
    <cellStyle name="Hypertextový odkaz 3" xfId="292"/>
    <cellStyle name="Hypertextový odkaz 3 2" xfId="293"/>
    <cellStyle name="Hypertextový odkaz 3_List1" xfId="294"/>
    <cellStyle name="Hypertextový odkaz 4" xfId="295"/>
    <cellStyle name="Hypertextový odkaz 5" xfId="296"/>
    <cellStyle name="Hypertextový odkaz 6" xfId="297"/>
    <cellStyle name="Hypertextový odkaz 7" xfId="298"/>
    <cellStyle name="Hypertextový odkaz 8" xfId="299"/>
    <cellStyle name="Hypertextový odkaz 9" xfId="300"/>
    <cellStyle name="Chybně 2" xfId="301"/>
    <cellStyle name="Chybně 3" xfId="302"/>
    <cellStyle name="Îáû÷íûé_PERSONAL" xfId="303"/>
    <cellStyle name="Input [yellow]" xfId="304"/>
    <cellStyle name="Input [yellow] 2" xfId="305"/>
    <cellStyle name="Input [yellow] 3" xfId="306"/>
    <cellStyle name="Input [yellow] 4" xfId="307"/>
    <cellStyle name="Input Cells" xfId="308"/>
    <cellStyle name="KAPITOLA" xfId="309"/>
    <cellStyle name="Kategorie" xfId="310"/>
    <cellStyle name="Kontrolní buňka 2" xfId="311"/>
    <cellStyle name="Kontrolní buňka 3" xfId="312"/>
    <cellStyle name="Lien hypertexte" xfId="313"/>
    <cellStyle name="Lien hypertexte 2" xfId="314"/>
    <cellStyle name="Lien hypertexte visité" xfId="315"/>
    <cellStyle name="Lien hypertexte visité 2" xfId="316"/>
    <cellStyle name="Link Currency (0)" xfId="317"/>
    <cellStyle name="Link Currency (0) 2" xfId="318"/>
    <cellStyle name="Link Currency (0) 3" xfId="319"/>
    <cellStyle name="Link Currency (2)" xfId="320"/>
    <cellStyle name="Link Currency (2) 2" xfId="321"/>
    <cellStyle name="Link Currency (2) 3" xfId="322"/>
    <cellStyle name="Link Units (0)" xfId="323"/>
    <cellStyle name="Link Units (0) 2" xfId="324"/>
    <cellStyle name="Link Units (0) 3" xfId="325"/>
    <cellStyle name="Link Units (1)" xfId="326"/>
    <cellStyle name="Link Units (1) 2" xfId="327"/>
    <cellStyle name="Link Units (1) 3" xfId="328"/>
    <cellStyle name="Link Units (2)" xfId="329"/>
    <cellStyle name="Link Units (2) 2" xfId="330"/>
    <cellStyle name="Link Units (2) 3" xfId="331"/>
    <cellStyle name="Linked Cells" xfId="332"/>
    <cellStyle name="Měna 2" xfId="333"/>
    <cellStyle name="Měna 2 2" xfId="334"/>
    <cellStyle name="Měna 2 2 2" xfId="335"/>
    <cellStyle name="Měna 2 2 3" xfId="336"/>
    <cellStyle name="Měna 2 2 4" xfId="337"/>
    <cellStyle name="Měna 2 3" xfId="338"/>
    <cellStyle name="Měna 2 4" xfId="339"/>
    <cellStyle name="Měna 2 5" xfId="340"/>
    <cellStyle name="Měna 2 6" xfId="341"/>
    <cellStyle name="Měna 3" xfId="342"/>
    <cellStyle name="Měna 3 2" xfId="343"/>
    <cellStyle name="Měna 3 2 2" xfId="344"/>
    <cellStyle name="Měna 3 2 3" xfId="345"/>
    <cellStyle name="Měna 3 2 4" xfId="346"/>
    <cellStyle name="Měna 3 3" xfId="347"/>
    <cellStyle name="Měna 3 4" xfId="348"/>
    <cellStyle name="Měna 3 5" xfId="349"/>
    <cellStyle name="Měna 3 6" xfId="350"/>
    <cellStyle name="měny 2" xfId="351"/>
    <cellStyle name="měny 3" xfId="5"/>
    <cellStyle name="Millares_Proyecto MINFAR 20020516" xfId="352"/>
    <cellStyle name="Milliers [0]_!!!GO" xfId="353"/>
    <cellStyle name="Milliers_!!!GO" xfId="354"/>
    <cellStyle name="Model" xfId="355"/>
    <cellStyle name="Monétaire [0]_!!!GO" xfId="356"/>
    <cellStyle name="Monétaire_!!!GO" xfId="357"/>
    <cellStyle name="Nadpis" xfId="358"/>
    <cellStyle name="nadpis 1 2" xfId="359"/>
    <cellStyle name="nadpis 1 2 2" xfId="360"/>
    <cellStyle name="nadpis 1 2 3" xfId="361"/>
    <cellStyle name="Nadpis 1 2 4" xfId="362"/>
    <cellStyle name="Nadpis 1 2 5" xfId="363"/>
    <cellStyle name="Nadpis 1 2 6" xfId="364"/>
    <cellStyle name="Nadpis 1 2 7" xfId="365"/>
    <cellStyle name="Nadpis 1 2 8" xfId="366"/>
    <cellStyle name="nadpis 1 2_List1" xfId="367"/>
    <cellStyle name="Nadpis 1 3" xfId="368"/>
    <cellStyle name="Nadpis 10" xfId="369"/>
    <cellStyle name="Nadpis 11" xfId="370"/>
    <cellStyle name="Nadpis 12" xfId="371"/>
    <cellStyle name="NADPIS 13" xfId="372"/>
    <cellStyle name="nadpis 2 2" xfId="373"/>
    <cellStyle name="nadpis 2 2 2" xfId="374"/>
    <cellStyle name="nadpis 2 2 2 2" xfId="375"/>
    <cellStyle name="nadpis 2 2 2 3" xfId="376"/>
    <cellStyle name="nadpis 2 2 3" xfId="377"/>
    <cellStyle name="nadpis 2 2 3 2" xfId="378"/>
    <cellStyle name="nadpis 2 2 3 3" xfId="379"/>
    <cellStyle name="Nadpis 2 2 4" xfId="380"/>
    <cellStyle name="Nadpis 2 2 5" xfId="381"/>
    <cellStyle name="Nadpis 2 2 6" xfId="382"/>
    <cellStyle name="Nadpis 2 2 7" xfId="383"/>
    <cellStyle name="Nadpis 2 2 8" xfId="384"/>
    <cellStyle name="nadpis 2 2_List1" xfId="385"/>
    <cellStyle name="Nadpis 2 3" xfId="386"/>
    <cellStyle name="Nadpis 3 2" xfId="387"/>
    <cellStyle name="Nadpis 3 3" xfId="388"/>
    <cellStyle name="Nadpis 4 2" xfId="389"/>
    <cellStyle name="Nadpis 4 3" xfId="390"/>
    <cellStyle name="NADPIS 5" xfId="391"/>
    <cellStyle name="NADPIS 6" xfId="392"/>
    <cellStyle name="NADPIS 7" xfId="393"/>
    <cellStyle name="NADPIS 8" xfId="394"/>
    <cellStyle name="Nadpis 9" xfId="395"/>
    <cellStyle name="Název 2" xfId="396"/>
    <cellStyle name="Název 2 2" xfId="397"/>
    <cellStyle name="Název 2 3" xfId="398"/>
    <cellStyle name="Název 3" xfId="399"/>
    <cellStyle name="Název 4" xfId="400"/>
    <cellStyle name="nazev_skup" xfId="401"/>
    <cellStyle name="Neutrální 2" xfId="402"/>
    <cellStyle name="Neutrální 3" xfId="403"/>
    <cellStyle name="Neutrální 4" xfId="404"/>
    <cellStyle name="no dec" xfId="405"/>
    <cellStyle name="nor.cena" xfId="406"/>
    <cellStyle name="normal" xfId="407"/>
    <cellStyle name="Normal - Style1" xfId="408"/>
    <cellStyle name="Normal - Style1 2" xfId="409"/>
    <cellStyle name="Normal - Style1 3" xfId="410"/>
    <cellStyle name="Normal 10" xfId="411"/>
    <cellStyle name="Normal 11" xfId="412"/>
    <cellStyle name="Normal 12" xfId="413"/>
    <cellStyle name="Normal 13" xfId="414"/>
    <cellStyle name="Normal 14" xfId="415"/>
    <cellStyle name="Normal 15" xfId="416"/>
    <cellStyle name="Normal 16" xfId="417"/>
    <cellStyle name="normal 17" xfId="418"/>
    <cellStyle name="normal 18" xfId="419"/>
    <cellStyle name="normal 19" xfId="420"/>
    <cellStyle name="normal 2" xfId="421"/>
    <cellStyle name="normal 20" xfId="422"/>
    <cellStyle name="normal 21" xfId="423"/>
    <cellStyle name="normal 3" xfId="424"/>
    <cellStyle name="normal 4" xfId="425"/>
    <cellStyle name="normal 5" xfId="426"/>
    <cellStyle name="Normal 6" xfId="427"/>
    <cellStyle name="Normal 7" xfId="428"/>
    <cellStyle name="Normal 8" xfId="429"/>
    <cellStyle name="Normal 9" xfId="430"/>
    <cellStyle name="Normal_!!!GO" xfId="431"/>
    <cellStyle name="normální" xfId="0" builtinId="0"/>
    <cellStyle name="Normální 10" xfId="432"/>
    <cellStyle name="Normální 10 2" xfId="433"/>
    <cellStyle name="Normální 10 2 2" xfId="434"/>
    <cellStyle name="Normální 10 2 2 2" xfId="435"/>
    <cellStyle name="Normální 10 2 2 2 2" xfId="436"/>
    <cellStyle name="Normální 10 2 2 3" xfId="437"/>
    <cellStyle name="Normální 10 2 3" xfId="438"/>
    <cellStyle name="Normální 10 2 3 2" xfId="439"/>
    <cellStyle name="Normální 10 2 4" xfId="440"/>
    <cellStyle name="Normální 10 3" xfId="441"/>
    <cellStyle name="Normální 10 3 2" xfId="442"/>
    <cellStyle name="Normální 10 3 2 2" xfId="443"/>
    <cellStyle name="Normální 10 3 3" xfId="444"/>
    <cellStyle name="Normální 10 4" xfId="445"/>
    <cellStyle name="Normální 10 4 2" xfId="446"/>
    <cellStyle name="Normální 10 5" xfId="447"/>
    <cellStyle name="Normální 10 6" xfId="448"/>
    <cellStyle name="Normální 11" xfId="8"/>
    <cellStyle name="Normální 11 2" xfId="449"/>
    <cellStyle name="Normální 11 3" xfId="450"/>
    <cellStyle name="Normální 12" xfId="451"/>
    <cellStyle name="Normální 12 2" xfId="452"/>
    <cellStyle name="Normální 12 3" xfId="453"/>
    <cellStyle name="Normální 12 4" xfId="454"/>
    <cellStyle name="Normální 13" xfId="455"/>
    <cellStyle name="Normální 14" xfId="456"/>
    <cellStyle name="Normální 15" xfId="457"/>
    <cellStyle name="Normální 16" xfId="458"/>
    <cellStyle name="Normální 17" xfId="459"/>
    <cellStyle name="Normální 18" xfId="460"/>
    <cellStyle name="Normální 18 2" xfId="461"/>
    <cellStyle name="Normální 19" xfId="462"/>
    <cellStyle name="normální 2" xfId="1"/>
    <cellStyle name="normální 2 2" xfId="463"/>
    <cellStyle name="Normální 2 2 10" xfId="464"/>
    <cellStyle name="Normální 2 2 2" xfId="465"/>
    <cellStyle name="Normální 2 2 2 2" xfId="466"/>
    <cellStyle name="Normální 2 2 3" xfId="467"/>
    <cellStyle name="Normální 2 2 4" xfId="468"/>
    <cellStyle name="Normální 2 2 5" xfId="469"/>
    <cellStyle name="normální 2 2 6" xfId="470"/>
    <cellStyle name="normální 2 2 7" xfId="471"/>
    <cellStyle name="normální 2 2 8" xfId="472"/>
    <cellStyle name="normální 2 2 9" xfId="473"/>
    <cellStyle name="Normální 2 2_List1" xfId="474"/>
    <cellStyle name="normální 2 3" xfId="475"/>
    <cellStyle name="Normální 2 3 2" xfId="476"/>
    <cellStyle name="normální 2 3 3" xfId="477"/>
    <cellStyle name="normální 2 3 4" xfId="478"/>
    <cellStyle name="normální 2 3 5" xfId="479"/>
    <cellStyle name="normální 2 3 6" xfId="480"/>
    <cellStyle name="Normální 2 3 7" xfId="481"/>
    <cellStyle name="Normální 2 4" xfId="482"/>
    <cellStyle name="Normální 2 5" xfId="483"/>
    <cellStyle name="Normální 2 6" xfId="484"/>
    <cellStyle name="Normální 2 7" xfId="485"/>
    <cellStyle name="normální 2 8" xfId="7"/>
    <cellStyle name="normální 20" xfId="6"/>
    <cellStyle name="normální 3" xfId="2"/>
    <cellStyle name="normální 3 10" xfId="486"/>
    <cellStyle name="Normální 3 11" xfId="487"/>
    <cellStyle name="Normální 3 2" xfId="488"/>
    <cellStyle name="Normální 3 2 2" xfId="489"/>
    <cellStyle name="Normální 3 3" xfId="490"/>
    <cellStyle name="Normální 3 4" xfId="491"/>
    <cellStyle name="Normální 3 5" xfId="492"/>
    <cellStyle name="Normální 3 6" xfId="493"/>
    <cellStyle name="normální 3 7" xfId="494"/>
    <cellStyle name="normální 3 8" xfId="495"/>
    <cellStyle name="normální 3 9" xfId="496"/>
    <cellStyle name="Normální 3_List1" xfId="497"/>
    <cellStyle name="Normální 4" xfId="498"/>
    <cellStyle name="Normální 4 10" xfId="499"/>
    <cellStyle name="Normální 4 11" xfId="500"/>
    <cellStyle name="normální 4 12" xfId="501"/>
    <cellStyle name="normální 4 2" xfId="502"/>
    <cellStyle name="normální 4 3" xfId="503"/>
    <cellStyle name="Normální 4 4" xfId="504"/>
    <cellStyle name="Normální 4 5" xfId="505"/>
    <cellStyle name="Normální 4 6" xfId="506"/>
    <cellStyle name="Normální 4 7" xfId="507"/>
    <cellStyle name="Normální 4 8" xfId="508"/>
    <cellStyle name="Normální 4 9" xfId="509"/>
    <cellStyle name="normální 4_List1" xfId="510"/>
    <cellStyle name="normální 5" xfId="511"/>
    <cellStyle name="Normální 5 10" xfId="512"/>
    <cellStyle name="normální 5 11" xfId="513"/>
    <cellStyle name="normální 5 12" xfId="514"/>
    <cellStyle name="normální 5 13" xfId="515"/>
    <cellStyle name="normální 5 14" xfId="516"/>
    <cellStyle name="normální 5 15" xfId="517"/>
    <cellStyle name="normální 5 2" xfId="518"/>
    <cellStyle name="normální 5 3" xfId="519"/>
    <cellStyle name="Normální 5 4" xfId="520"/>
    <cellStyle name="Normální 5 4 2" xfId="521"/>
    <cellStyle name="Normální 5 5" xfId="522"/>
    <cellStyle name="Normální 5 5 2" xfId="523"/>
    <cellStyle name="Normální 5 6" xfId="524"/>
    <cellStyle name="Normální 5 6 2" xfId="525"/>
    <cellStyle name="Normální 5 7" xfId="526"/>
    <cellStyle name="Normální 5 7 2" xfId="527"/>
    <cellStyle name="Normální 5 8" xfId="528"/>
    <cellStyle name="Normální 5 8 2" xfId="529"/>
    <cellStyle name="Normální 5 9" xfId="530"/>
    <cellStyle name="normální 5_List1" xfId="531"/>
    <cellStyle name="Normální 6" xfId="532"/>
    <cellStyle name="normální 6 10" xfId="533"/>
    <cellStyle name="normální 6 11" xfId="534"/>
    <cellStyle name="Normální 6 2" xfId="535"/>
    <cellStyle name="Normální 6 2 2" xfId="536"/>
    <cellStyle name="normální 6 2 3" xfId="537"/>
    <cellStyle name="normální 6 3" xfId="538"/>
    <cellStyle name="normální 6 4" xfId="539"/>
    <cellStyle name="normální 6 5" xfId="540"/>
    <cellStyle name="Normální 6 6" xfId="541"/>
    <cellStyle name="Normální 6 7" xfId="542"/>
    <cellStyle name="Normální 6 8" xfId="543"/>
    <cellStyle name="Normální 6 9" xfId="544"/>
    <cellStyle name="Normální 7" xfId="545"/>
    <cellStyle name="normální 7 2" xfId="546"/>
    <cellStyle name="Normální 7 3" xfId="547"/>
    <cellStyle name="Normální 7 4" xfId="548"/>
    <cellStyle name="Normální 7 5" xfId="549"/>
    <cellStyle name="Normální 7 6" xfId="550"/>
    <cellStyle name="normální 7 7" xfId="551"/>
    <cellStyle name="normální 7_List1" xfId="552"/>
    <cellStyle name="Normální 8" xfId="553"/>
    <cellStyle name="Normální 8 2" xfId="554"/>
    <cellStyle name="Normální 8 3" xfId="555"/>
    <cellStyle name="Normální 9" xfId="556"/>
    <cellStyle name="Normální 9 2" xfId="557"/>
    <cellStyle name="Normální 9 2 2" xfId="558"/>
    <cellStyle name="Normální 9 2 2 2" xfId="559"/>
    <cellStyle name="Normální 9 2 2 2 2" xfId="560"/>
    <cellStyle name="Normální 9 2 2 3" xfId="561"/>
    <cellStyle name="Normální 9 2 3" xfId="562"/>
    <cellStyle name="Normální 9 2 3 2" xfId="563"/>
    <cellStyle name="Normální 9 2 4" xfId="564"/>
    <cellStyle name="Normální 9 3" xfId="565"/>
    <cellStyle name="Normální 9 3 2" xfId="566"/>
    <cellStyle name="Normální 9 3 2 2" xfId="567"/>
    <cellStyle name="Normální 9 3 3" xfId="568"/>
    <cellStyle name="Normální 9 4" xfId="569"/>
    <cellStyle name="Normální 9 4 2" xfId="570"/>
    <cellStyle name="Normální 9 5" xfId="571"/>
    <cellStyle name="Normální 9 6" xfId="572"/>
    <cellStyle name="normální_POL.XLS" xfId="699"/>
    <cellStyle name="normální_SE2001" xfId="4"/>
    <cellStyle name="normální_ZŠ ZÁVODU MÍRU Pardubice, ROZPOČET" xfId="3"/>
    <cellStyle name="Normalny_Arkusz1" xfId="573"/>
    <cellStyle name="NormalText" xfId="574"/>
    <cellStyle name="novinka" xfId="575"/>
    <cellStyle name="O…‹aO‚e [0.00]_Region Orders (2)" xfId="576"/>
    <cellStyle name="O…‹aO‚e_Region Orders (2)" xfId="577"/>
    <cellStyle name="Œ…‹æØ‚è [0.00]_laroux" xfId="578"/>
    <cellStyle name="Œ…‹æØ‚è_laroux" xfId="579"/>
    <cellStyle name="Ôèíàíñîâûé [0]_PERSONAL" xfId="580"/>
    <cellStyle name="Ôèíàíñîâûé_PERSONAL" xfId="581"/>
    <cellStyle name="per.style" xfId="582"/>
    <cellStyle name="Percent [0]" xfId="583"/>
    <cellStyle name="Percent [0] 2" xfId="584"/>
    <cellStyle name="Percent [0] 3" xfId="585"/>
    <cellStyle name="Percent [00]" xfId="586"/>
    <cellStyle name="Percent [00] 2" xfId="587"/>
    <cellStyle name="Percent [00] 3" xfId="588"/>
    <cellStyle name="Percent [2]" xfId="589"/>
    <cellStyle name="Percent [2] 2" xfId="590"/>
    <cellStyle name="Percent [2] 3" xfId="591"/>
    <cellStyle name="Percent_#6 Temps &amp; Contractors" xfId="592"/>
    <cellStyle name="polozka" xfId="593"/>
    <cellStyle name="Popis" xfId="594"/>
    <cellStyle name="POPIS 2" xfId="595"/>
    <cellStyle name="Popis 3" xfId="596"/>
    <cellStyle name="Popis 4" xfId="597"/>
    <cellStyle name="Popis 5" xfId="598"/>
    <cellStyle name="Popis 6" xfId="599"/>
    <cellStyle name="POPIS 7" xfId="600"/>
    <cellStyle name="Poznámka 2" xfId="601"/>
    <cellStyle name="Poznámka 3" xfId="602"/>
    <cellStyle name="Prefilled" xfId="603"/>
    <cellStyle name="PrePop Currency (0)" xfId="604"/>
    <cellStyle name="PrePop Currency (0) 2" xfId="605"/>
    <cellStyle name="PrePop Currency (0) 3" xfId="606"/>
    <cellStyle name="PrePop Currency (2)" xfId="607"/>
    <cellStyle name="PrePop Currency (2) 2" xfId="608"/>
    <cellStyle name="PrePop Currency (2) 3" xfId="609"/>
    <cellStyle name="PrePop Units (0)" xfId="610"/>
    <cellStyle name="PrePop Units (0) 2" xfId="611"/>
    <cellStyle name="PrePop Units (0) 3" xfId="612"/>
    <cellStyle name="PrePop Units (1)" xfId="613"/>
    <cellStyle name="PrePop Units (1) 2" xfId="614"/>
    <cellStyle name="PrePop Units (1) 3" xfId="615"/>
    <cellStyle name="PrePop Units (2)" xfId="616"/>
    <cellStyle name="PrePop Units (2) 2" xfId="617"/>
    <cellStyle name="PrePop Units (2) 3" xfId="618"/>
    <cellStyle name="pricing" xfId="619"/>
    <cellStyle name="procent 2" xfId="620"/>
    <cellStyle name="Procenta 2" xfId="621"/>
    <cellStyle name="Procenta 2 2" xfId="622"/>
    <cellStyle name="Procenta 3" xfId="623"/>
    <cellStyle name="Procenta 4" xfId="624"/>
    <cellStyle name="Propojená buňka 2" xfId="625"/>
    <cellStyle name="Propojená buňka 3" xfId="626"/>
    <cellStyle name="Průměr" xfId="627"/>
    <cellStyle name="Průměr 2" xfId="628"/>
    <cellStyle name="PSChar" xfId="629"/>
    <cellStyle name="PSChar 2" xfId="630"/>
    <cellStyle name="R_price" xfId="631"/>
    <cellStyle name="R_type" xfId="632"/>
    <cellStyle name="RevList" xfId="633"/>
    <cellStyle name="RevList 2" xfId="634"/>
    <cellStyle name="SKP" xfId="635"/>
    <cellStyle name="SKP 2" xfId="636"/>
    <cellStyle name="snizeni" xfId="637"/>
    <cellStyle name="součet" xfId="638"/>
    <cellStyle name="Správně 2" xfId="639"/>
    <cellStyle name="Správně 3" xfId="640"/>
    <cellStyle name="Správně 4" xfId="641"/>
    <cellStyle name="Standard_aktuell" xfId="642"/>
    <cellStyle name="Styl 1" xfId="643"/>
    <cellStyle name="Styl 1 2" xfId="644"/>
    <cellStyle name="Styl 1 3" xfId="645"/>
    <cellStyle name="Styl 1 4" xfId="646"/>
    <cellStyle name="subhead" xfId="647"/>
    <cellStyle name="Subtotal" xfId="648"/>
    <cellStyle name="text" xfId="649"/>
    <cellStyle name="Text Indent A" xfId="650"/>
    <cellStyle name="Text Indent A 2" xfId="651"/>
    <cellStyle name="Text Indent A 3" xfId="652"/>
    <cellStyle name="Text Indent B" xfId="653"/>
    <cellStyle name="Text Indent B 2" xfId="654"/>
    <cellStyle name="Text Indent B 3" xfId="655"/>
    <cellStyle name="Text Indent C" xfId="656"/>
    <cellStyle name="Text Indent C 2" xfId="657"/>
    <cellStyle name="Text Indent C 3" xfId="658"/>
    <cellStyle name="Text upozornění 2" xfId="659"/>
    <cellStyle name="Text upozornění 3" xfId="660"/>
    <cellStyle name="titre1" xfId="661"/>
    <cellStyle name="titre1 2" xfId="662"/>
    <cellStyle name="titre2" xfId="663"/>
    <cellStyle name="titre2 2" xfId="664"/>
    <cellStyle name="TYP ŘÁDKU_4(sloupceJ-L)" xfId="665"/>
    <cellStyle name="Vstup 2" xfId="666"/>
    <cellStyle name="Vstup 3" xfId="667"/>
    <cellStyle name="Výpočet 2" xfId="668"/>
    <cellStyle name="Výpočet 3" xfId="669"/>
    <cellStyle name="výprodej" xfId="670"/>
    <cellStyle name="Výstup 2" xfId="671"/>
    <cellStyle name="Výstup 3" xfId="672"/>
    <cellStyle name="Vysvětlující text 2" xfId="673"/>
    <cellStyle name="Vysvětlující text 2 2" xfId="674"/>
    <cellStyle name="Vysvětlující text 3" xfId="675"/>
    <cellStyle name="zbozi_p" xfId="676"/>
    <cellStyle name="Zboží" xfId="677"/>
    <cellStyle name="Zvýraznění 1 2" xfId="678"/>
    <cellStyle name="Zvýraznění 1 3" xfId="679"/>
    <cellStyle name="Zvýraznění 2 2" xfId="680"/>
    <cellStyle name="Zvýraznění 2 3" xfId="681"/>
    <cellStyle name="Zvýraznění 3 2" xfId="682"/>
    <cellStyle name="Zvýraznění 3 3" xfId="683"/>
    <cellStyle name="Zvýraznění 4 2" xfId="684"/>
    <cellStyle name="Zvýraznění 4 3" xfId="685"/>
    <cellStyle name="Zvýraznění 5 2" xfId="686"/>
    <cellStyle name="Zvýraznění 5 3" xfId="687"/>
    <cellStyle name="Zvýraznění 6 2" xfId="688"/>
    <cellStyle name="Zvýraznění 6 3" xfId="689"/>
    <cellStyle name="千位[0]_laroux" xfId="690"/>
    <cellStyle name="千位_laroux" xfId="691"/>
    <cellStyle name="千分位[0]_laroux" xfId="692"/>
    <cellStyle name="千分位_laroux" xfId="693"/>
    <cellStyle name="常规_~0053317" xfId="694"/>
    <cellStyle name="普通_laroux" xfId="695"/>
    <cellStyle name="桁区切り [0.00]_22Oct01Toyota Indirect Cost Summary Package-F(P&amp;W shop)" xfId="696"/>
    <cellStyle name="桁区切り_Package -F PROPOSED STAFF SCHEDULE 27,July,01" xfId="697"/>
    <cellStyle name="標準_22Oct01Toyota Indirect Cost Summary Package-F(P&amp;W shop)" xfId="6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.1.4.e)%20-%20ZA&#344;&#205;ZEN&#205;%20ZDRAVOTN&#282;%20TECHNICK&#221;CH%20INSTALAC&#205;/!!%20ROZPO&#268;ET%20A%20V&#221;KAZ/RR%20-%20ZTI%20VNITR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VONDRA\ROZPO&#268;ET\rozpo&#269;et%20celek\SO%2006%20Slabopro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VONDRA\ROZPO&#268;ET\rozpo&#269;et%20celek\REKAPITULACE%20UH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R - ZTI VNITRNI - BYT B1"/>
      <sheetName val="RR - ZTI VNITRNI - BYT B3"/>
      <sheetName val="RR - ZTI VNITRNI - BYT C1"/>
      <sheetName val="RR - ZTI VNITRNI - BYT C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>
        <row r="2">
          <cell r="D2" t="str">
            <v>UHK</v>
          </cell>
          <cell r="L2" t="str">
            <v> </v>
          </cell>
        </row>
        <row r="4">
          <cell r="D4" t="str">
            <v>SLABOPROUD</v>
          </cell>
        </row>
        <row r="6">
          <cell r="D6" t="str">
            <v>Hradec Králové</v>
          </cell>
          <cell r="J6" t="str">
            <v xml:space="preserve"> </v>
          </cell>
          <cell r="L6" t="str">
            <v> </v>
          </cell>
        </row>
        <row r="8">
          <cell r="D8" t="str">
            <v xml:space="preserve"> </v>
          </cell>
        </row>
        <row r="13">
          <cell r="Z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</sheetData>
      <sheetData sheetId="1"/>
      <sheetData sheetId="2"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22">
          <cell r="I22">
            <v>0</v>
          </cell>
        </row>
        <row r="23">
          <cell r="I23">
            <v>0</v>
          </cell>
        </row>
        <row r="25">
          <cell r="I25">
            <v>0</v>
          </cell>
        </row>
        <row r="26">
          <cell r="I26">
            <v>0</v>
          </cell>
        </row>
        <row r="36">
          <cell r="I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>
        <row r="2">
          <cell r="D2" t="str">
            <v>UHK</v>
          </cell>
          <cell r="L2" t="str">
            <v> </v>
          </cell>
        </row>
        <row r="4">
          <cell r="D4" t="str">
            <v>REKAPITULACE Rekonstrukce UHK</v>
          </cell>
          <cell r="L4" t="str">
            <v> </v>
          </cell>
        </row>
        <row r="6">
          <cell r="D6" t="str">
            <v>Hradec Králové</v>
          </cell>
          <cell r="J6" t="str">
            <v xml:space="preserve"> </v>
          </cell>
          <cell r="L6" t="str">
            <v> </v>
          </cell>
        </row>
        <row r="8">
          <cell r="D8" t="str">
            <v xml:space="preserve"> </v>
          </cell>
        </row>
        <row r="13">
          <cell r="Z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Z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</sheetData>
      <sheetData sheetId="1">
        <row r="22">
          <cell r="C22">
            <v>5570157.830000001</v>
          </cell>
        </row>
      </sheetData>
      <sheetData sheetId="2"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22">
          <cell r="I22">
            <v>0</v>
          </cell>
        </row>
        <row r="23">
          <cell r="I23">
            <v>0</v>
          </cell>
        </row>
        <row r="26">
          <cell r="I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R19"/>
  <sheetViews>
    <sheetView tabSelected="1" zoomScaleNormal="100" workbookViewId="0">
      <selection activeCell="H19" sqref="H19"/>
    </sheetView>
  </sheetViews>
  <sheetFormatPr defaultRowHeight="15"/>
  <cols>
    <col min="8" max="8" width="15" customWidth="1"/>
    <col min="9" max="9" width="11" customWidth="1"/>
    <col min="10" max="10" width="19.42578125" customWidth="1"/>
    <col min="11" max="11" width="16.85546875" customWidth="1"/>
    <col min="14" max="14" width="12.7109375" customWidth="1"/>
    <col min="16" max="16" width="11.42578125" hidden="1" customWidth="1"/>
    <col min="17" max="17" width="9.140625" hidden="1" customWidth="1"/>
    <col min="18" max="18" width="11.42578125" hidden="1" customWidth="1"/>
  </cols>
  <sheetData>
    <row r="1" spans="1:18" ht="23.25">
      <c r="A1" s="716" t="s">
        <v>59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</row>
    <row r="2" spans="1:18">
      <c r="A2" s="717" t="s">
        <v>1</v>
      </c>
      <c r="B2" s="718"/>
      <c r="C2" s="718"/>
      <c r="D2" s="719" t="s">
        <v>798</v>
      </c>
      <c r="E2" s="720"/>
      <c r="F2" s="720"/>
      <c r="G2" s="720"/>
      <c r="H2" s="718" t="s">
        <v>60</v>
      </c>
      <c r="I2" s="718"/>
      <c r="J2" s="718" t="s">
        <v>3</v>
      </c>
      <c r="K2" s="718"/>
      <c r="L2" s="718"/>
      <c r="M2" s="718"/>
      <c r="N2" s="722"/>
    </row>
    <row r="3" spans="1:18" ht="15.75" thickBot="1">
      <c r="A3" s="714"/>
      <c r="B3" s="701"/>
      <c r="C3" s="701"/>
      <c r="D3" s="721"/>
      <c r="E3" s="721"/>
      <c r="F3" s="721"/>
      <c r="G3" s="721"/>
      <c r="H3" s="701"/>
      <c r="I3" s="701"/>
      <c r="J3" s="701"/>
      <c r="K3" s="701"/>
      <c r="L3" s="701"/>
      <c r="M3" s="701"/>
      <c r="N3" s="715"/>
    </row>
    <row r="4" spans="1:18" ht="15" customHeight="1">
      <c r="A4" s="713" t="s">
        <v>6</v>
      </c>
      <c r="B4" s="701"/>
      <c r="C4" s="701"/>
      <c r="D4" s="723" t="s">
        <v>763</v>
      </c>
      <c r="E4" s="724"/>
      <c r="F4" s="724"/>
      <c r="G4" s="725"/>
      <c r="H4" s="701" t="s">
        <v>11</v>
      </c>
      <c r="I4" s="701"/>
      <c r="J4" s="701" t="s">
        <v>3</v>
      </c>
      <c r="K4" s="701"/>
      <c r="L4" s="701"/>
      <c r="M4" s="701"/>
      <c r="N4" s="715"/>
    </row>
    <row r="5" spans="1:18" ht="33" customHeight="1" thickBot="1">
      <c r="A5" s="714"/>
      <c r="B5" s="701"/>
      <c r="C5" s="701"/>
      <c r="D5" s="726"/>
      <c r="E5" s="727"/>
      <c r="F5" s="727"/>
      <c r="G5" s="728"/>
      <c r="H5" s="701"/>
      <c r="I5" s="701"/>
      <c r="J5" s="701"/>
      <c r="K5" s="701"/>
      <c r="L5" s="701"/>
      <c r="M5" s="701"/>
      <c r="N5" s="715"/>
    </row>
    <row r="6" spans="1:18">
      <c r="A6" s="713" t="s">
        <v>8</v>
      </c>
      <c r="B6" s="701"/>
      <c r="C6" s="701"/>
      <c r="D6" s="700" t="s">
        <v>543</v>
      </c>
      <c r="E6" s="701"/>
      <c r="F6" s="701"/>
      <c r="G6" s="701"/>
      <c r="H6" s="701" t="s">
        <v>12</v>
      </c>
      <c r="I6" s="701"/>
      <c r="J6" s="701" t="s">
        <v>3</v>
      </c>
      <c r="K6" s="701"/>
      <c r="L6" s="701"/>
      <c r="M6" s="701"/>
      <c r="N6" s="715"/>
    </row>
    <row r="7" spans="1:18">
      <c r="A7" s="714"/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15"/>
    </row>
    <row r="8" spans="1:18">
      <c r="A8" s="713" t="s">
        <v>15</v>
      </c>
      <c r="B8" s="701"/>
      <c r="C8" s="701"/>
      <c r="D8" s="700" t="s">
        <v>13</v>
      </c>
      <c r="E8" s="701"/>
      <c r="F8" s="701"/>
      <c r="G8" s="701"/>
      <c r="H8" s="701" t="s">
        <v>61</v>
      </c>
      <c r="I8" s="701"/>
      <c r="J8" s="710"/>
      <c r="K8" s="711"/>
      <c r="L8" s="711"/>
      <c r="M8" s="711"/>
      <c r="N8" s="712"/>
    </row>
    <row r="9" spans="1:18" ht="15.75" thickBot="1">
      <c r="A9" s="714"/>
      <c r="B9" s="701"/>
      <c r="C9" s="701"/>
      <c r="D9" s="701"/>
      <c r="E9" s="701"/>
      <c r="F9" s="701"/>
      <c r="G9" s="701"/>
      <c r="H9" s="701"/>
      <c r="I9" s="701"/>
      <c r="J9" s="711"/>
      <c r="K9" s="711"/>
      <c r="L9" s="711"/>
      <c r="M9" s="711"/>
      <c r="N9" s="712"/>
    </row>
    <row r="10" spans="1:18">
      <c r="A10" s="263" t="s">
        <v>62</v>
      </c>
      <c r="B10" s="264" t="s">
        <v>63</v>
      </c>
      <c r="C10" s="264" t="s">
        <v>64</v>
      </c>
      <c r="D10" s="703" t="s">
        <v>65</v>
      </c>
      <c r="E10" s="704"/>
      <c r="F10" s="264" t="s">
        <v>66</v>
      </c>
      <c r="G10" s="265" t="s">
        <v>67</v>
      </c>
      <c r="H10" s="266" t="s">
        <v>68</v>
      </c>
      <c r="I10" s="267" t="s">
        <v>69</v>
      </c>
      <c r="J10" s="515" t="s">
        <v>762</v>
      </c>
      <c r="K10" s="268" t="s">
        <v>70</v>
      </c>
      <c r="L10" s="705" t="s">
        <v>71</v>
      </c>
      <c r="M10" s="705"/>
      <c r="N10" s="269" t="s">
        <v>72</v>
      </c>
    </row>
    <row r="11" spans="1:18" ht="15.75" thickBot="1">
      <c r="A11" s="270" t="s">
        <v>13</v>
      </c>
      <c r="B11" s="271" t="s">
        <v>13</v>
      </c>
      <c r="C11" s="271" t="s">
        <v>13</v>
      </c>
      <c r="D11" s="706" t="s">
        <v>73</v>
      </c>
      <c r="E11" s="707"/>
      <c r="F11" s="271" t="s">
        <v>13</v>
      </c>
      <c r="G11" s="271" t="s">
        <v>13</v>
      </c>
      <c r="H11" s="272" t="s">
        <v>74</v>
      </c>
      <c r="I11" s="273" t="s">
        <v>13</v>
      </c>
      <c r="J11" s="514" t="s">
        <v>76</v>
      </c>
      <c r="K11" s="276" t="s">
        <v>77</v>
      </c>
      <c r="L11" s="275" t="s">
        <v>78</v>
      </c>
      <c r="M11" s="272" t="s">
        <v>76</v>
      </c>
      <c r="N11" s="274" t="s">
        <v>79</v>
      </c>
    </row>
    <row r="12" spans="1:18">
      <c r="A12" s="277" t="s">
        <v>5</v>
      </c>
      <c r="B12" s="278" t="s">
        <v>5</v>
      </c>
      <c r="C12" s="278" t="s">
        <v>554</v>
      </c>
      <c r="D12" s="708" t="s">
        <v>555</v>
      </c>
      <c r="E12" s="709"/>
      <c r="F12" s="279" t="s">
        <v>13</v>
      </c>
      <c r="G12" s="279" t="s">
        <v>13</v>
      </c>
      <c r="H12" s="279" t="s">
        <v>13</v>
      </c>
      <c r="I12" s="279" t="s">
        <v>13</v>
      </c>
      <c r="J12" s="280">
        <f>SUM(J13:J19)</f>
        <v>0</v>
      </c>
      <c r="K12" s="280">
        <f>SUM(K13:K19)</f>
        <v>0</v>
      </c>
      <c r="L12" s="281" t="s">
        <v>5</v>
      </c>
      <c r="M12" s="280">
        <f>SUM(M13:M18)</f>
        <v>0</v>
      </c>
      <c r="N12" s="282" t="s">
        <v>5</v>
      </c>
      <c r="R12" s="312"/>
    </row>
    <row r="13" spans="1:18" ht="45" customHeight="1">
      <c r="A13" s="283" t="s">
        <v>84</v>
      </c>
      <c r="B13" s="284" t="s">
        <v>5</v>
      </c>
      <c r="C13" s="284" t="s">
        <v>554</v>
      </c>
      <c r="D13" s="700" t="s">
        <v>556</v>
      </c>
      <c r="E13" s="701"/>
      <c r="F13" s="284" t="s">
        <v>261</v>
      </c>
      <c r="G13" s="285">
        <v>1</v>
      </c>
      <c r="H13" s="285">
        <f>SUM( 'SO 1 rekon.vstupů'!C22)</f>
        <v>0</v>
      </c>
      <c r="I13" s="286" t="s">
        <v>88</v>
      </c>
      <c r="J13" s="285">
        <f t="shared" ref="J13:J19" si="0">G13*H13</f>
        <v>0</v>
      </c>
      <c r="K13" s="285">
        <f t="shared" ref="K13:K19" si="1">J13*1.21</f>
        <v>0</v>
      </c>
      <c r="L13" s="285">
        <v>0</v>
      </c>
      <c r="M13" s="285">
        <f t="shared" ref="M13:M18" si="2">G13*L13</f>
        <v>0</v>
      </c>
      <c r="N13" s="287" t="s">
        <v>5</v>
      </c>
      <c r="P13" s="312"/>
      <c r="R13" s="312"/>
    </row>
    <row r="14" spans="1:18" ht="39" customHeight="1">
      <c r="A14" s="283" t="s">
        <v>94</v>
      </c>
      <c r="B14" s="284" t="s">
        <v>5</v>
      </c>
      <c r="C14" s="284" t="s">
        <v>554</v>
      </c>
      <c r="D14" s="700" t="s">
        <v>557</v>
      </c>
      <c r="E14" s="701"/>
      <c r="F14" s="284" t="s">
        <v>261</v>
      </c>
      <c r="G14" s="285">
        <v>1</v>
      </c>
      <c r="H14" s="285">
        <f>SUM( 'SO 02 rek.vrátnice'!C22)</f>
        <v>0</v>
      </c>
      <c r="I14" s="286" t="s">
        <v>88</v>
      </c>
      <c r="J14" s="285">
        <f t="shared" si="0"/>
        <v>0</v>
      </c>
      <c r="K14" s="285">
        <f t="shared" si="1"/>
        <v>0</v>
      </c>
      <c r="L14" s="285">
        <v>0</v>
      </c>
      <c r="M14" s="285">
        <f t="shared" si="2"/>
        <v>0</v>
      </c>
      <c r="N14" s="287" t="s">
        <v>5</v>
      </c>
      <c r="P14" s="280"/>
    </row>
    <row r="15" spans="1:18" ht="42" customHeight="1">
      <c r="A15" s="283" t="s">
        <v>99</v>
      </c>
      <c r="B15" s="284" t="s">
        <v>5</v>
      </c>
      <c r="C15" s="284" t="s">
        <v>554</v>
      </c>
      <c r="D15" s="702" t="s">
        <v>772</v>
      </c>
      <c r="E15" s="701"/>
      <c r="F15" s="284" t="s">
        <v>261</v>
      </c>
      <c r="G15" s="285">
        <v>1</v>
      </c>
      <c r="H15" s="285">
        <f>SUM( 'SO 03 byty rekapit'!C22)</f>
        <v>0</v>
      </c>
      <c r="I15" s="286" t="s">
        <v>88</v>
      </c>
      <c r="J15" s="285">
        <f t="shared" si="0"/>
        <v>0</v>
      </c>
      <c r="K15" s="285">
        <f t="shared" si="1"/>
        <v>0</v>
      </c>
      <c r="L15" s="285">
        <v>0</v>
      </c>
      <c r="M15" s="285">
        <f t="shared" si="2"/>
        <v>0</v>
      </c>
      <c r="N15" s="287" t="s">
        <v>5</v>
      </c>
    </row>
    <row r="16" spans="1:18" ht="51" customHeight="1">
      <c r="A16" s="283" t="s">
        <v>105</v>
      </c>
      <c r="B16" s="284" t="s">
        <v>5</v>
      </c>
      <c r="C16" s="284" t="s">
        <v>554</v>
      </c>
      <c r="D16" s="702" t="s">
        <v>895</v>
      </c>
      <c r="E16" s="701"/>
      <c r="F16" s="284" t="s">
        <v>261</v>
      </c>
      <c r="G16" s="285">
        <v>0</v>
      </c>
      <c r="H16" s="285"/>
      <c r="I16" s="286">
        <v>21</v>
      </c>
      <c r="J16" s="285"/>
      <c r="K16" s="285"/>
      <c r="L16" s="285"/>
      <c r="M16" s="285"/>
      <c r="N16" s="287" t="s">
        <v>5</v>
      </c>
      <c r="Q16" s="312">
        <f>SUM(J13:J18)</f>
        <v>0</v>
      </c>
    </row>
    <row r="17" spans="1:14" ht="45.75" customHeight="1">
      <c r="A17" s="283" t="s">
        <v>112</v>
      </c>
      <c r="B17" s="284" t="s">
        <v>5</v>
      </c>
      <c r="C17" s="284" t="s">
        <v>554</v>
      </c>
      <c r="D17" s="700" t="s">
        <v>558</v>
      </c>
      <c r="E17" s="701"/>
      <c r="F17" s="284" t="s">
        <v>261</v>
      </c>
      <c r="G17" s="285">
        <v>1</v>
      </c>
      <c r="H17" s="285">
        <f>'SO 05 SILNOPROUD'!C22</f>
        <v>0</v>
      </c>
      <c r="I17" s="286" t="s">
        <v>88</v>
      </c>
      <c r="J17" s="285">
        <f t="shared" si="0"/>
        <v>0</v>
      </c>
      <c r="K17" s="285">
        <f t="shared" si="1"/>
        <v>0</v>
      </c>
      <c r="L17" s="285">
        <v>0</v>
      </c>
      <c r="M17" s="285">
        <f t="shared" si="2"/>
        <v>0</v>
      </c>
      <c r="N17" s="287" t="s">
        <v>5</v>
      </c>
    </row>
    <row r="18" spans="1:14" ht="41.25" customHeight="1">
      <c r="A18" s="409" t="s">
        <v>120</v>
      </c>
      <c r="B18" s="408" t="s">
        <v>5</v>
      </c>
      <c r="C18" s="408" t="s">
        <v>554</v>
      </c>
      <c r="D18" s="700" t="s">
        <v>559</v>
      </c>
      <c r="E18" s="701"/>
      <c r="F18" s="408" t="s">
        <v>261</v>
      </c>
      <c r="G18" s="285">
        <v>1</v>
      </c>
      <c r="H18" s="285">
        <f>'SO 06 SLABOPROUD'!C22</f>
        <v>0</v>
      </c>
      <c r="I18" s="286" t="s">
        <v>88</v>
      </c>
      <c r="J18" s="285">
        <f t="shared" si="0"/>
        <v>0</v>
      </c>
      <c r="K18" s="285">
        <f t="shared" si="1"/>
        <v>0</v>
      </c>
      <c r="L18" s="285">
        <v>0</v>
      </c>
      <c r="M18" s="285">
        <f t="shared" si="2"/>
        <v>0</v>
      </c>
      <c r="N18" s="287" t="s">
        <v>5</v>
      </c>
    </row>
    <row r="19" spans="1:14" ht="35.25" customHeight="1">
      <c r="A19" s="340">
        <v>7</v>
      </c>
      <c r="B19" s="410" t="s">
        <v>5</v>
      </c>
      <c r="C19" s="410" t="s">
        <v>554</v>
      </c>
      <c r="D19" s="699" t="s">
        <v>759</v>
      </c>
      <c r="E19" s="699"/>
      <c r="F19" s="410" t="s">
        <v>261</v>
      </c>
      <c r="G19" s="341">
        <v>1</v>
      </c>
      <c r="H19" s="341">
        <f>'VRN souhr'!I27</f>
        <v>0</v>
      </c>
      <c r="I19" s="342" t="s">
        <v>88</v>
      </c>
      <c r="J19" s="341">
        <f t="shared" si="0"/>
        <v>0</v>
      </c>
      <c r="K19" s="341">
        <f t="shared" si="1"/>
        <v>0</v>
      </c>
      <c r="L19" s="341">
        <v>0</v>
      </c>
      <c r="M19" s="341">
        <f>G19*L19</f>
        <v>0</v>
      </c>
      <c r="N19" s="343" t="s">
        <v>5</v>
      </c>
    </row>
  </sheetData>
  <mergeCells count="28">
    <mergeCell ref="J4:N5"/>
    <mergeCell ref="A1:N1"/>
    <mergeCell ref="A2:C3"/>
    <mergeCell ref="D2:G3"/>
    <mergeCell ref="H2:I3"/>
    <mergeCell ref="J2:N3"/>
    <mergeCell ref="A4:C5"/>
    <mergeCell ref="D4:G5"/>
    <mergeCell ref="H4:I5"/>
    <mergeCell ref="J8:N9"/>
    <mergeCell ref="A6:C7"/>
    <mergeCell ref="D6:G7"/>
    <mergeCell ref="H6:I7"/>
    <mergeCell ref="J6:N7"/>
    <mergeCell ref="A8:C9"/>
    <mergeCell ref="D8:G9"/>
    <mergeCell ref="H8:I9"/>
    <mergeCell ref="D10:E10"/>
    <mergeCell ref="L10:M10"/>
    <mergeCell ref="D11:E11"/>
    <mergeCell ref="D12:E12"/>
    <mergeCell ref="D13:E13"/>
    <mergeCell ref="D19:E19"/>
    <mergeCell ref="D14:E14"/>
    <mergeCell ref="D15:E15"/>
    <mergeCell ref="D16:E16"/>
    <mergeCell ref="D17:E17"/>
    <mergeCell ref="D18:E18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1:I35"/>
  <sheetViews>
    <sheetView workbookViewId="0">
      <selection activeCell="K12" sqref="K12"/>
    </sheetView>
  </sheetViews>
  <sheetFormatPr defaultRowHeight="15"/>
  <cols>
    <col min="2" max="2" width="11.85546875" customWidth="1"/>
    <col min="3" max="3" width="14.5703125" customWidth="1"/>
    <col min="4" max="4" width="10.85546875" customWidth="1"/>
    <col min="5" max="5" width="12.42578125" customWidth="1"/>
    <col min="6" max="6" width="14.42578125" customWidth="1"/>
    <col min="8" max="8" width="15.85546875" customWidth="1"/>
    <col min="9" max="9" width="25.42578125" customWidth="1"/>
  </cols>
  <sheetData>
    <row r="1" spans="1:9" ht="23.25" customHeight="1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9" ht="15" customHeight="1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9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9" ht="15" customHeight="1">
      <c r="A4" s="735" t="s">
        <v>6</v>
      </c>
      <c r="B4" s="734"/>
      <c r="C4" s="747" t="s">
        <v>573</v>
      </c>
      <c r="D4" s="748"/>
      <c r="E4" s="737" t="s">
        <v>7</v>
      </c>
      <c r="F4" s="737" t="s">
        <v>761</v>
      </c>
      <c r="G4" s="734"/>
      <c r="H4" s="737" t="s">
        <v>4</v>
      </c>
      <c r="I4" s="741"/>
    </row>
    <row r="5" spans="1:9" ht="15.75" thickBot="1">
      <c r="A5" s="733"/>
      <c r="B5" s="734"/>
      <c r="C5" s="749"/>
      <c r="D5" s="750"/>
      <c r="E5" s="734"/>
      <c r="F5" s="734"/>
      <c r="G5" s="734"/>
      <c r="H5" s="734"/>
      <c r="I5" s="741"/>
    </row>
    <row r="6" spans="1:9" ht="15" customHeight="1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9">
      <c r="A7" s="733"/>
      <c r="B7" s="734"/>
      <c r="C7" s="734"/>
      <c r="D7" s="734"/>
      <c r="E7" s="734"/>
      <c r="F7" s="739"/>
      <c r="G7" s="739"/>
      <c r="H7" s="734"/>
      <c r="I7" s="742"/>
    </row>
    <row r="8" spans="1:9" ht="15" customHeight="1">
      <c r="A8" s="735" t="s">
        <v>11</v>
      </c>
      <c r="B8" s="734"/>
      <c r="C8" s="737"/>
      <c r="D8" s="734"/>
      <c r="E8" s="737" t="s">
        <v>12</v>
      </c>
      <c r="F8" s="737" t="s">
        <v>13</v>
      </c>
      <c r="G8" s="734"/>
      <c r="H8" s="734" t="s">
        <v>14</v>
      </c>
      <c r="I8" s="743">
        <v>28</v>
      </c>
    </row>
    <row r="9" spans="1:9">
      <c r="A9" s="733"/>
      <c r="B9" s="734"/>
      <c r="C9" s="734"/>
      <c r="D9" s="734"/>
      <c r="E9" s="734"/>
      <c r="F9" s="734"/>
      <c r="G9" s="734"/>
      <c r="H9" s="734"/>
      <c r="I9" s="741"/>
    </row>
    <row r="10" spans="1:9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52"/>
    </row>
    <row r="11" spans="1:9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9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9" ht="26.25">
      <c r="A13" s="2" t="s">
        <v>19</v>
      </c>
      <c r="B13" s="755" t="s">
        <v>20</v>
      </c>
      <c r="C13" s="756"/>
      <c r="D13" s="3" t="s">
        <v>21</v>
      </c>
      <c r="E13" s="755" t="s">
        <v>22</v>
      </c>
      <c r="F13" s="756"/>
      <c r="G13" s="3" t="s">
        <v>23</v>
      </c>
      <c r="H13" s="755" t="s">
        <v>24</v>
      </c>
      <c r="I13" s="756"/>
    </row>
    <row r="14" spans="1:9" ht="15.75">
      <c r="A14" s="4" t="s">
        <v>25</v>
      </c>
      <c r="B14" s="5" t="s">
        <v>26</v>
      </c>
      <c r="C14" s="6">
        <f>SUM( 'rozpočet 1'!J13)</f>
        <v>0</v>
      </c>
      <c r="D14" s="765" t="s">
        <v>27</v>
      </c>
      <c r="E14" s="766"/>
      <c r="F14" s="6">
        <v>0</v>
      </c>
      <c r="G14" s="765" t="s">
        <v>28</v>
      </c>
      <c r="H14" s="766"/>
      <c r="I14" s="6">
        <v>0</v>
      </c>
    </row>
    <row r="15" spans="1:9" ht="15.75">
      <c r="A15" s="7" t="s">
        <v>5</v>
      </c>
      <c r="B15" s="5" t="s">
        <v>29</v>
      </c>
      <c r="C15" s="6">
        <v>0</v>
      </c>
      <c r="D15" s="765" t="s">
        <v>30</v>
      </c>
      <c r="E15" s="766"/>
      <c r="F15" s="6">
        <v>0</v>
      </c>
      <c r="G15" s="765" t="s">
        <v>31</v>
      </c>
      <c r="H15" s="766"/>
      <c r="I15" s="6">
        <v>0</v>
      </c>
    </row>
    <row r="16" spans="1:9" ht="15.75">
      <c r="A16" s="4" t="s">
        <v>32</v>
      </c>
      <c r="B16" s="5" t="s">
        <v>26</v>
      </c>
      <c r="C16" s="6">
        <f>SUM( 'rozpočet 1'!J42)</f>
        <v>0</v>
      </c>
      <c r="D16" s="765" t="s">
        <v>33</v>
      </c>
      <c r="E16" s="766"/>
      <c r="F16" s="6">
        <v>0</v>
      </c>
      <c r="G16" s="765" t="s">
        <v>34</v>
      </c>
      <c r="H16" s="766"/>
      <c r="I16" s="6">
        <v>0</v>
      </c>
    </row>
    <row r="17" spans="1:9" ht="15.75">
      <c r="A17" s="7" t="s">
        <v>5</v>
      </c>
      <c r="B17" s="5" t="s">
        <v>29</v>
      </c>
      <c r="C17" s="6">
        <v>0</v>
      </c>
      <c r="D17" s="765" t="s">
        <v>5</v>
      </c>
      <c r="E17" s="766"/>
      <c r="F17" s="8" t="s">
        <v>5</v>
      </c>
      <c r="G17" s="765" t="s">
        <v>35</v>
      </c>
      <c r="H17" s="766"/>
      <c r="I17" s="6">
        <v>0</v>
      </c>
    </row>
    <row r="18" spans="1:9" ht="15.75">
      <c r="A18" s="4" t="s">
        <v>36</v>
      </c>
      <c r="B18" s="5" t="s">
        <v>26</v>
      </c>
      <c r="C18" s="6">
        <v>0</v>
      </c>
      <c r="D18" s="765" t="s">
        <v>5</v>
      </c>
      <c r="E18" s="766"/>
      <c r="F18" s="8" t="s">
        <v>5</v>
      </c>
      <c r="G18" s="765" t="s">
        <v>37</v>
      </c>
      <c r="H18" s="766"/>
      <c r="I18" s="6">
        <v>0</v>
      </c>
    </row>
    <row r="19" spans="1:9" ht="15.75">
      <c r="A19" s="7" t="s">
        <v>5</v>
      </c>
      <c r="B19" s="5" t="s">
        <v>29</v>
      </c>
      <c r="C19" s="6">
        <v>0</v>
      </c>
      <c r="D19" s="765" t="s">
        <v>5</v>
      </c>
      <c r="E19" s="766"/>
      <c r="F19" s="8" t="s">
        <v>5</v>
      </c>
      <c r="G19" s="765" t="s">
        <v>38</v>
      </c>
      <c r="H19" s="766"/>
      <c r="I19" s="6">
        <v>0</v>
      </c>
    </row>
    <row r="20" spans="1:9" ht="15.75">
      <c r="A20" s="759" t="s">
        <v>39</v>
      </c>
      <c r="B20" s="760"/>
      <c r="C20" s="6">
        <v>0</v>
      </c>
      <c r="D20" s="765" t="s">
        <v>5</v>
      </c>
      <c r="E20" s="766"/>
      <c r="F20" s="8" t="s">
        <v>5</v>
      </c>
      <c r="G20" s="765" t="s">
        <v>5</v>
      </c>
      <c r="H20" s="766"/>
      <c r="I20" s="8" t="s">
        <v>5</v>
      </c>
    </row>
    <row r="21" spans="1:9" ht="15.75">
      <c r="A21" s="761" t="s">
        <v>40</v>
      </c>
      <c r="B21" s="762"/>
      <c r="C21" s="9">
        <v>0</v>
      </c>
      <c r="D21" s="767" t="s">
        <v>5</v>
      </c>
      <c r="E21" s="768"/>
      <c r="F21" s="10" t="s">
        <v>5</v>
      </c>
      <c r="G21" s="767" t="s">
        <v>5</v>
      </c>
      <c r="H21" s="768"/>
      <c r="I21" s="10" t="s">
        <v>5</v>
      </c>
    </row>
    <row r="22" spans="1:9" ht="15.75">
      <c r="A22" s="763" t="s">
        <v>41</v>
      </c>
      <c r="B22" s="764"/>
      <c r="C22" s="11">
        <f>SUM( C14:C21)</f>
        <v>0</v>
      </c>
      <c r="D22" s="769" t="s">
        <v>42</v>
      </c>
      <c r="E22" s="764"/>
      <c r="F22" s="11">
        <v>0</v>
      </c>
      <c r="G22" s="769" t="s">
        <v>43</v>
      </c>
      <c r="H22" s="764"/>
      <c r="I22" s="11">
        <v>0</v>
      </c>
    </row>
    <row r="23" spans="1:9" ht="15.75">
      <c r="A23" s="1"/>
      <c r="B23" s="1"/>
      <c r="C23" s="1"/>
      <c r="D23" s="759" t="s">
        <v>44</v>
      </c>
      <c r="E23" s="760"/>
      <c r="F23" s="6">
        <v>0</v>
      </c>
      <c r="G23" s="770" t="s">
        <v>45</v>
      </c>
      <c r="H23" s="760"/>
      <c r="I23" s="6">
        <v>0</v>
      </c>
    </row>
    <row r="24" spans="1:9" ht="15.75">
      <c r="A24" s="1"/>
      <c r="B24" s="1"/>
      <c r="C24" s="1"/>
      <c r="D24" s="1"/>
      <c r="E24" s="1"/>
      <c r="F24" s="1"/>
      <c r="G24" s="759" t="s">
        <v>46</v>
      </c>
      <c r="H24" s="760"/>
      <c r="I24" s="6">
        <v>0</v>
      </c>
    </row>
    <row r="25" spans="1:9" ht="15.75">
      <c r="A25" s="1"/>
      <c r="B25" s="1"/>
      <c r="C25" s="1"/>
      <c r="D25" s="1"/>
      <c r="E25" s="1"/>
      <c r="F25" s="1"/>
      <c r="G25" s="759" t="s">
        <v>47</v>
      </c>
      <c r="H25" s="760"/>
      <c r="I25" s="6">
        <v>0</v>
      </c>
    </row>
    <row r="27" spans="1:9" ht="15.75">
      <c r="A27" s="771" t="s">
        <v>48</v>
      </c>
      <c r="B27" s="772"/>
      <c r="C27" s="12">
        <v>0</v>
      </c>
      <c r="D27" s="1"/>
      <c r="E27" s="1"/>
      <c r="F27" s="1"/>
      <c r="G27" s="1"/>
      <c r="H27" s="1"/>
      <c r="I27" s="1"/>
    </row>
    <row r="28" spans="1:9" ht="15.75">
      <c r="A28" s="773" t="s">
        <v>49</v>
      </c>
      <c r="B28" s="774"/>
      <c r="C28" s="13">
        <v>0</v>
      </c>
      <c r="D28" s="772" t="s">
        <v>50</v>
      </c>
      <c r="E28" s="772"/>
      <c r="F28" s="12">
        <v>0</v>
      </c>
      <c r="G28" s="772" t="s">
        <v>51</v>
      </c>
      <c r="H28" s="772"/>
      <c r="I28" s="12">
        <v>0</v>
      </c>
    </row>
    <row r="29" spans="1:9" ht="15.75">
      <c r="A29" s="773" t="s">
        <v>52</v>
      </c>
      <c r="B29" s="774"/>
      <c r="C29" s="13">
        <f>SUM( C22)</f>
        <v>0</v>
      </c>
      <c r="D29" s="774" t="s">
        <v>53</v>
      </c>
      <c r="E29" s="774"/>
      <c r="F29" s="13">
        <f>C29*0.21</f>
        <v>0</v>
      </c>
      <c r="G29" s="774" t="s">
        <v>54</v>
      </c>
      <c r="H29" s="774"/>
      <c r="I29" s="13">
        <f>C29+F29</f>
        <v>0</v>
      </c>
    </row>
    <row r="30" spans="1:9" ht="15.75" thickBot="1"/>
    <row r="31" spans="1:9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9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</sheetData>
  <sheetProtection password="DABF" sheet="1" objects="1" scenarios="1"/>
  <mergeCells count="82"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"/>
  <dimension ref="A1:N88"/>
  <sheetViews>
    <sheetView workbookViewId="0">
      <selection activeCell="H24" sqref="H24"/>
    </sheetView>
  </sheetViews>
  <sheetFormatPr defaultRowHeight="15"/>
  <cols>
    <col min="1" max="2" width="9.140625" style="540"/>
    <col min="3" max="3" width="14.42578125" style="540" customWidth="1"/>
    <col min="4" max="4" width="22.42578125" style="540" customWidth="1"/>
    <col min="5" max="5" width="20.42578125" style="540" customWidth="1"/>
    <col min="6" max="7" width="9.140625" style="540"/>
    <col min="8" max="8" width="13.85546875" style="540" customWidth="1"/>
    <col min="9" max="9" width="12.85546875" style="540" customWidth="1"/>
    <col min="10" max="10" width="14.140625" style="540" customWidth="1"/>
    <col min="11" max="11" width="17" style="540" customWidth="1"/>
    <col min="12" max="13" width="9.140625" style="540"/>
    <col min="14" max="14" width="13.7109375" style="540" customWidth="1"/>
    <col min="15" max="16384" width="9.140625" style="540"/>
  </cols>
  <sheetData>
    <row r="1" spans="1:14" ht="23.25">
      <c r="A1" s="730" t="s">
        <v>59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>
      <c r="A2" s="731" t="s">
        <v>1</v>
      </c>
      <c r="B2" s="732"/>
      <c r="C2" s="732"/>
      <c r="D2" s="744" t="s">
        <v>798</v>
      </c>
      <c r="E2" s="745"/>
      <c r="F2" s="732" t="s">
        <v>60</v>
      </c>
      <c r="G2" s="732"/>
      <c r="H2" s="732" t="s">
        <v>13</v>
      </c>
      <c r="I2" s="736" t="s">
        <v>2</v>
      </c>
      <c r="J2" s="732"/>
      <c r="K2" s="732"/>
      <c r="L2" s="732"/>
      <c r="M2" s="732"/>
      <c r="N2" s="740"/>
    </row>
    <row r="3" spans="1:14" ht="15.75" thickBot="1">
      <c r="A3" s="733"/>
      <c r="B3" s="734"/>
      <c r="C3" s="734"/>
      <c r="D3" s="746"/>
      <c r="E3" s="746"/>
      <c r="F3" s="734"/>
      <c r="G3" s="734"/>
      <c r="H3" s="734"/>
      <c r="I3" s="734"/>
      <c r="J3" s="734"/>
      <c r="K3" s="734"/>
      <c r="L3" s="734"/>
      <c r="M3" s="734"/>
      <c r="N3" s="741"/>
    </row>
    <row r="4" spans="1:14" ht="15" customHeight="1">
      <c r="A4" s="735" t="s">
        <v>6</v>
      </c>
      <c r="B4" s="734"/>
      <c r="C4" s="734"/>
      <c r="D4" s="783" t="s">
        <v>572</v>
      </c>
      <c r="E4" s="784"/>
      <c r="F4" s="734" t="s">
        <v>11</v>
      </c>
      <c r="G4" s="734"/>
      <c r="H4" s="734"/>
      <c r="I4" s="737" t="s">
        <v>7</v>
      </c>
      <c r="J4" s="734"/>
      <c r="K4" s="734"/>
      <c r="L4" s="734"/>
      <c r="M4" s="734"/>
      <c r="N4" s="741"/>
    </row>
    <row r="5" spans="1:14" ht="15.75" thickBot="1">
      <c r="A5" s="733"/>
      <c r="B5" s="734"/>
      <c r="C5" s="734"/>
      <c r="D5" s="785"/>
      <c r="E5" s="786"/>
      <c r="F5" s="734"/>
      <c r="G5" s="734"/>
      <c r="H5" s="734"/>
      <c r="I5" s="734"/>
      <c r="J5" s="734"/>
      <c r="K5" s="734"/>
      <c r="L5" s="734"/>
      <c r="M5" s="734"/>
      <c r="N5" s="741"/>
    </row>
    <row r="6" spans="1:14">
      <c r="A6" s="735" t="s">
        <v>8</v>
      </c>
      <c r="B6" s="734"/>
      <c r="C6" s="734"/>
      <c r="D6" s="737" t="s">
        <v>9</v>
      </c>
      <c r="E6" s="734"/>
      <c r="F6" s="734" t="s">
        <v>12</v>
      </c>
      <c r="G6" s="734"/>
      <c r="H6" s="734" t="s">
        <v>13</v>
      </c>
      <c r="I6" s="737" t="s">
        <v>10</v>
      </c>
      <c r="J6" s="739"/>
      <c r="K6" s="739"/>
      <c r="L6" s="739"/>
      <c r="M6" s="739"/>
      <c r="N6" s="742"/>
    </row>
    <row r="7" spans="1:14">
      <c r="A7" s="733"/>
      <c r="B7" s="734"/>
      <c r="C7" s="734"/>
      <c r="D7" s="734"/>
      <c r="E7" s="734"/>
      <c r="F7" s="734"/>
      <c r="G7" s="734"/>
      <c r="H7" s="734"/>
      <c r="I7" s="734"/>
      <c r="J7" s="739"/>
      <c r="K7" s="739"/>
      <c r="L7" s="739"/>
      <c r="M7" s="739"/>
      <c r="N7" s="742"/>
    </row>
    <row r="8" spans="1:14">
      <c r="A8" s="735" t="s">
        <v>15</v>
      </c>
      <c r="B8" s="734"/>
      <c r="C8" s="734"/>
      <c r="D8" s="737" t="s">
        <v>13</v>
      </c>
      <c r="E8" s="734"/>
      <c r="F8" s="734" t="s">
        <v>61</v>
      </c>
      <c r="G8" s="734"/>
      <c r="H8" s="739"/>
      <c r="I8" s="737" t="s">
        <v>16</v>
      </c>
      <c r="J8" s="739"/>
      <c r="K8" s="739"/>
      <c r="L8" s="739"/>
      <c r="M8" s="739"/>
      <c r="N8" s="742"/>
    </row>
    <row r="9" spans="1:14" ht="15.75" thickBot="1">
      <c r="A9" s="733"/>
      <c r="B9" s="734"/>
      <c r="C9" s="734"/>
      <c r="D9" s="734"/>
      <c r="E9" s="734"/>
      <c r="F9" s="734"/>
      <c r="G9" s="734"/>
      <c r="H9" s="739"/>
      <c r="I9" s="734"/>
      <c r="J9" s="739"/>
      <c r="K9" s="739"/>
      <c r="L9" s="739"/>
      <c r="M9" s="739"/>
      <c r="N9" s="742"/>
    </row>
    <row r="10" spans="1:14">
      <c r="A10" s="352" t="s">
        <v>62</v>
      </c>
      <c r="B10" s="531" t="s">
        <v>63</v>
      </c>
      <c r="C10" s="531" t="s">
        <v>64</v>
      </c>
      <c r="D10" s="792" t="s">
        <v>65</v>
      </c>
      <c r="E10" s="793"/>
      <c r="F10" s="531" t="s">
        <v>66</v>
      </c>
      <c r="G10" s="354" t="s">
        <v>67</v>
      </c>
      <c r="H10" s="355" t="s">
        <v>68</v>
      </c>
      <c r="I10" s="356" t="s">
        <v>69</v>
      </c>
      <c r="J10" s="357"/>
      <c r="K10" s="357" t="s">
        <v>70</v>
      </c>
      <c r="L10" s="789" t="s">
        <v>71</v>
      </c>
      <c r="M10" s="789"/>
      <c r="N10" s="358" t="s">
        <v>72</v>
      </c>
    </row>
    <row r="11" spans="1:14" ht="15.75" thickBot="1">
      <c r="A11" s="359" t="s">
        <v>13</v>
      </c>
      <c r="B11" s="360" t="s">
        <v>13</v>
      </c>
      <c r="C11" s="360" t="s">
        <v>13</v>
      </c>
      <c r="D11" s="787" t="s">
        <v>73</v>
      </c>
      <c r="E11" s="788"/>
      <c r="F11" s="360" t="s">
        <v>13</v>
      </c>
      <c r="G11" s="360" t="s">
        <v>13</v>
      </c>
      <c r="H11" s="361" t="s">
        <v>74</v>
      </c>
      <c r="I11" s="362" t="s">
        <v>13</v>
      </c>
      <c r="J11" s="363" t="s">
        <v>76</v>
      </c>
      <c r="K11" s="363" t="s">
        <v>77</v>
      </c>
      <c r="L11" s="364" t="s">
        <v>78</v>
      </c>
      <c r="M11" s="361" t="s">
        <v>76</v>
      </c>
      <c r="N11" s="365" t="s">
        <v>79</v>
      </c>
    </row>
    <row r="12" spans="1:14" ht="32.25" customHeight="1">
      <c r="A12" s="188" t="s">
        <v>5</v>
      </c>
      <c r="B12" s="530" t="s">
        <v>80</v>
      </c>
      <c r="C12" s="530" t="s">
        <v>5</v>
      </c>
      <c r="D12" s="790" t="s">
        <v>81</v>
      </c>
      <c r="E12" s="791"/>
      <c r="F12" s="189" t="s">
        <v>13</v>
      </c>
      <c r="G12" s="189" t="s">
        <v>13</v>
      </c>
      <c r="H12" s="189" t="s">
        <v>13</v>
      </c>
      <c r="I12" s="189" t="s">
        <v>13</v>
      </c>
      <c r="J12" s="174">
        <f>SUM( J42+J13)</f>
        <v>0</v>
      </c>
      <c r="K12" s="174">
        <f>SUM( K13+K42)</f>
        <v>0</v>
      </c>
      <c r="L12" s="180" t="s">
        <v>5</v>
      </c>
      <c r="M12" s="174">
        <v>7.4311417999999998</v>
      </c>
      <c r="N12" s="190" t="s">
        <v>5</v>
      </c>
    </row>
    <row r="13" spans="1:14">
      <c r="A13" s="188"/>
      <c r="B13" s="530"/>
      <c r="C13" s="327" t="s">
        <v>25</v>
      </c>
      <c r="D13" s="529"/>
      <c r="E13" s="530"/>
      <c r="F13" s="189"/>
      <c r="G13" s="189"/>
      <c r="H13" s="189"/>
      <c r="I13" s="189"/>
      <c r="J13" s="174">
        <f>SUM( J14+J22+J25+J36+J61+J64+J76+J73)</f>
        <v>0</v>
      </c>
      <c r="K13" s="174">
        <f>SUM( K14+K22+K25+K36+K61+K64+K73+K76)</f>
        <v>0</v>
      </c>
      <c r="L13" s="180"/>
      <c r="M13" s="174"/>
      <c r="N13" s="190"/>
    </row>
    <row r="14" spans="1:14">
      <c r="A14" s="188" t="s">
        <v>5</v>
      </c>
      <c r="B14" s="530" t="s">
        <v>80</v>
      </c>
      <c r="C14" s="530" t="s">
        <v>82</v>
      </c>
      <c r="D14" s="790" t="s">
        <v>83</v>
      </c>
      <c r="E14" s="791"/>
      <c r="F14" s="189" t="s">
        <v>13</v>
      </c>
      <c r="G14" s="189" t="s">
        <v>13</v>
      </c>
      <c r="H14" s="189" t="s">
        <v>13</v>
      </c>
      <c r="I14" s="189" t="s">
        <v>13</v>
      </c>
      <c r="J14" s="174">
        <f>SUM( J15:J20)</f>
        <v>0</v>
      </c>
      <c r="K14" s="174">
        <f>SUM( K15:K20)</f>
        <v>0</v>
      </c>
      <c r="L14" s="180" t="s">
        <v>5</v>
      </c>
      <c r="M14" s="174">
        <v>1.34979</v>
      </c>
      <c r="N14" s="190" t="s">
        <v>5</v>
      </c>
    </row>
    <row r="15" spans="1:14" ht="31.5" customHeight="1">
      <c r="A15" s="527" t="s">
        <v>84</v>
      </c>
      <c r="B15" s="528" t="s">
        <v>80</v>
      </c>
      <c r="C15" s="528" t="s">
        <v>85</v>
      </c>
      <c r="D15" s="737" t="s">
        <v>86</v>
      </c>
      <c r="E15" s="734"/>
      <c r="F15" s="528" t="s">
        <v>87</v>
      </c>
      <c r="G15" s="191">
        <v>4.7</v>
      </c>
      <c r="H15" s="547">
        <v>0</v>
      </c>
      <c r="I15" s="192" t="s">
        <v>88</v>
      </c>
      <c r="J15" s="334">
        <f>SUM( H15*G15)</f>
        <v>0</v>
      </c>
      <c r="K15" s="191">
        <f>SUM( J15*1.21)</f>
        <v>0</v>
      </c>
      <c r="L15" s="191">
        <v>0.24884000000000001</v>
      </c>
      <c r="M15" s="191">
        <v>1.169548</v>
      </c>
      <c r="N15" s="193" t="s">
        <v>824</v>
      </c>
    </row>
    <row r="16" spans="1:14">
      <c r="A16" s="194"/>
      <c r="B16" s="541"/>
      <c r="C16" s="541"/>
      <c r="D16" s="195" t="s">
        <v>90</v>
      </c>
      <c r="E16" s="195" t="s">
        <v>91</v>
      </c>
      <c r="F16" s="541"/>
      <c r="G16" s="196">
        <v>2.1</v>
      </c>
      <c r="H16" s="541"/>
      <c r="I16" s="541"/>
      <c r="J16" s="542"/>
      <c r="K16" s="541"/>
      <c r="L16" s="541"/>
      <c r="M16" s="541"/>
      <c r="N16" s="197"/>
    </row>
    <row r="17" spans="1:14">
      <c r="A17" s="194"/>
      <c r="B17" s="541"/>
      <c r="C17" s="541"/>
      <c r="D17" s="195" t="s">
        <v>92</v>
      </c>
      <c r="E17" s="195" t="s">
        <v>93</v>
      </c>
      <c r="F17" s="541"/>
      <c r="G17" s="196">
        <v>2.6</v>
      </c>
      <c r="H17" s="541"/>
      <c r="I17" s="541"/>
      <c r="J17" s="542"/>
      <c r="K17" s="541"/>
      <c r="L17" s="541"/>
      <c r="M17" s="541"/>
      <c r="N17" s="197"/>
    </row>
    <row r="18" spans="1:14" ht="33" customHeight="1">
      <c r="A18" s="527" t="s">
        <v>94</v>
      </c>
      <c r="B18" s="528" t="s">
        <v>80</v>
      </c>
      <c r="C18" s="528" t="s">
        <v>95</v>
      </c>
      <c r="D18" s="737" t="s">
        <v>96</v>
      </c>
      <c r="E18" s="734"/>
      <c r="F18" s="528" t="s">
        <v>87</v>
      </c>
      <c r="G18" s="191">
        <v>6.18</v>
      </c>
      <c r="H18" s="547">
        <v>0</v>
      </c>
      <c r="I18" s="192" t="s">
        <v>88</v>
      </c>
      <c r="J18" s="334">
        <f>SUM( H18*G18)</f>
        <v>0</v>
      </c>
      <c r="K18" s="191">
        <f>SUM( J18*1.21)</f>
        <v>0</v>
      </c>
      <c r="L18" s="191">
        <v>2.64E-2</v>
      </c>
      <c r="M18" s="191">
        <v>0.16315199999999999</v>
      </c>
      <c r="N18" s="193" t="s">
        <v>824</v>
      </c>
    </row>
    <row r="19" spans="1:14">
      <c r="A19" s="194"/>
      <c r="B19" s="541"/>
      <c r="C19" s="541"/>
      <c r="D19" s="195" t="s">
        <v>97</v>
      </c>
      <c r="E19" s="195" t="s">
        <v>98</v>
      </c>
      <c r="F19" s="541"/>
      <c r="G19" s="196">
        <v>6.18</v>
      </c>
      <c r="H19" s="541"/>
      <c r="I19" s="541"/>
      <c r="J19" s="542"/>
      <c r="K19" s="541"/>
      <c r="L19" s="541"/>
      <c r="M19" s="541"/>
      <c r="N19" s="197"/>
    </row>
    <row r="20" spans="1:14" ht="33" customHeight="1">
      <c r="A20" s="527" t="s">
        <v>99</v>
      </c>
      <c r="B20" s="528" t="s">
        <v>80</v>
      </c>
      <c r="C20" s="528" t="s">
        <v>100</v>
      </c>
      <c r="D20" s="737" t="s">
        <v>101</v>
      </c>
      <c r="E20" s="734"/>
      <c r="F20" s="528" t="s">
        <v>102</v>
      </c>
      <c r="G20" s="191">
        <v>1</v>
      </c>
      <c r="H20" s="547">
        <v>0</v>
      </c>
      <c r="I20" s="192" t="s">
        <v>88</v>
      </c>
      <c r="J20" s="334">
        <f>SUM( H20*G20)</f>
        <v>0</v>
      </c>
      <c r="K20" s="191">
        <f>SUM( J20*1.21)</f>
        <v>0</v>
      </c>
      <c r="L20" s="191">
        <v>1.7090000000000001E-2</v>
      </c>
      <c r="M20" s="191">
        <v>1.7090000000000001E-2</v>
      </c>
      <c r="N20" s="193" t="s">
        <v>824</v>
      </c>
    </row>
    <row r="21" spans="1:14">
      <c r="A21" s="194"/>
      <c r="B21" s="541"/>
      <c r="C21" s="541"/>
      <c r="D21" s="195" t="s">
        <v>84</v>
      </c>
      <c r="E21" s="195" t="s">
        <v>98</v>
      </c>
      <c r="F21" s="541"/>
      <c r="G21" s="196">
        <v>1</v>
      </c>
      <c r="H21" s="541"/>
      <c r="I21" s="541"/>
      <c r="J21" s="541"/>
      <c r="K21" s="541"/>
      <c r="L21" s="541"/>
      <c r="M21" s="541"/>
      <c r="N21" s="197"/>
    </row>
    <row r="22" spans="1:14">
      <c r="A22" s="188" t="s">
        <v>5</v>
      </c>
      <c r="B22" s="530" t="s">
        <v>80</v>
      </c>
      <c r="C22" s="530" t="s">
        <v>103</v>
      </c>
      <c r="D22" s="790" t="s">
        <v>104</v>
      </c>
      <c r="E22" s="791"/>
      <c r="F22" s="189" t="s">
        <v>13</v>
      </c>
      <c r="G22" s="189" t="s">
        <v>13</v>
      </c>
      <c r="H22" s="189" t="s">
        <v>13</v>
      </c>
      <c r="I22" s="189" t="s">
        <v>13</v>
      </c>
      <c r="J22" s="174">
        <f>SUM( J23)</f>
        <v>0</v>
      </c>
      <c r="K22" s="174">
        <f>SUM( K23)</f>
        <v>0</v>
      </c>
      <c r="L22" s="180" t="s">
        <v>5</v>
      </c>
      <c r="M22" s="174">
        <v>0</v>
      </c>
      <c r="N22" s="190" t="s">
        <v>5</v>
      </c>
    </row>
    <row r="23" spans="1:14">
      <c r="A23" s="527" t="s">
        <v>105</v>
      </c>
      <c r="B23" s="528" t="s">
        <v>80</v>
      </c>
      <c r="C23" s="528" t="s">
        <v>106</v>
      </c>
      <c r="D23" s="737" t="s">
        <v>107</v>
      </c>
      <c r="E23" s="734"/>
      <c r="F23" s="528" t="s">
        <v>87</v>
      </c>
      <c r="G23" s="191">
        <v>6.9</v>
      </c>
      <c r="H23" s="547">
        <v>0</v>
      </c>
      <c r="I23" s="192" t="s">
        <v>88</v>
      </c>
      <c r="J23" s="334">
        <f>SUM( H23*G23)</f>
        <v>0</v>
      </c>
      <c r="K23" s="191">
        <f>SUM( J23*1.21)</f>
        <v>0</v>
      </c>
      <c r="L23" s="191">
        <v>0</v>
      </c>
      <c r="M23" s="191">
        <v>0</v>
      </c>
      <c r="N23" s="193" t="s">
        <v>5</v>
      </c>
    </row>
    <row r="24" spans="1:14">
      <c r="A24" s="194"/>
      <c r="B24" s="541"/>
      <c r="C24" s="541"/>
      <c r="D24" s="195" t="s">
        <v>108</v>
      </c>
      <c r="E24" s="195" t="s">
        <v>109</v>
      </c>
      <c r="F24" s="541"/>
      <c r="G24" s="196">
        <v>6.9</v>
      </c>
      <c r="H24" s="541"/>
      <c r="I24" s="541"/>
      <c r="J24" s="541"/>
      <c r="K24" s="541"/>
      <c r="L24" s="541"/>
      <c r="M24" s="541"/>
      <c r="N24" s="197"/>
    </row>
    <row r="25" spans="1:14">
      <c r="A25" s="188" t="s">
        <v>5</v>
      </c>
      <c r="B25" s="530" t="s">
        <v>80</v>
      </c>
      <c r="C25" s="530" t="s">
        <v>110</v>
      </c>
      <c r="D25" s="790" t="s">
        <v>111</v>
      </c>
      <c r="E25" s="791"/>
      <c r="F25" s="189" t="s">
        <v>13</v>
      </c>
      <c r="G25" s="189" t="s">
        <v>13</v>
      </c>
      <c r="H25" s="189" t="s">
        <v>13</v>
      </c>
      <c r="I25" s="189" t="s">
        <v>13</v>
      </c>
      <c r="J25" s="174">
        <f>SUM( J26:J34)</f>
        <v>0</v>
      </c>
      <c r="K25" s="174">
        <f>SUM( K26:K34)</f>
        <v>0</v>
      </c>
      <c r="L25" s="180" t="s">
        <v>5</v>
      </c>
      <c r="M25" s="174">
        <v>5.2915663999999998</v>
      </c>
      <c r="N25" s="190" t="s">
        <v>5</v>
      </c>
    </row>
    <row r="26" spans="1:14" ht="32.25" customHeight="1">
      <c r="A26" s="527" t="s">
        <v>112</v>
      </c>
      <c r="B26" s="528" t="s">
        <v>80</v>
      </c>
      <c r="C26" s="528" t="s">
        <v>113</v>
      </c>
      <c r="D26" s="737" t="s">
        <v>114</v>
      </c>
      <c r="E26" s="734"/>
      <c r="F26" s="528" t="s">
        <v>115</v>
      </c>
      <c r="G26" s="191">
        <v>21.8</v>
      </c>
      <c r="H26" s="547">
        <v>0</v>
      </c>
      <c r="I26" s="192" t="s">
        <v>88</v>
      </c>
      <c r="J26" s="334">
        <f>SUM( H26*G26)</f>
        <v>0</v>
      </c>
      <c r="K26" s="191">
        <f>SUM( J26*1.21)</f>
        <v>0</v>
      </c>
      <c r="L26" s="191">
        <v>2.3800000000000002E-3</v>
      </c>
      <c r="M26" s="191">
        <v>5.1884000000000007E-2</v>
      </c>
      <c r="N26" s="193" t="s">
        <v>824</v>
      </c>
    </row>
    <row r="27" spans="1:14">
      <c r="A27" s="194"/>
      <c r="B27" s="541"/>
      <c r="C27" s="541"/>
      <c r="D27" s="195" t="s">
        <v>116</v>
      </c>
      <c r="E27" s="195" t="s">
        <v>117</v>
      </c>
      <c r="F27" s="541"/>
      <c r="G27" s="196">
        <v>10.199999999999999</v>
      </c>
      <c r="H27" s="541"/>
      <c r="I27" s="541"/>
      <c r="J27" s="542"/>
      <c r="K27" s="541"/>
      <c r="L27" s="541"/>
      <c r="M27" s="541"/>
      <c r="N27" s="197"/>
    </row>
    <row r="28" spans="1:14">
      <c r="A28" s="194"/>
      <c r="B28" s="541"/>
      <c r="C28" s="541"/>
      <c r="D28" s="195" t="s">
        <v>118</v>
      </c>
      <c r="E28" s="195" t="s">
        <v>119</v>
      </c>
      <c r="F28" s="541"/>
      <c r="G28" s="196">
        <v>11.6</v>
      </c>
      <c r="H28" s="541"/>
      <c r="I28" s="541"/>
      <c r="J28" s="542"/>
      <c r="K28" s="541"/>
      <c r="L28" s="541"/>
      <c r="M28" s="541"/>
      <c r="N28" s="197"/>
    </row>
    <row r="29" spans="1:14" ht="30" customHeight="1">
      <c r="A29" s="527" t="s">
        <v>120</v>
      </c>
      <c r="B29" s="528" t="s">
        <v>80</v>
      </c>
      <c r="C29" s="528" t="s">
        <v>121</v>
      </c>
      <c r="D29" s="737" t="s">
        <v>122</v>
      </c>
      <c r="E29" s="734"/>
      <c r="F29" s="528" t="s">
        <v>87</v>
      </c>
      <c r="G29" s="191">
        <v>6.4</v>
      </c>
      <c r="H29" s="547">
        <v>0</v>
      </c>
      <c r="I29" s="192" t="s">
        <v>88</v>
      </c>
      <c r="J29" s="334">
        <f>SUM( H29*G29)</f>
        <v>0</v>
      </c>
      <c r="K29" s="191">
        <f>SUM( J29*1.21)</f>
        <v>0</v>
      </c>
      <c r="L29" s="191">
        <v>5.4299999999999999E-3</v>
      </c>
      <c r="M29" s="191">
        <v>3.4751999999999998E-2</v>
      </c>
      <c r="N29" s="193" t="s">
        <v>824</v>
      </c>
    </row>
    <row r="30" spans="1:14">
      <c r="A30" s="194"/>
      <c r="B30" s="541"/>
      <c r="C30" s="541"/>
      <c r="D30" s="195" t="s">
        <v>123</v>
      </c>
      <c r="E30" s="195" t="s">
        <v>117</v>
      </c>
      <c r="F30" s="541"/>
      <c r="G30" s="196">
        <v>4.08</v>
      </c>
      <c r="H30" s="541"/>
      <c r="I30" s="541"/>
      <c r="J30" s="542"/>
      <c r="K30" s="541"/>
      <c r="L30" s="541"/>
      <c r="M30" s="541"/>
      <c r="N30" s="197"/>
    </row>
    <row r="31" spans="1:14">
      <c r="A31" s="194"/>
      <c r="B31" s="541"/>
      <c r="C31" s="541"/>
      <c r="D31" s="195" t="s">
        <v>124</v>
      </c>
      <c r="E31" s="195" t="s">
        <v>119</v>
      </c>
      <c r="F31" s="541"/>
      <c r="G31" s="196">
        <v>2.3199999999999998</v>
      </c>
      <c r="H31" s="541"/>
      <c r="I31" s="541"/>
      <c r="J31" s="542"/>
      <c r="K31" s="541"/>
      <c r="L31" s="541"/>
      <c r="M31" s="541"/>
      <c r="N31" s="197"/>
    </row>
    <row r="32" spans="1:14">
      <c r="A32" s="527" t="s">
        <v>125</v>
      </c>
      <c r="B32" s="528" t="s">
        <v>80</v>
      </c>
      <c r="C32" s="528" t="s">
        <v>126</v>
      </c>
      <c r="D32" s="737" t="s">
        <v>127</v>
      </c>
      <c r="E32" s="734"/>
      <c r="F32" s="528" t="s">
        <v>87</v>
      </c>
      <c r="G32" s="191">
        <v>101.52</v>
      </c>
      <c r="H32" s="547">
        <v>0</v>
      </c>
      <c r="I32" s="192" t="s">
        <v>88</v>
      </c>
      <c r="J32" s="334">
        <f>SUM( H32*G32)</f>
        <v>0</v>
      </c>
      <c r="K32" s="191">
        <f>SUM( J32*1.21)</f>
        <v>0</v>
      </c>
      <c r="L32" s="191">
        <v>4.7660000000000001E-2</v>
      </c>
      <c r="M32" s="191">
        <v>4.8384431999999995</v>
      </c>
      <c r="N32" s="193" t="s">
        <v>824</v>
      </c>
    </row>
    <row r="33" spans="1:14">
      <c r="A33" s="194"/>
      <c r="B33" s="541"/>
      <c r="C33" s="541"/>
      <c r="D33" s="195" t="s">
        <v>128</v>
      </c>
      <c r="E33" s="195" t="s">
        <v>129</v>
      </c>
      <c r="F33" s="541"/>
      <c r="G33" s="196">
        <v>101.52</v>
      </c>
      <c r="H33" s="541"/>
      <c r="I33" s="541"/>
      <c r="J33" s="542"/>
      <c r="K33" s="541"/>
      <c r="L33" s="541"/>
      <c r="M33" s="541"/>
      <c r="N33" s="197"/>
    </row>
    <row r="34" spans="1:14" ht="33" customHeight="1">
      <c r="A34" s="527" t="s">
        <v>130</v>
      </c>
      <c r="B34" s="528" t="s">
        <v>80</v>
      </c>
      <c r="C34" s="528" t="s">
        <v>131</v>
      </c>
      <c r="D34" s="737" t="s">
        <v>132</v>
      </c>
      <c r="E34" s="734"/>
      <c r="F34" s="528" t="s">
        <v>87</v>
      </c>
      <c r="G34" s="191">
        <v>101.52</v>
      </c>
      <c r="H34" s="547">
        <v>0</v>
      </c>
      <c r="I34" s="192" t="s">
        <v>88</v>
      </c>
      <c r="J34" s="334">
        <f>SUM( H34*G34)</f>
        <v>0</v>
      </c>
      <c r="K34" s="191">
        <f>SUM( J34*1.21)</f>
        <v>0</v>
      </c>
      <c r="L34" s="191">
        <v>3.6099999999999999E-3</v>
      </c>
      <c r="M34" s="191">
        <v>0.36648719999999996</v>
      </c>
      <c r="N34" s="193" t="s">
        <v>824</v>
      </c>
    </row>
    <row r="35" spans="1:14">
      <c r="A35" s="194"/>
      <c r="B35" s="541"/>
      <c r="C35" s="541"/>
      <c r="D35" s="195" t="s">
        <v>133</v>
      </c>
      <c r="E35" s="195" t="s">
        <v>134</v>
      </c>
      <c r="F35" s="541"/>
      <c r="G35" s="196">
        <v>101.52</v>
      </c>
      <c r="H35" s="541"/>
      <c r="I35" s="541"/>
      <c r="J35" s="541"/>
      <c r="K35" s="541"/>
      <c r="L35" s="541"/>
      <c r="M35" s="541"/>
      <c r="N35" s="197"/>
    </row>
    <row r="36" spans="1:14">
      <c r="A36" s="188" t="s">
        <v>5</v>
      </c>
      <c r="B36" s="530" t="s">
        <v>80</v>
      </c>
      <c r="C36" s="530" t="s">
        <v>135</v>
      </c>
      <c r="D36" s="790" t="s">
        <v>136</v>
      </c>
      <c r="E36" s="791"/>
      <c r="F36" s="189" t="s">
        <v>13</v>
      </c>
      <c r="G36" s="189" t="s">
        <v>13</v>
      </c>
      <c r="H36" s="189" t="s">
        <v>13</v>
      </c>
      <c r="I36" s="189" t="s">
        <v>13</v>
      </c>
      <c r="J36" s="174">
        <f>SUM( J37:J39)</f>
        <v>0</v>
      </c>
      <c r="K36" s="174">
        <f>SUM( K37:K39)</f>
        <v>0</v>
      </c>
      <c r="L36" s="180" t="s">
        <v>5</v>
      </c>
      <c r="M36" s="174">
        <v>5.9139999999999998E-2</v>
      </c>
      <c r="N36" s="190" t="s">
        <v>5</v>
      </c>
    </row>
    <row r="37" spans="1:14" ht="31.5" customHeight="1">
      <c r="A37" s="527" t="s">
        <v>137</v>
      </c>
      <c r="B37" s="528" t="s">
        <v>80</v>
      </c>
      <c r="C37" s="528" t="s">
        <v>138</v>
      </c>
      <c r="D37" s="737" t="s">
        <v>139</v>
      </c>
      <c r="E37" s="734"/>
      <c r="F37" s="528" t="s">
        <v>102</v>
      </c>
      <c r="G37" s="191">
        <v>2</v>
      </c>
      <c r="H37" s="547">
        <v>0</v>
      </c>
      <c r="I37" s="192" t="s">
        <v>88</v>
      </c>
      <c r="J37" s="334">
        <f>SUM( H37*G37)</f>
        <v>0</v>
      </c>
      <c r="K37" s="191">
        <f>SUM( J37*1.21)</f>
        <v>0</v>
      </c>
      <c r="L37" s="191">
        <v>2.9569999999999999E-2</v>
      </c>
      <c r="M37" s="191">
        <v>5.9139999999999998E-2</v>
      </c>
      <c r="N37" s="193" t="s">
        <v>824</v>
      </c>
    </row>
    <row r="38" spans="1:14">
      <c r="A38" s="194"/>
      <c r="B38" s="541"/>
      <c r="C38" s="541"/>
      <c r="D38" s="195" t="s">
        <v>94</v>
      </c>
      <c r="E38" s="195" t="s">
        <v>140</v>
      </c>
      <c r="F38" s="541"/>
      <c r="G38" s="196">
        <v>2</v>
      </c>
      <c r="H38" s="541"/>
      <c r="I38" s="541"/>
      <c r="J38" s="541"/>
      <c r="K38" s="541"/>
      <c r="L38" s="541"/>
      <c r="M38" s="541"/>
      <c r="N38" s="197"/>
    </row>
    <row r="39" spans="1:14" ht="33.75" customHeight="1">
      <c r="A39" s="527" t="s">
        <v>141</v>
      </c>
      <c r="B39" s="528" t="s">
        <v>80</v>
      </c>
      <c r="C39" s="528" t="s">
        <v>142</v>
      </c>
      <c r="D39" s="737" t="s">
        <v>143</v>
      </c>
      <c r="E39" s="734"/>
      <c r="F39" s="528" t="s">
        <v>144</v>
      </c>
      <c r="G39" s="191">
        <v>2</v>
      </c>
      <c r="H39" s="547">
        <v>0</v>
      </c>
      <c r="I39" s="192" t="s">
        <v>88</v>
      </c>
      <c r="J39" s="334">
        <f>SUM( H39*G39)</f>
        <v>0</v>
      </c>
      <c r="K39" s="191">
        <f>SUM( J39*1.21)</f>
        <v>0</v>
      </c>
      <c r="L39" s="191">
        <v>0</v>
      </c>
      <c r="M39" s="191">
        <v>0</v>
      </c>
      <c r="N39" s="193" t="s">
        <v>5</v>
      </c>
    </row>
    <row r="40" spans="1:14">
      <c r="A40" s="194"/>
      <c r="B40" s="541"/>
      <c r="C40" s="541"/>
      <c r="D40" s="195" t="s">
        <v>94</v>
      </c>
      <c r="E40" s="195" t="s">
        <v>140</v>
      </c>
      <c r="F40" s="541"/>
      <c r="G40" s="196">
        <v>2</v>
      </c>
      <c r="H40" s="541"/>
      <c r="I40" s="541"/>
      <c r="J40" s="541"/>
      <c r="K40" s="541"/>
      <c r="L40" s="541"/>
      <c r="M40" s="541"/>
      <c r="N40" s="197"/>
    </row>
    <row r="41" spans="1:14">
      <c r="A41" s="194"/>
      <c r="B41" s="541"/>
      <c r="C41" s="541"/>
      <c r="D41" s="195"/>
      <c r="E41" s="195"/>
      <c r="F41" s="541"/>
      <c r="G41" s="196"/>
      <c r="H41" s="541"/>
      <c r="I41" s="541"/>
      <c r="J41" s="541"/>
      <c r="K41" s="541"/>
      <c r="L41" s="541"/>
      <c r="M41" s="541"/>
      <c r="N41" s="197"/>
    </row>
    <row r="42" spans="1:14" ht="15.75">
      <c r="A42" s="321"/>
      <c r="B42" s="543"/>
      <c r="C42" s="544" t="s">
        <v>32</v>
      </c>
      <c r="D42" s="323"/>
      <c r="E42" s="323"/>
      <c r="F42" s="543"/>
      <c r="G42" s="324"/>
      <c r="H42" s="543"/>
      <c r="I42" s="543"/>
      <c r="J42" s="545">
        <f>SUM( J43+J56)</f>
        <v>0</v>
      </c>
      <c r="K42" s="546">
        <f>SUM( K43+K56)</f>
        <v>0</v>
      </c>
      <c r="L42" s="543"/>
      <c r="M42" s="543"/>
      <c r="N42" s="325"/>
    </row>
    <row r="43" spans="1:14">
      <c r="A43" s="188" t="s">
        <v>5</v>
      </c>
      <c r="B43" s="530" t="s">
        <v>80</v>
      </c>
      <c r="C43" s="530" t="s">
        <v>145</v>
      </c>
      <c r="D43" s="790" t="s">
        <v>146</v>
      </c>
      <c r="E43" s="791"/>
      <c r="F43" s="189" t="s">
        <v>13</v>
      </c>
      <c r="G43" s="189" t="s">
        <v>13</v>
      </c>
      <c r="H43" s="189" t="s">
        <v>13</v>
      </c>
      <c r="I43" s="189" t="s">
        <v>13</v>
      </c>
      <c r="J43" s="174">
        <f>SUM( J44:J54)</f>
        <v>0</v>
      </c>
      <c r="K43" s="174">
        <f>SUM( K44:K54)</f>
        <v>0</v>
      </c>
      <c r="L43" s="180" t="s">
        <v>5</v>
      </c>
      <c r="M43" s="174">
        <v>5.8000000000000003E-2</v>
      </c>
      <c r="N43" s="190" t="s">
        <v>5</v>
      </c>
    </row>
    <row r="44" spans="1:14" ht="34.5" customHeight="1">
      <c r="A44" s="527" t="s">
        <v>147</v>
      </c>
      <c r="B44" s="528" t="s">
        <v>80</v>
      </c>
      <c r="C44" s="528" t="s">
        <v>148</v>
      </c>
      <c r="D44" s="737" t="s">
        <v>149</v>
      </c>
      <c r="E44" s="734"/>
      <c r="F44" s="528" t="s">
        <v>102</v>
      </c>
      <c r="G44" s="191">
        <v>2</v>
      </c>
      <c r="H44" s="547">
        <v>0</v>
      </c>
      <c r="I44" s="192" t="s">
        <v>88</v>
      </c>
      <c r="J44" s="334">
        <f>SUM( H44*G44)</f>
        <v>0</v>
      </c>
      <c r="K44" s="191">
        <f>SUM( J44*1.21)</f>
        <v>0</v>
      </c>
      <c r="L44" s="191">
        <v>0</v>
      </c>
      <c r="M44" s="191">
        <v>0</v>
      </c>
      <c r="N44" s="193" t="s">
        <v>824</v>
      </c>
    </row>
    <row r="45" spans="1:14">
      <c r="A45" s="194"/>
      <c r="B45" s="541"/>
      <c r="C45" s="541"/>
      <c r="D45" s="195" t="s">
        <v>94</v>
      </c>
      <c r="E45" s="195" t="s">
        <v>117</v>
      </c>
      <c r="F45" s="541"/>
      <c r="G45" s="196">
        <v>2</v>
      </c>
      <c r="H45" s="541"/>
      <c r="I45" s="541"/>
      <c r="J45" s="541"/>
      <c r="K45" s="541"/>
      <c r="L45" s="541"/>
      <c r="M45" s="541"/>
      <c r="N45" s="197"/>
    </row>
    <row r="46" spans="1:14" ht="48.75" customHeight="1">
      <c r="A46" s="527" t="s">
        <v>150</v>
      </c>
      <c r="B46" s="528" t="s">
        <v>80</v>
      </c>
      <c r="C46" s="528" t="s">
        <v>151</v>
      </c>
      <c r="D46" s="737" t="s">
        <v>152</v>
      </c>
      <c r="E46" s="734"/>
      <c r="F46" s="528" t="s">
        <v>102</v>
      </c>
      <c r="G46" s="191">
        <v>1</v>
      </c>
      <c r="H46" s="547">
        <v>0</v>
      </c>
      <c r="I46" s="192" t="s">
        <v>88</v>
      </c>
      <c r="J46" s="334">
        <f>SUM( H46*G46)</f>
        <v>0</v>
      </c>
      <c r="K46" s="191">
        <f>SUM( J46*1.21)</f>
        <v>0</v>
      </c>
      <c r="L46" s="191">
        <v>2.5000000000000001E-2</v>
      </c>
      <c r="M46" s="191">
        <v>2.5000000000000001E-2</v>
      </c>
      <c r="N46" s="193" t="s">
        <v>824</v>
      </c>
    </row>
    <row r="47" spans="1:14">
      <c r="A47" s="194"/>
      <c r="B47" s="541"/>
      <c r="C47" s="541"/>
      <c r="D47" s="195" t="s">
        <v>84</v>
      </c>
      <c r="E47" s="195" t="s">
        <v>117</v>
      </c>
      <c r="F47" s="541"/>
      <c r="G47" s="196">
        <v>1</v>
      </c>
      <c r="H47" s="541"/>
      <c r="I47" s="541"/>
      <c r="J47" s="541"/>
      <c r="K47" s="541"/>
      <c r="L47" s="541"/>
      <c r="M47" s="541"/>
      <c r="N47" s="197"/>
    </row>
    <row r="48" spans="1:14" ht="50.25" customHeight="1">
      <c r="A48" s="527" t="s">
        <v>153</v>
      </c>
      <c r="B48" s="528" t="s">
        <v>80</v>
      </c>
      <c r="C48" s="528" t="s">
        <v>154</v>
      </c>
      <c r="D48" s="737" t="s">
        <v>155</v>
      </c>
      <c r="E48" s="734"/>
      <c r="F48" s="528" t="s">
        <v>102</v>
      </c>
      <c r="G48" s="191">
        <v>1</v>
      </c>
      <c r="H48" s="547">
        <v>0</v>
      </c>
      <c r="I48" s="192" t="s">
        <v>88</v>
      </c>
      <c r="J48" s="334">
        <f>SUM( H48*G48)</f>
        <v>0</v>
      </c>
      <c r="K48" s="191">
        <f>SUM( J48*1.21)</f>
        <v>0</v>
      </c>
      <c r="L48" s="191">
        <v>3.3000000000000002E-2</v>
      </c>
      <c r="M48" s="191">
        <v>3.3000000000000002E-2</v>
      </c>
      <c r="N48" s="193" t="s">
        <v>824</v>
      </c>
    </row>
    <row r="49" spans="1:14">
      <c r="A49" s="194"/>
      <c r="B49" s="541"/>
      <c r="C49" s="541"/>
      <c r="D49" s="195" t="s">
        <v>84</v>
      </c>
      <c r="E49" s="195" t="s">
        <v>117</v>
      </c>
      <c r="F49" s="541"/>
      <c r="G49" s="196">
        <v>1</v>
      </c>
      <c r="H49" s="541"/>
      <c r="I49" s="541"/>
      <c r="J49" s="541"/>
      <c r="K49" s="541"/>
      <c r="L49" s="541"/>
      <c r="M49" s="541"/>
      <c r="N49" s="197"/>
    </row>
    <row r="50" spans="1:14">
      <c r="A50" s="527" t="s">
        <v>156</v>
      </c>
      <c r="B50" s="528" t="s">
        <v>80</v>
      </c>
      <c r="C50" s="528" t="s">
        <v>157</v>
      </c>
      <c r="D50" s="737" t="s">
        <v>158</v>
      </c>
      <c r="E50" s="734"/>
      <c r="F50" s="528" t="s">
        <v>102</v>
      </c>
      <c r="G50" s="191">
        <v>2</v>
      </c>
      <c r="H50" s="547">
        <v>0</v>
      </c>
      <c r="I50" s="192" t="s">
        <v>88</v>
      </c>
      <c r="J50" s="334">
        <f>SUM( H50*G50)</f>
        <v>0</v>
      </c>
      <c r="K50" s="191">
        <f>SUM( J50*1.21)</f>
        <v>0</v>
      </c>
      <c r="L50" s="191">
        <v>0</v>
      </c>
      <c r="M50" s="191">
        <v>0</v>
      </c>
      <c r="N50" s="193" t="s">
        <v>824</v>
      </c>
    </row>
    <row r="51" spans="1:14">
      <c r="A51" s="194"/>
      <c r="B51" s="541"/>
      <c r="C51" s="541"/>
      <c r="D51" s="195" t="s">
        <v>94</v>
      </c>
      <c r="E51" s="195" t="s">
        <v>159</v>
      </c>
      <c r="F51" s="541"/>
      <c r="G51" s="196">
        <v>2</v>
      </c>
      <c r="H51" s="541"/>
      <c r="I51" s="541"/>
      <c r="J51" s="541"/>
      <c r="K51" s="541"/>
      <c r="L51" s="541"/>
      <c r="M51" s="541"/>
      <c r="N51" s="197"/>
    </row>
    <row r="52" spans="1:14">
      <c r="A52" s="527" t="s">
        <v>160</v>
      </c>
      <c r="B52" s="528" t="s">
        <v>80</v>
      </c>
      <c r="C52" s="528" t="s">
        <v>161</v>
      </c>
      <c r="D52" s="737" t="s">
        <v>162</v>
      </c>
      <c r="E52" s="734"/>
      <c r="F52" s="528" t="s">
        <v>163</v>
      </c>
      <c r="G52" s="191">
        <v>2</v>
      </c>
      <c r="H52" s="547">
        <v>0</v>
      </c>
      <c r="I52" s="192" t="s">
        <v>88</v>
      </c>
      <c r="J52" s="334">
        <f>SUM( H52*G52)</f>
        <v>0</v>
      </c>
      <c r="K52" s="191">
        <f>SUM( J52*1.21)</f>
        <v>0</v>
      </c>
      <c r="L52" s="191">
        <v>0</v>
      </c>
      <c r="M52" s="191">
        <v>0</v>
      </c>
      <c r="N52" s="193" t="s">
        <v>5</v>
      </c>
    </row>
    <row r="53" spans="1:14">
      <c r="A53" s="194"/>
      <c r="B53" s="541"/>
      <c r="C53" s="541"/>
      <c r="D53" s="195" t="s">
        <v>94</v>
      </c>
      <c r="E53" s="195" t="s">
        <v>164</v>
      </c>
      <c r="F53" s="541"/>
      <c r="G53" s="196">
        <v>2</v>
      </c>
      <c r="H53" s="541"/>
      <c r="I53" s="541"/>
      <c r="J53" s="541"/>
      <c r="K53" s="541"/>
      <c r="L53" s="541"/>
      <c r="M53" s="541"/>
      <c r="N53" s="197"/>
    </row>
    <row r="54" spans="1:14">
      <c r="A54" s="527" t="s">
        <v>165</v>
      </c>
      <c r="B54" s="528" t="s">
        <v>80</v>
      </c>
      <c r="C54" s="528" t="s">
        <v>166</v>
      </c>
      <c r="D54" s="737" t="s">
        <v>167</v>
      </c>
      <c r="E54" s="734"/>
      <c r="F54" s="528" t="s">
        <v>168</v>
      </c>
      <c r="G54" s="191">
        <v>823.19</v>
      </c>
      <c r="H54" s="547">
        <v>0</v>
      </c>
      <c r="I54" s="192" t="s">
        <v>88</v>
      </c>
      <c r="J54" s="334">
        <f>SUM( H54*G54)</f>
        <v>0</v>
      </c>
      <c r="K54" s="191">
        <f>SUM( J54*1.21)</f>
        <v>0</v>
      </c>
      <c r="L54" s="191">
        <v>0</v>
      </c>
      <c r="M54" s="191">
        <v>0</v>
      </c>
      <c r="N54" s="193" t="s">
        <v>824</v>
      </c>
    </row>
    <row r="55" spans="1:14">
      <c r="A55" s="194"/>
      <c r="B55" s="541"/>
      <c r="C55" s="541"/>
      <c r="D55" s="195" t="s">
        <v>169</v>
      </c>
      <c r="E55" s="195" t="s">
        <v>5</v>
      </c>
      <c r="F55" s="541"/>
      <c r="G55" s="196">
        <v>823.19</v>
      </c>
      <c r="H55" s="541"/>
      <c r="I55" s="541"/>
      <c r="J55" s="541"/>
      <c r="K55" s="541"/>
      <c r="L55" s="541"/>
      <c r="M55" s="541"/>
      <c r="N55" s="197"/>
    </row>
    <row r="56" spans="1:14">
      <c r="A56" s="188" t="s">
        <v>5</v>
      </c>
      <c r="B56" s="530" t="s">
        <v>80</v>
      </c>
      <c r="C56" s="530" t="s">
        <v>170</v>
      </c>
      <c r="D56" s="790" t="s">
        <v>171</v>
      </c>
      <c r="E56" s="791"/>
      <c r="F56" s="189" t="s">
        <v>13</v>
      </c>
      <c r="G56" s="189" t="s">
        <v>13</v>
      </c>
      <c r="H56" s="189" t="s">
        <v>13</v>
      </c>
      <c r="I56" s="189" t="s">
        <v>13</v>
      </c>
      <c r="J56" s="174">
        <f>SUM( J57:J59)</f>
        <v>0</v>
      </c>
      <c r="K56" s="174">
        <f>SUM( K57:K59)</f>
        <v>0</v>
      </c>
      <c r="L56" s="180" t="s">
        <v>5</v>
      </c>
      <c r="M56" s="174">
        <v>4.0787999999999996E-3</v>
      </c>
      <c r="N56" s="190" t="s">
        <v>5</v>
      </c>
    </row>
    <row r="57" spans="1:14">
      <c r="A57" s="527" t="s">
        <v>172</v>
      </c>
      <c r="B57" s="528" t="s">
        <v>80</v>
      </c>
      <c r="C57" s="528" t="s">
        <v>173</v>
      </c>
      <c r="D57" s="737" t="s">
        <v>174</v>
      </c>
      <c r="E57" s="734"/>
      <c r="F57" s="528" t="s">
        <v>87</v>
      </c>
      <c r="G57" s="191">
        <v>12.36</v>
      </c>
      <c r="H57" s="547">
        <v>0</v>
      </c>
      <c r="I57" s="192" t="s">
        <v>88</v>
      </c>
      <c r="J57" s="334">
        <f>SUM( H57*G57)</f>
        <v>0</v>
      </c>
      <c r="K57" s="191">
        <f>SUM( J57*1.21)</f>
        <v>0</v>
      </c>
      <c r="L57" s="191">
        <v>5.0000000000000002E-5</v>
      </c>
      <c r="M57" s="191">
        <v>6.1799999999999995E-4</v>
      </c>
      <c r="N57" s="193" t="s">
        <v>824</v>
      </c>
    </row>
    <row r="58" spans="1:14">
      <c r="A58" s="194"/>
      <c r="B58" s="541"/>
      <c r="C58" s="541"/>
      <c r="D58" s="195" t="s">
        <v>175</v>
      </c>
      <c r="E58" s="195" t="s">
        <v>176</v>
      </c>
      <c r="F58" s="541"/>
      <c r="G58" s="196">
        <v>12.36</v>
      </c>
      <c r="H58" s="541"/>
      <c r="I58" s="541"/>
      <c r="J58" s="541"/>
      <c r="K58" s="541"/>
      <c r="L58" s="541"/>
      <c r="M58" s="541"/>
      <c r="N58" s="197"/>
    </row>
    <row r="59" spans="1:14">
      <c r="A59" s="527" t="s">
        <v>177</v>
      </c>
      <c r="B59" s="528" t="s">
        <v>80</v>
      </c>
      <c r="C59" s="528" t="s">
        <v>178</v>
      </c>
      <c r="D59" s="737" t="s">
        <v>179</v>
      </c>
      <c r="E59" s="734"/>
      <c r="F59" s="528" t="s">
        <v>87</v>
      </c>
      <c r="G59" s="191">
        <v>12.36</v>
      </c>
      <c r="H59" s="547">
        <v>0</v>
      </c>
      <c r="I59" s="192" t="s">
        <v>88</v>
      </c>
      <c r="J59" s="334">
        <f>SUM( H59*G59)</f>
        <v>0</v>
      </c>
      <c r="K59" s="191">
        <f>SUM( J59*1.21)</f>
        <v>0</v>
      </c>
      <c r="L59" s="191">
        <v>2.7999999999999998E-4</v>
      </c>
      <c r="M59" s="191">
        <v>3.4607999999999996E-3</v>
      </c>
      <c r="N59" s="193" t="s">
        <v>824</v>
      </c>
    </row>
    <row r="60" spans="1:14">
      <c r="A60" s="194"/>
      <c r="B60" s="541"/>
      <c r="C60" s="541"/>
      <c r="D60" s="195" t="s">
        <v>180</v>
      </c>
      <c r="E60" s="195" t="s">
        <v>5</v>
      </c>
      <c r="F60" s="541"/>
      <c r="G60" s="196">
        <v>12.36</v>
      </c>
      <c r="H60" s="541"/>
      <c r="I60" s="541"/>
      <c r="J60" s="541"/>
      <c r="K60" s="541"/>
      <c r="L60" s="541"/>
      <c r="M60" s="541"/>
      <c r="N60" s="197"/>
    </row>
    <row r="61" spans="1:14">
      <c r="A61" s="188" t="s">
        <v>5</v>
      </c>
      <c r="B61" s="530" t="s">
        <v>80</v>
      </c>
      <c r="C61" s="530" t="s">
        <v>181</v>
      </c>
      <c r="D61" s="790" t="s">
        <v>182</v>
      </c>
      <c r="E61" s="791"/>
      <c r="F61" s="189" t="s">
        <v>13</v>
      </c>
      <c r="G61" s="189" t="s">
        <v>13</v>
      </c>
      <c r="H61" s="189" t="s">
        <v>13</v>
      </c>
      <c r="I61" s="189" t="s">
        <v>13</v>
      </c>
      <c r="J61" s="174">
        <f>SUM( J62)</f>
        <v>0</v>
      </c>
      <c r="K61" s="174">
        <f>SUM( K62)</f>
        <v>0</v>
      </c>
      <c r="L61" s="180" t="s">
        <v>5</v>
      </c>
      <c r="M61" s="174">
        <v>8.7119999999999993E-3</v>
      </c>
      <c r="N61" s="190" t="s">
        <v>5</v>
      </c>
    </row>
    <row r="62" spans="1:14">
      <c r="A62" s="527" t="s">
        <v>183</v>
      </c>
      <c r="B62" s="528" t="s">
        <v>80</v>
      </c>
      <c r="C62" s="528" t="s">
        <v>184</v>
      </c>
      <c r="D62" s="737" t="s">
        <v>185</v>
      </c>
      <c r="E62" s="734"/>
      <c r="F62" s="528" t="s">
        <v>87</v>
      </c>
      <c r="G62" s="191">
        <v>7.2</v>
      </c>
      <c r="H62" s="547">
        <v>0</v>
      </c>
      <c r="I62" s="192" t="s">
        <v>88</v>
      </c>
      <c r="J62" s="334">
        <f>SUM( H62*G62)</f>
        <v>0</v>
      </c>
      <c r="K62" s="191">
        <f>SUM( J62*1.21)</f>
        <v>0</v>
      </c>
      <c r="L62" s="191">
        <v>1.2099999999999999E-3</v>
      </c>
      <c r="M62" s="191">
        <v>8.7119999999999993E-3</v>
      </c>
      <c r="N62" s="193" t="s">
        <v>824</v>
      </c>
    </row>
    <row r="63" spans="1:14">
      <c r="A63" s="194"/>
      <c r="B63" s="541"/>
      <c r="C63" s="541"/>
      <c r="D63" s="195" t="s">
        <v>186</v>
      </c>
      <c r="E63" s="195" t="s">
        <v>5</v>
      </c>
      <c r="F63" s="541"/>
      <c r="G63" s="196">
        <v>7.2</v>
      </c>
      <c r="H63" s="541"/>
      <c r="I63" s="541"/>
      <c r="J63" s="541"/>
      <c r="K63" s="541"/>
      <c r="L63" s="541"/>
      <c r="M63" s="541"/>
      <c r="N63" s="197"/>
    </row>
    <row r="64" spans="1:14">
      <c r="A64" s="188" t="s">
        <v>5</v>
      </c>
      <c r="B64" s="530" t="s">
        <v>80</v>
      </c>
      <c r="C64" s="530" t="s">
        <v>187</v>
      </c>
      <c r="D64" s="790" t="s">
        <v>188</v>
      </c>
      <c r="E64" s="791"/>
      <c r="F64" s="189" t="s">
        <v>13</v>
      </c>
      <c r="G64" s="189" t="s">
        <v>13</v>
      </c>
      <c r="H64" s="189" t="s">
        <v>13</v>
      </c>
      <c r="I64" s="189" t="s">
        <v>13</v>
      </c>
      <c r="J64" s="174">
        <f>SUM( J65:J72)</f>
        <v>0</v>
      </c>
      <c r="K64" s="174">
        <f>SUM( K65:K72)</f>
        <v>0</v>
      </c>
      <c r="L64" s="180" t="s">
        <v>5</v>
      </c>
      <c r="M64" s="174">
        <v>0.65985459999999996</v>
      </c>
      <c r="N64" s="190" t="s">
        <v>5</v>
      </c>
    </row>
    <row r="65" spans="1:14" ht="31.5" customHeight="1">
      <c r="A65" s="527" t="s">
        <v>189</v>
      </c>
      <c r="B65" s="528" t="s">
        <v>80</v>
      </c>
      <c r="C65" s="528" t="s">
        <v>190</v>
      </c>
      <c r="D65" s="737" t="s">
        <v>191</v>
      </c>
      <c r="E65" s="734"/>
      <c r="F65" s="528" t="s">
        <v>102</v>
      </c>
      <c r="G65" s="191">
        <v>4</v>
      </c>
      <c r="H65" s="547">
        <v>0</v>
      </c>
      <c r="I65" s="192" t="s">
        <v>88</v>
      </c>
      <c r="J65" s="334">
        <f>SUM( H65*G65)</f>
        <v>0</v>
      </c>
      <c r="K65" s="191">
        <f>SUM( J65*1.21)</f>
        <v>0</v>
      </c>
      <c r="L65" s="191">
        <v>0</v>
      </c>
      <c r="M65" s="191">
        <v>0</v>
      </c>
      <c r="N65" s="193" t="s">
        <v>824</v>
      </c>
    </row>
    <row r="66" spans="1:14">
      <c r="A66" s="194"/>
      <c r="B66" s="541"/>
      <c r="C66" s="541"/>
      <c r="D66" s="195" t="s">
        <v>94</v>
      </c>
      <c r="E66" s="195" t="s">
        <v>91</v>
      </c>
      <c r="F66" s="541"/>
      <c r="G66" s="196">
        <v>2</v>
      </c>
      <c r="H66" s="541"/>
      <c r="I66" s="541"/>
      <c r="J66" s="541"/>
      <c r="K66" s="541"/>
      <c r="L66" s="541"/>
      <c r="M66" s="541"/>
      <c r="N66" s="197"/>
    </row>
    <row r="67" spans="1:14">
      <c r="A67" s="194"/>
      <c r="B67" s="541"/>
      <c r="C67" s="541"/>
      <c r="D67" s="195" t="s">
        <v>94</v>
      </c>
      <c r="E67" s="195" t="s">
        <v>192</v>
      </c>
      <c r="F67" s="541"/>
      <c r="G67" s="196">
        <v>2</v>
      </c>
      <c r="H67" s="541"/>
      <c r="I67" s="541"/>
      <c r="J67" s="541"/>
      <c r="K67" s="541"/>
      <c r="L67" s="541"/>
      <c r="M67" s="541"/>
      <c r="N67" s="197"/>
    </row>
    <row r="68" spans="1:14">
      <c r="A68" s="527" t="s">
        <v>88</v>
      </c>
      <c r="B68" s="528" t="s">
        <v>80</v>
      </c>
      <c r="C68" s="528" t="s">
        <v>193</v>
      </c>
      <c r="D68" s="737" t="s">
        <v>194</v>
      </c>
      <c r="E68" s="734"/>
      <c r="F68" s="528" t="s">
        <v>87</v>
      </c>
      <c r="G68" s="191">
        <v>7.96</v>
      </c>
      <c r="H68" s="547">
        <v>0</v>
      </c>
      <c r="I68" s="192" t="s">
        <v>88</v>
      </c>
      <c r="J68" s="334">
        <f>SUM( H68*G68)</f>
        <v>0</v>
      </c>
      <c r="K68" s="191">
        <f>SUM( J68*1.21)</f>
        <v>0</v>
      </c>
      <c r="L68" s="191">
        <v>7.7170000000000002E-2</v>
      </c>
      <c r="M68" s="191">
        <v>0.61427319999999996</v>
      </c>
      <c r="N68" s="193" t="s">
        <v>824</v>
      </c>
    </row>
    <row r="69" spans="1:14">
      <c r="A69" s="194"/>
      <c r="B69" s="541"/>
      <c r="C69" s="541"/>
      <c r="D69" s="195" t="s">
        <v>195</v>
      </c>
      <c r="E69" s="195" t="s">
        <v>91</v>
      </c>
      <c r="F69" s="541"/>
      <c r="G69" s="196">
        <v>3.16</v>
      </c>
      <c r="H69" s="541"/>
      <c r="I69" s="541"/>
      <c r="J69" s="541"/>
      <c r="K69" s="541"/>
      <c r="L69" s="541"/>
      <c r="M69" s="541"/>
      <c r="N69" s="197"/>
    </row>
    <row r="70" spans="1:14">
      <c r="A70" s="194"/>
      <c r="B70" s="541"/>
      <c r="C70" s="541"/>
      <c r="D70" s="195" t="s">
        <v>196</v>
      </c>
      <c r="E70" s="195" t="s">
        <v>192</v>
      </c>
      <c r="F70" s="541"/>
      <c r="G70" s="196">
        <v>4.8</v>
      </c>
      <c r="H70" s="541"/>
      <c r="I70" s="541"/>
      <c r="J70" s="541"/>
      <c r="K70" s="541"/>
      <c r="L70" s="541"/>
      <c r="M70" s="541"/>
      <c r="N70" s="197"/>
    </row>
    <row r="71" spans="1:14" ht="41.25" customHeight="1">
      <c r="A71" s="527" t="s">
        <v>197</v>
      </c>
      <c r="B71" s="528" t="s">
        <v>80</v>
      </c>
      <c r="C71" s="528" t="s">
        <v>198</v>
      </c>
      <c r="D71" s="737" t="s">
        <v>199</v>
      </c>
      <c r="E71" s="734"/>
      <c r="F71" s="528" t="s">
        <v>87</v>
      </c>
      <c r="G71" s="191">
        <v>4.1399999999999997</v>
      </c>
      <c r="H71" s="547">
        <v>0</v>
      </c>
      <c r="I71" s="192" t="s">
        <v>88</v>
      </c>
      <c r="J71" s="334">
        <f>SUM( H71*G71)</f>
        <v>0</v>
      </c>
      <c r="K71" s="191">
        <f>SUM( J71*1.21)</f>
        <v>0</v>
      </c>
      <c r="L71" s="191">
        <v>1.1010000000000001E-2</v>
      </c>
      <c r="M71" s="191">
        <v>4.5581400000000001E-2</v>
      </c>
      <c r="N71" s="193" t="s">
        <v>824</v>
      </c>
    </row>
    <row r="72" spans="1:14">
      <c r="A72" s="194"/>
      <c r="B72" s="541"/>
      <c r="C72" s="541"/>
      <c r="D72" s="195" t="s">
        <v>200</v>
      </c>
      <c r="E72" s="195" t="s">
        <v>109</v>
      </c>
      <c r="F72" s="541"/>
      <c r="G72" s="196">
        <v>4.1399999999999997</v>
      </c>
      <c r="H72" s="541"/>
      <c r="I72" s="541"/>
      <c r="J72" s="541"/>
      <c r="K72" s="541"/>
      <c r="L72" s="541"/>
      <c r="M72" s="541"/>
      <c r="N72" s="197"/>
    </row>
    <row r="73" spans="1:14">
      <c r="A73" s="188" t="s">
        <v>5</v>
      </c>
      <c r="B73" s="530" t="s">
        <v>80</v>
      </c>
      <c r="C73" s="530" t="s">
        <v>206</v>
      </c>
      <c r="D73" s="790" t="s">
        <v>207</v>
      </c>
      <c r="E73" s="791"/>
      <c r="F73" s="189" t="s">
        <v>13</v>
      </c>
      <c r="G73" s="189" t="s">
        <v>13</v>
      </c>
      <c r="H73" s="189" t="s">
        <v>13</v>
      </c>
      <c r="I73" s="189" t="s">
        <v>13</v>
      </c>
      <c r="J73" s="174">
        <f>SUM( J74)</f>
        <v>0</v>
      </c>
      <c r="K73" s="174">
        <f>SUM( K74)</f>
        <v>0</v>
      </c>
      <c r="L73" s="180" t="s">
        <v>5</v>
      </c>
      <c r="M73" s="174">
        <v>0</v>
      </c>
      <c r="N73" s="190" t="s">
        <v>5</v>
      </c>
    </row>
    <row r="74" spans="1:14">
      <c r="A74" s="527" t="s">
        <v>208</v>
      </c>
      <c r="B74" s="528" t="s">
        <v>80</v>
      </c>
      <c r="C74" s="528" t="s">
        <v>209</v>
      </c>
      <c r="D74" s="737" t="s">
        <v>210</v>
      </c>
      <c r="E74" s="734"/>
      <c r="F74" s="528" t="s">
        <v>205</v>
      </c>
      <c r="G74" s="191">
        <v>0.24299999999999999</v>
      </c>
      <c r="H74" s="547">
        <v>0</v>
      </c>
      <c r="I74" s="192" t="s">
        <v>88</v>
      </c>
      <c r="J74" s="334">
        <f>SUM( H74*G74)</f>
        <v>0</v>
      </c>
      <c r="K74" s="191">
        <f>SUM( J74*1.21)</f>
        <v>0</v>
      </c>
      <c r="L74" s="191">
        <v>0</v>
      </c>
      <c r="M74" s="191">
        <v>0</v>
      </c>
      <c r="N74" s="193" t="s">
        <v>824</v>
      </c>
    </row>
    <row r="75" spans="1:14">
      <c r="A75" s="194"/>
      <c r="B75" s="541"/>
      <c r="C75" s="541"/>
      <c r="D75" s="195" t="s">
        <v>211</v>
      </c>
      <c r="E75" s="195" t="s">
        <v>5</v>
      </c>
      <c r="F75" s="541"/>
      <c r="G75" s="196">
        <v>0.24299999999999999</v>
      </c>
      <c r="H75" s="541"/>
      <c r="I75" s="541"/>
      <c r="J75" s="541"/>
      <c r="K75" s="541"/>
      <c r="L75" s="541"/>
      <c r="M75" s="541"/>
      <c r="N75" s="197"/>
    </row>
    <row r="76" spans="1:14">
      <c r="A76" s="188" t="s">
        <v>5</v>
      </c>
      <c r="B76" s="530" t="s">
        <v>80</v>
      </c>
      <c r="C76" s="530" t="s">
        <v>212</v>
      </c>
      <c r="D76" s="790" t="s">
        <v>213</v>
      </c>
      <c r="E76" s="791"/>
      <c r="F76" s="189" t="s">
        <v>13</v>
      </c>
      <c r="G76" s="189" t="s">
        <v>13</v>
      </c>
      <c r="H76" s="189" t="s">
        <v>13</v>
      </c>
      <c r="I76" s="189" t="s">
        <v>13</v>
      </c>
      <c r="J76" s="174">
        <f>SUM( J77:J86)</f>
        <v>0</v>
      </c>
      <c r="K76" s="174">
        <f>SUM( K77:K86)</f>
        <v>0</v>
      </c>
      <c r="L76" s="180" t="s">
        <v>5</v>
      </c>
      <c r="M76" s="174">
        <v>0</v>
      </c>
      <c r="N76" s="190" t="s">
        <v>5</v>
      </c>
    </row>
    <row r="77" spans="1:14">
      <c r="A77" s="527" t="s">
        <v>214</v>
      </c>
      <c r="B77" s="528" t="s">
        <v>80</v>
      </c>
      <c r="C77" s="528" t="s">
        <v>215</v>
      </c>
      <c r="D77" s="737" t="s">
        <v>216</v>
      </c>
      <c r="E77" s="734"/>
      <c r="F77" s="528" t="s">
        <v>205</v>
      </c>
      <c r="G77" s="191">
        <v>0.65900000000000003</v>
      </c>
      <c r="H77" s="547">
        <v>0</v>
      </c>
      <c r="I77" s="192" t="s">
        <v>88</v>
      </c>
      <c r="J77" s="334">
        <f>SUM( H77*G77)</f>
        <v>0</v>
      </c>
      <c r="K77" s="191">
        <f>SUM( J77*1.21)</f>
        <v>0</v>
      </c>
      <c r="L77" s="191">
        <v>0</v>
      </c>
      <c r="M77" s="191">
        <v>0</v>
      </c>
      <c r="N77" s="193" t="s">
        <v>824</v>
      </c>
    </row>
    <row r="78" spans="1:14">
      <c r="A78" s="194"/>
      <c r="B78" s="541"/>
      <c r="C78" s="541"/>
      <c r="D78" s="195" t="s">
        <v>217</v>
      </c>
      <c r="E78" s="195" t="s">
        <v>5</v>
      </c>
      <c r="F78" s="541"/>
      <c r="G78" s="196">
        <v>0.65900000000000003</v>
      </c>
      <c r="H78" s="541"/>
      <c r="I78" s="541"/>
      <c r="J78" s="541"/>
      <c r="K78" s="541"/>
      <c r="L78" s="541"/>
      <c r="M78" s="541"/>
      <c r="N78" s="197"/>
    </row>
    <row r="79" spans="1:14">
      <c r="A79" s="527" t="s">
        <v>218</v>
      </c>
      <c r="B79" s="528" t="s">
        <v>80</v>
      </c>
      <c r="C79" s="528" t="s">
        <v>219</v>
      </c>
      <c r="D79" s="737" t="s">
        <v>220</v>
      </c>
      <c r="E79" s="734"/>
      <c r="F79" s="528" t="s">
        <v>205</v>
      </c>
      <c r="G79" s="191">
        <v>19.77</v>
      </c>
      <c r="H79" s="547">
        <v>0</v>
      </c>
      <c r="I79" s="192" t="s">
        <v>88</v>
      </c>
      <c r="J79" s="334">
        <f>SUM( H79*G79)</f>
        <v>0</v>
      </c>
      <c r="K79" s="191">
        <f>SUM( J79*1.21)</f>
        <v>0</v>
      </c>
      <c r="L79" s="191">
        <v>0</v>
      </c>
      <c r="M79" s="191">
        <v>0</v>
      </c>
      <c r="N79" s="193" t="s">
        <v>824</v>
      </c>
    </row>
    <row r="80" spans="1:14">
      <c r="A80" s="194"/>
      <c r="B80" s="541"/>
      <c r="C80" s="541"/>
      <c r="D80" s="195" t="s">
        <v>221</v>
      </c>
      <c r="E80" s="195" t="s">
        <v>5</v>
      </c>
      <c r="F80" s="541"/>
      <c r="G80" s="196">
        <v>19.77</v>
      </c>
      <c r="H80" s="541"/>
      <c r="I80" s="541"/>
      <c r="J80" s="541"/>
      <c r="K80" s="541"/>
      <c r="L80" s="541"/>
      <c r="M80" s="541"/>
      <c r="N80" s="197"/>
    </row>
    <row r="81" spans="1:14">
      <c r="A81" s="527" t="s">
        <v>222</v>
      </c>
      <c r="B81" s="528" t="s">
        <v>80</v>
      </c>
      <c r="C81" s="528" t="s">
        <v>223</v>
      </c>
      <c r="D81" s="737" t="s">
        <v>224</v>
      </c>
      <c r="E81" s="734"/>
      <c r="F81" s="528" t="s">
        <v>205</v>
      </c>
      <c r="G81" s="191">
        <v>0.65900000000000003</v>
      </c>
      <c r="H81" s="547">
        <v>0</v>
      </c>
      <c r="I81" s="192" t="s">
        <v>88</v>
      </c>
      <c r="J81" s="334">
        <f>SUM( H81*G81)</f>
        <v>0</v>
      </c>
      <c r="K81" s="191">
        <f>SUM( J81*1.21)</f>
        <v>0</v>
      </c>
      <c r="L81" s="191">
        <v>0</v>
      </c>
      <c r="M81" s="191">
        <v>0</v>
      </c>
      <c r="N81" s="193" t="s">
        <v>824</v>
      </c>
    </row>
    <row r="82" spans="1:14">
      <c r="A82" s="194"/>
      <c r="B82" s="541"/>
      <c r="C82" s="541"/>
      <c r="D82" s="195" t="s">
        <v>217</v>
      </c>
      <c r="E82" s="195" t="s">
        <v>5</v>
      </c>
      <c r="F82" s="541"/>
      <c r="G82" s="196">
        <v>0.65900000000000003</v>
      </c>
      <c r="H82" s="541"/>
      <c r="I82" s="541"/>
      <c r="J82" s="541"/>
      <c r="K82" s="541"/>
      <c r="L82" s="541"/>
      <c r="M82" s="541"/>
      <c r="N82" s="197"/>
    </row>
    <row r="83" spans="1:14">
      <c r="A83" s="527" t="s">
        <v>225</v>
      </c>
      <c r="B83" s="528" t="s">
        <v>80</v>
      </c>
      <c r="C83" s="528" t="s">
        <v>226</v>
      </c>
      <c r="D83" s="737" t="s">
        <v>227</v>
      </c>
      <c r="E83" s="734"/>
      <c r="F83" s="528" t="s">
        <v>205</v>
      </c>
      <c r="G83" s="191">
        <v>0.65900000000000003</v>
      </c>
      <c r="H83" s="547">
        <v>0</v>
      </c>
      <c r="I83" s="192" t="s">
        <v>88</v>
      </c>
      <c r="J83" s="334">
        <f>SUM( H83*G83)</f>
        <v>0</v>
      </c>
      <c r="K83" s="191">
        <f>SUM( J83*1.21)</f>
        <v>0</v>
      </c>
      <c r="L83" s="191">
        <v>0</v>
      </c>
      <c r="M83" s="191">
        <v>0</v>
      </c>
      <c r="N83" s="193" t="s">
        <v>824</v>
      </c>
    </row>
    <row r="84" spans="1:14">
      <c r="A84" s="194"/>
      <c r="B84" s="541"/>
      <c r="C84" s="541"/>
      <c r="D84" s="195" t="s">
        <v>217</v>
      </c>
      <c r="E84" s="195" t="s">
        <v>5</v>
      </c>
      <c r="F84" s="541"/>
      <c r="G84" s="196">
        <v>0.65900000000000003</v>
      </c>
      <c r="H84" s="541"/>
      <c r="I84" s="541"/>
      <c r="J84" s="541"/>
      <c r="K84" s="541"/>
      <c r="L84" s="541"/>
      <c r="M84" s="541"/>
      <c r="N84" s="197"/>
    </row>
    <row r="85" spans="1:14" ht="38.25" customHeight="1">
      <c r="A85" s="527" t="s">
        <v>228</v>
      </c>
      <c r="B85" s="528" t="s">
        <v>80</v>
      </c>
      <c r="C85" s="528" t="s">
        <v>229</v>
      </c>
      <c r="D85" s="737" t="s">
        <v>230</v>
      </c>
      <c r="E85" s="734"/>
      <c r="F85" s="528" t="s">
        <v>205</v>
      </c>
      <c r="G85" s="191">
        <v>0.65900000000000003</v>
      </c>
      <c r="H85" s="547">
        <v>0</v>
      </c>
      <c r="I85" s="192" t="s">
        <v>88</v>
      </c>
      <c r="J85" s="334">
        <f>SUM( H85*G85)</f>
        <v>0</v>
      </c>
      <c r="K85" s="191">
        <f>SUM( J85*1.21)</f>
        <v>0</v>
      </c>
      <c r="L85" s="191">
        <v>0</v>
      </c>
      <c r="M85" s="191">
        <v>0</v>
      </c>
      <c r="N85" s="193" t="s">
        <v>824</v>
      </c>
    </row>
    <row r="86" spans="1:14">
      <c r="A86" s="527" t="s">
        <v>231</v>
      </c>
      <c r="B86" s="528" t="s">
        <v>80</v>
      </c>
      <c r="C86" s="528" t="s">
        <v>215</v>
      </c>
      <c r="D86" s="737" t="s">
        <v>216</v>
      </c>
      <c r="E86" s="734"/>
      <c r="F86" s="528" t="s">
        <v>205</v>
      </c>
      <c r="G86" s="191">
        <v>0.65900000000000003</v>
      </c>
      <c r="H86" s="547">
        <v>0</v>
      </c>
      <c r="I86" s="192" t="s">
        <v>88</v>
      </c>
      <c r="J86" s="334">
        <f>SUM( H86*G86)</f>
        <v>0</v>
      </c>
      <c r="K86" s="191">
        <f>SUM( J86*1.21)</f>
        <v>0</v>
      </c>
      <c r="L86" s="191">
        <v>0</v>
      </c>
      <c r="M86" s="191">
        <v>0</v>
      </c>
      <c r="N86" s="193" t="s">
        <v>824</v>
      </c>
    </row>
    <row r="87" spans="1:14">
      <c r="A87" s="14"/>
      <c r="B87" s="15"/>
      <c r="C87" s="15"/>
      <c r="D87" s="16" t="s">
        <v>217</v>
      </c>
      <c r="E87" s="16" t="s">
        <v>5</v>
      </c>
      <c r="F87" s="15"/>
      <c r="G87" s="17">
        <v>0.65900000000000003</v>
      </c>
      <c r="H87" s="15"/>
      <c r="I87" s="15"/>
      <c r="J87" s="15"/>
      <c r="K87" s="15"/>
      <c r="L87" s="15"/>
      <c r="M87" s="15"/>
      <c r="N87" s="18"/>
    </row>
    <row r="88" spans="1:14">
      <c r="A88" s="737" t="s">
        <v>5</v>
      </c>
      <c r="B88" s="734"/>
      <c r="C88" s="734"/>
      <c r="D88" s="734"/>
      <c r="E88" s="734"/>
      <c r="F88" s="734"/>
      <c r="G88" s="734"/>
      <c r="H88" s="734"/>
      <c r="I88" s="734"/>
      <c r="J88" s="734"/>
      <c r="K88" s="734"/>
      <c r="L88" s="734"/>
      <c r="M88" s="734"/>
      <c r="N88" s="734"/>
    </row>
  </sheetData>
  <sheetProtection password="DABF" sheet="1" objects="1" scenarios="1"/>
  <mergeCells count="69">
    <mergeCell ref="D86:E86"/>
    <mergeCell ref="A88:N88"/>
    <mergeCell ref="D77:E77"/>
    <mergeCell ref="D79:E79"/>
    <mergeCell ref="D81:E81"/>
    <mergeCell ref="D83:E83"/>
    <mergeCell ref="D85:E85"/>
    <mergeCell ref="D73:E73"/>
    <mergeCell ref="D74:E74"/>
    <mergeCell ref="D76:E76"/>
    <mergeCell ref="D64:E64"/>
    <mergeCell ref="D65:E65"/>
    <mergeCell ref="D68:E68"/>
    <mergeCell ref="D71:E71"/>
    <mergeCell ref="D56:E56"/>
    <mergeCell ref="D57:E57"/>
    <mergeCell ref="D59:E59"/>
    <mergeCell ref="D61:E61"/>
    <mergeCell ref="D62:E62"/>
    <mergeCell ref="D46:E46"/>
    <mergeCell ref="D48:E48"/>
    <mergeCell ref="D50:E50"/>
    <mergeCell ref="D52:E52"/>
    <mergeCell ref="D54:E54"/>
    <mergeCell ref="D36:E36"/>
    <mergeCell ref="D37:E37"/>
    <mergeCell ref="D39:E39"/>
    <mergeCell ref="D43:E43"/>
    <mergeCell ref="D44:E44"/>
    <mergeCell ref="D25:E25"/>
    <mergeCell ref="D26:E26"/>
    <mergeCell ref="D29:E29"/>
    <mergeCell ref="D32:E32"/>
    <mergeCell ref="D34:E34"/>
    <mergeCell ref="D15:E15"/>
    <mergeCell ref="D18:E18"/>
    <mergeCell ref="D20:E20"/>
    <mergeCell ref="D22:E22"/>
    <mergeCell ref="D23:E23"/>
    <mergeCell ref="D11:E11"/>
    <mergeCell ref="L10:M10"/>
    <mergeCell ref="D12:E12"/>
    <mergeCell ref="D14:E14"/>
    <mergeCell ref="J2:N3"/>
    <mergeCell ref="J4:N5"/>
    <mergeCell ref="J6:N7"/>
    <mergeCell ref="J8:N9"/>
    <mergeCell ref="D10:E10"/>
    <mergeCell ref="D8:E9"/>
    <mergeCell ref="H2:H3"/>
    <mergeCell ref="H4:H5"/>
    <mergeCell ref="H6:H7"/>
    <mergeCell ref="H8:H9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6"/>
  <dimension ref="A1:M37"/>
  <sheetViews>
    <sheetView workbookViewId="0">
      <selection activeCell="O28" sqref="O28"/>
    </sheetView>
  </sheetViews>
  <sheetFormatPr defaultRowHeight="15"/>
  <cols>
    <col min="2" max="2" width="11.5703125" customWidth="1"/>
    <col min="3" max="3" width="14.140625" customWidth="1"/>
    <col min="5" max="5" width="13" customWidth="1"/>
    <col min="6" max="6" width="13.42578125" customWidth="1"/>
    <col min="8" max="8" width="15.42578125" customWidth="1"/>
    <col min="9" max="9" width="19.5703125" customWidth="1"/>
  </cols>
  <sheetData>
    <row r="1" spans="1:9" ht="23.25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9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9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9">
      <c r="A4" s="735" t="s">
        <v>6</v>
      </c>
      <c r="B4" s="734"/>
      <c r="C4" s="747" t="s">
        <v>234</v>
      </c>
      <c r="D4" s="748"/>
      <c r="E4" s="737" t="s">
        <v>7</v>
      </c>
      <c r="F4" s="737" t="s">
        <v>760</v>
      </c>
      <c r="G4" s="734"/>
      <c r="H4" s="737" t="s">
        <v>4</v>
      </c>
      <c r="I4" s="741"/>
    </row>
    <row r="5" spans="1:9" ht="15.75" thickBot="1">
      <c r="A5" s="733"/>
      <c r="B5" s="734"/>
      <c r="C5" s="749"/>
      <c r="D5" s="750"/>
      <c r="E5" s="734"/>
      <c r="F5" s="734"/>
      <c r="G5" s="734"/>
      <c r="H5" s="734"/>
      <c r="I5" s="741"/>
    </row>
    <row r="6" spans="1:9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9">
      <c r="A7" s="733"/>
      <c r="B7" s="734"/>
      <c r="C7" s="734"/>
      <c r="D7" s="734"/>
      <c r="E7" s="734"/>
      <c r="F7" s="739"/>
      <c r="G7" s="739"/>
      <c r="H7" s="734"/>
      <c r="I7" s="742"/>
    </row>
    <row r="8" spans="1:9">
      <c r="A8" s="735" t="s">
        <v>11</v>
      </c>
      <c r="B8" s="734"/>
      <c r="C8" s="737"/>
      <c r="D8" s="734"/>
      <c r="E8" s="737" t="s">
        <v>12</v>
      </c>
      <c r="F8" s="737" t="s">
        <v>13</v>
      </c>
      <c r="G8" s="734"/>
      <c r="H8" s="734" t="s">
        <v>14</v>
      </c>
      <c r="I8" s="743">
        <v>28</v>
      </c>
    </row>
    <row r="9" spans="1:9">
      <c r="A9" s="733"/>
      <c r="B9" s="734"/>
      <c r="C9" s="734"/>
      <c r="D9" s="734"/>
      <c r="E9" s="734"/>
      <c r="F9" s="734"/>
      <c r="G9" s="734"/>
      <c r="H9" s="734"/>
      <c r="I9" s="741"/>
    </row>
    <row r="10" spans="1:9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94"/>
    </row>
    <row r="11" spans="1:9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9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9" ht="26.25">
      <c r="A13" s="21" t="s">
        <v>19</v>
      </c>
      <c r="B13" s="755" t="s">
        <v>20</v>
      </c>
      <c r="C13" s="756"/>
      <c r="D13" s="22" t="s">
        <v>21</v>
      </c>
      <c r="E13" s="755" t="s">
        <v>22</v>
      </c>
      <c r="F13" s="756"/>
      <c r="G13" s="22" t="s">
        <v>23</v>
      </c>
      <c r="H13" s="755" t="s">
        <v>24</v>
      </c>
      <c r="I13" s="756"/>
    </row>
    <row r="14" spans="1:9" ht="15.75">
      <c r="A14" s="23" t="s">
        <v>25</v>
      </c>
      <c r="B14" s="24" t="s">
        <v>26</v>
      </c>
      <c r="C14" s="25">
        <f>SUM( 'rozpočet 2'!J13)</f>
        <v>0</v>
      </c>
      <c r="D14" s="765" t="s">
        <v>27</v>
      </c>
      <c r="E14" s="766"/>
      <c r="F14" s="25">
        <v>0</v>
      </c>
      <c r="G14" s="765" t="s">
        <v>28</v>
      </c>
      <c r="H14" s="766"/>
      <c r="I14" s="25">
        <v>0</v>
      </c>
    </row>
    <row r="15" spans="1:9" ht="15.75">
      <c r="A15" s="26" t="s">
        <v>5</v>
      </c>
      <c r="B15" s="24" t="s">
        <v>29</v>
      </c>
      <c r="C15" s="25">
        <v>0</v>
      </c>
      <c r="D15" s="765" t="s">
        <v>30</v>
      </c>
      <c r="E15" s="766"/>
      <c r="F15" s="25">
        <v>0</v>
      </c>
      <c r="G15" s="765" t="s">
        <v>31</v>
      </c>
      <c r="H15" s="766"/>
      <c r="I15" s="25">
        <v>0</v>
      </c>
    </row>
    <row r="16" spans="1:9" ht="15.75">
      <c r="A16" s="23" t="s">
        <v>32</v>
      </c>
      <c r="B16" s="24" t="s">
        <v>26</v>
      </c>
      <c r="C16" s="25">
        <f>SUM( 'rozpočet 2'!J18)</f>
        <v>0</v>
      </c>
      <c r="D16" s="765" t="s">
        <v>33</v>
      </c>
      <c r="E16" s="766"/>
      <c r="F16" s="25">
        <v>0</v>
      </c>
      <c r="G16" s="765" t="s">
        <v>34</v>
      </c>
      <c r="H16" s="766"/>
      <c r="I16" s="25">
        <v>0</v>
      </c>
    </row>
    <row r="17" spans="1:13" ht="15.75">
      <c r="A17" s="26" t="s">
        <v>5</v>
      </c>
      <c r="B17" s="24" t="s">
        <v>29</v>
      </c>
      <c r="C17" s="25">
        <v>0</v>
      </c>
      <c r="D17" s="765" t="s">
        <v>5</v>
      </c>
      <c r="E17" s="766"/>
      <c r="F17" s="27" t="s">
        <v>5</v>
      </c>
      <c r="G17" s="765" t="s">
        <v>35</v>
      </c>
      <c r="H17" s="766"/>
      <c r="I17" s="25">
        <v>0</v>
      </c>
    </row>
    <row r="18" spans="1:13" ht="15.75">
      <c r="A18" s="23" t="s">
        <v>36</v>
      </c>
      <c r="B18" s="24" t="s">
        <v>26</v>
      </c>
      <c r="C18" s="25">
        <v>0</v>
      </c>
      <c r="D18" s="765" t="s">
        <v>5</v>
      </c>
      <c r="E18" s="766"/>
      <c r="F18" s="27" t="s">
        <v>5</v>
      </c>
      <c r="G18" s="765" t="s">
        <v>37</v>
      </c>
      <c r="H18" s="766"/>
      <c r="I18" s="25">
        <v>0</v>
      </c>
    </row>
    <row r="19" spans="1:13" ht="15.75">
      <c r="A19" s="26" t="s">
        <v>5</v>
      </c>
      <c r="B19" s="24" t="s">
        <v>29</v>
      </c>
      <c r="C19" s="25">
        <v>0</v>
      </c>
      <c r="D19" s="765" t="s">
        <v>5</v>
      </c>
      <c r="E19" s="766"/>
      <c r="F19" s="27" t="s">
        <v>5</v>
      </c>
      <c r="G19" s="765" t="s">
        <v>38</v>
      </c>
      <c r="H19" s="766"/>
      <c r="I19" s="25">
        <v>0</v>
      </c>
    </row>
    <row r="20" spans="1:13" ht="15.75">
      <c r="A20" s="759" t="s">
        <v>39</v>
      </c>
      <c r="B20" s="760"/>
      <c r="C20" s="25">
        <v>0</v>
      </c>
      <c r="D20" s="765" t="s">
        <v>5</v>
      </c>
      <c r="E20" s="766"/>
      <c r="F20" s="27" t="s">
        <v>5</v>
      </c>
      <c r="G20" s="765" t="s">
        <v>5</v>
      </c>
      <c r="H20" s="766"/>
      <c r="I20" s="27" t="s">
        <v>5</v>
      </c>
    </row>
    <row r="21" spans="1:13" ht="15.75">
      <c r="A21" s="761" t="s">
        <v>40</v>
      </c>
      <c r="B21" s="762"/>
      <c r="C21" s="28">
        <v>0</v>
      </c>
      <c r="D21" s="767" t="s">
        <v>5</v>
      </c>
      <c r="E21" s="768"/>
      <c r="F21" s="29" t="s">
        <v>5</v>
      </c>
      <c r="G21" s="767" t="s">
        <v>5</v>
      </c>
      <c r="H21" s="768"/>
      <c r="I21" s="29" t="s">
        <v>5</v>
      </c>
      <c r="M21" s="312"/>
    </row>
    <row r="22" spans="1:13" ht="15.75">
      <c r="A22" s="763" t="s">
        <v>41</v>
      </c>
      <c r="B22" s="764"/>
      <c r="C22" s="30">
        <f>SUM( C14:C21)</f>
        <v>0</v>
      </c>
      <c r="D22" s="769" t="s">
        <v>42</v>
      </c>
      <c r="E22" s="764"/>
      <c r="F22" s="30">
        <v>0</v>
      </c>
      <c r="G22" s="769" t="s">
        <v>43</v>
      </c>
      <c r="H22" s="764"/>
      <c r="I22" s="30">
        <v>0</v>
      </c>
    </row>
    <row r="23" spans="1:13" ht="15.75">
      <c r="A23" s="19"/>
      <c r="B23" s="19"/>
      <c r="C23" s="19"/>
      <c r="D23" s="759" t="s">
        <v>44</v>
      </c>
      <c r="E23" s="760"/>
      <c r="F23" s="25">
        <v>0</v>
      </c>
      <c r="G23" s="770" t="s">
        <v>45</v>
      </c>
      <c r="H23" s="760"/>
      <c r="I23" s="25">
        <v>2</v>
      </c>
    </row>
    <row r="24" spans="1:13" ht="15.75">
      <c r="A24" s="19"/>
      <c r="B24" s="19"/>
      <c r="C24" s="19"/>
      <c r="D24" s="19"/>
      <c r="E24" s="19"/>
      <c r="F24" s="19"/>
      <c r="G24" s="759" t="s">
        <v>46</v>
      </c>
      <c r="H24" s="760"/>
      <c r="I24" s="25">
        <v>0</v>
      </c>
    </row>
    <row r="25" spans="1:13" ht="15.75">
      <c r="A25" s="19"/>
      <c r="B25" s="19"/>
      <c r="C25" s="19"/>
      <c r="D25" s="19"/>
      <c r="E25" s="19"/>
      <c r="F25" s="19"/>
      <c r="G25" s="759" t="s">
        <v>47</v>
      </c>
      <c r="H25" s="760"/>
      <c r="I25" s="25">
        <v>0</v>
      </c>
    </row>
    <row r="27" spans="1:13" ht="15.75">
      <c r="A27" s="771" t="s">
        <v>48</v>
      </c>
      <c r="B27" s="772"/>
      <c r="C27" s="31">
        <v>0</v>
      </c>
      <c r="D27" s="19"/>
      <c r="E27" s="19"/>
      <c r="F27" s="19"/>
      <c r="G27" s="19"/>
      <c r="H27" s="19"/>
      <c r="I27" s="19"/>
    </row>
    <row r="28" spans="1:13" ht="15.75">
      <c r="A28" s="773" t="s">
        <v>49</v>
      </c>
      <c r="B28" s="774"/>
      <c r="C28" s="32">
        <v>0</v>
      </c>
      <c r="D28" s="772" t="s">
        <v>50</v>
      </c>
      <c r="E28" s="772"/>
      <c r="F28" s="31">
        <v>0</v>
      </c>
      <c r="G28" s="772" t="s">
        <v>51</v>
      </c>
      <c r="H28" s="772"/>
      <c r="I28" s="31"/>
    </row>
    <row r="29" spans="1:13" ht="15.75">
      <c r="A29" s="773" t="s">
        <v>52</v>
      </c>
      <c r="B29" s="774"/>
      <c r="C29" s="32">
        <f>SUM( C22)</f>
        <v>0</v>
      </c>
      <c r="D29" s="774" t="s">
        <v>53</v>
      </c>
      <c r="E29" s="774"/>
      <c r="F29" s="32">
        <f>C29*0.21</f>
        <v>0</v>
      </c>
      <c r="G29" s="774" t="s">
        <v>54</v>
      </c>
      <c r="H29" s="774"/>
      <c r="I29" s="32">
        <f>SUM( C29+F29)</f>
        <v>0</v>
      </c>
    </row>
    <row r="30" spans="1:13" ht="15.75" thickBot="1"/>
    <row r="31" spans="1:13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13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  <row r="36" spans="1:9">
      <c r="A36" s="20" t="s">
        <v>233</v>
      </c>
      <c r="B36" s="19"/>
      <c r="C36" s="19"/>
      <c r="D36" s="19"/>
      <c r="E36" s="19"/>
      <c r="F36" s="19"/>
      <c r="G36" s="19"/>
      <c r="H36" s="19"/>
      <c r="I36" s="19"/>
    </row>
    <row r="37" spans="1:9">
      <c r="A37" s="737" t="s">
        <v>5</v>
      </c>
      <c r="B37" s="734"/>
      <c r="C37" s="734"/>
      <c r="D37" s="734"/>
      <c r="E37" s="734"/>
      <c r="F37" s="734"/>
      <c r="G37" s="734"/>
      <c r="H37" s="734"/>
      <c r="I37" s="734"/>
    </row>
  </sheetData>
  <sheetProtection password="DABF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8"/>
  <dimension ref="A1:N79"/>
  <sheetViews>
    <sheetView workbookViewId="0">
      <selection activeCell="Q22" sqref="Q22"/>
    </sheetView>
  </sheetViews>
  <sheetFormatPr defaultRowHeight="15"/>
  <cols>
    <col min="3" max="3" width="15.28515625" customWidth="1"/>
    <col min="4" max="4" width="15.42578125" customWidth="1"/>
    <col min="5" max="5" width="19.28515625" customWidth="1"/>
    <col min="8" max="8" width="12.5703125" customWidth="1"/>
    <col min="9" max="9" width="14.28515625" customWidth="1"/>
    <col min="10" max="10" width="17.140625" customWidth="1"/>
    <col min="11" max="11" width="15.28515625" customWidth="1"/>
    <col min="14" max="14" width="15.140625" customWidth="1"/>
    <col min="16" max="16" width="7.140625" bestFit="1" customWidth="1"/>
  </cols>
  <sheetData>
    <row r="1" spans="1:14" ht="23.25">
      <c r="A1" s="730" t="s">
        <v>59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>
      <c r="A2" s="731" t="s">
        <v>1</v>
      </c>
      <c r="B2" s="732"/>
      <c r="C2" s="732"/>
      <c r="D2" s="744" t="s">
        <v>798</v>
      </c>
      <c r="E2" s="745"/>
      <c r="F2" s="732" t="s">
        <v>60</v>
      </c>
      <c r="G2" s="732"/>
      <c r="H2" s="732" t="s">
        <v>13</v>
      </c>
      <c r="I2" s="736" t="s">
        <v>2</v>
      </c>
      <c r="J2" s="732"/>
      <c r="K2" s="732"/>
      <c r="L2" s="732"/>
      <c r="M2" s="732"/>
      <c r="N2" s="740"/>
    </row>
    <row r="3" spans="1:14" ht="15.75" thickBot="1">
      <c r="A3" s="733"/>
      <c r="B3" s="734"/>
      <c r="C3" s="734"/>
      <c r="D3" s="746"/>
      <c r="E3" s="746"/>
      <c r="F3" s="734"/>
      <c r="G3" s="734"/>
      <c r="H3" s="734"/>
      <c r="I3" s="734"/>
      <c r="J3" s="734"/>
      <c r="K3" s="734"/>
      <c r="L3" s="734"/>
      <c r="M3" s="734"/>
      <c r="N3" s="741"/>
    </row>
    <row r="4" spans="1:14">
      <c r="A4" s="735" t="s">
        <v>6</v>
      </c>
      <c r="B4" s="734"/>
      <c r="C4" s="734"/>
      <c r="D4" s="783" t="s">
        <v>234</v>
      </c>
      <c r="E4" s="784"/>
      <c r="F4" s="734" t="s">
        <v>11</v>
      </c>
      <c r="G4" s="734"/>
      <c r="H4" s="734"/>
      <c r="I4" s="737" t="s">
        <v>7</v>
      </c>
      <c r="J4" s="795"/>
      <c r="K4" s="734"/>
      <c r="L4" s="734"/>
      <c r="M4" s="734"/>
      <c r="N4" s="741"/>
    </row>
    <row r="5" spans="1:14" ht="15.75" thickBot="1">
      <c r="A5" s="733"/>
      <c r="B5" s="734"/>
      <c r="C5" s="734"/>
      <c r="D5" s="785"/>
      <c r="E5" s="786"/>
      <c r="F5" s="734"/>
      <c r="G5" s="734"/>
      <c r="H5" s="734"/>
      <c r="I5" s="734"/>
      <c r="J5" s="734"/>
      <c r="K5" s="734"/>
      <c r="L5" s="734"/>
      <c r="M5" s="734"/>
      <c r="N5" s="741"/>
    </row>
    <row r="6" spans="1:14">
      <c r="A6" s="735" t="s">
        <v>8</v>
      </c>
      <c r="B6" s="734"/>
      <c r="C6" s="734"/>
      <c r="D6" s="737" t="s">
        <v>9</v>
      </c>
      <c r="E6" s="734"/>
      <c r="F6" s="734" t="s">
        <v>12</v>
      </c>
      <c r="G6" s="734"/>
      <c r="H6" s="734" t="s">
        <v>13</v>
      </c>
      <c r="I6" s="737" t="s">
        <v>10</v>
      </c>
      <c r="J6" s="739"/>
      <c r="K6" s="739"/>
      <c r="L6" s="739"/>
      <c r="M6" s="739"/>
      <c r="N6" s="742"/>
    </row>
    <row r="7" spans="1:14">
      <c r="A7" s="733"/>
      <c r="B7" s="734"/>
      <c r="C7" s="734"/>
      <c r="D7" s="734"/>
      <c r="E7" s="734"/>
      <c r="F7" s="734"/>
      <c r="G7" s="734"/>
      <c r="H7" s="734"/>
      <c r="I7" s="734"/>
      <c r="J7" s="739"/>
      <c r="K7" s="739"/>
      <c r="L7" s="739"/>
      <c r="M7" s="739"/>
      <c r="N7" s="742"/>
    </row>
    <row r="8" spans="1:14">
      <c r="A8" s="735" t="s">
        <v>15</v>
      </c>
      <c r="B8" s="734"/>
      <c r="C8" s="734"/>
      <c r="D8" s="737" t="s">
        <v>13</v>
      </c>
      <c r="E8" s="734"/>
      <c r="F8" s="734" t="s">
        <v>61</v>
      </c>
      <c r="G8" s="734"/>
      <c r="H8" s="739"/>
      <c r="I8" s="737" t="s">
        <v>16</v>
      </c>
      <c r="J8" s="796"/>
      <c r="K8" s="739"/>
      <c r="L8" s="739"/>
      <c r="M8" s="739"/>
      <c r="N8" s="742"/>
    </row>
    <row r="9" spans="1:14" ht="15.75" thickBot="1">
      <c r="A9" s="733"/>
      <c r="B9" s="734"/>
      <c r="C9" s="734"/>
      <c r="D9" s="734"/>
      <c r="E9" s="734"/>
      <c r="F9" s="734"/>
      <c r="G9" s="734"/>
      <c r="H9" s="739"/>
      <c r="I9" s="734"/>
      <c r="J9" s="739"/>
      <c r="K9" s="739"/>
      <c r="L9" s="739"/>
      <c r="M9" s="739"/>
      <c r="N9" s="742"/>
    </row>
    <row r="10" spans="1:14">
      <c r="A10" s="352" t="s">
        <v>62</v>
      </c>
      <c r="B10" s="353" t="s">
        <v>63</v>
      </c>
      <c r="C10" s="353" t="s">
        <v>64</v>
      </c>
      <c r="D10" s="792" t="s">
        <v>65</v>
      </c>
      <c r="E10" s="793"/>
      <c r="F10" s="353" t="s">
        <v>66</v>
      </c>
      <c r="G10" s="354" t="s">
        <v>67</v>
      </c>
      <c r="H10" s="355" t="s">
        <v>68</v>
      </c>
      <c r="I10" s="356" t="s">
        <v>69</v>
      </c>
      <c r="J10" s="357"/>
      <c r="K10" s="357" t="s">
        <v>70</v>
      </c>
      <c r="L10" s="789" t="s">
        <v>71</v>
      </c>
      <c r="M10" s="789"/>
      <c r="N10" s="358" t="s">
        <v>72</v>
      </c>
    </row>
    <row r="11" spans="1:14" ht="15.75" thickBot="1">
      <c r="A11" s="359" t="s">
        <v>13</v>
      </c>
      <c r="B11" s="360" t="s">
        <v>13</v>
      </c>
      <c r="C11" s="360" t="s">
        <v>13</v>
      </c>
      <c r="D11" s="787" t="s">
        <v>73</v>
      </c>
      <c r="E11" s="788"/>
      <c r="F11" s="360" t="s">
        <v>13</v>
      </c>
      <c r="G11" s="360" t="s">
        <v>13</v>
      </c>
      <c r="H11" s="361" t="s">
        <v>74</v>
      </c>
      <c r="I11" s="362" t="s">
        <v>13</v>
      </c>
      <c r="J11" s="363" t="s">
        <v>76</v>
      </c>
      <c r="K11" s="363" t="s">
        <v>77</v>
      </c>
      <c r="L11" s="364" t="s">
        <v>78</v>
      </c>
      <c r="M11" s="361" t="s">
        <v>76</v>
      </c>
      <c r="N11" s="365" t="s">
        <v>79</v>
      </c>
    </row>
    <row r="12" spans="1:14">
      <c r="A12" s="38" t="s">
        <v>5</v>
      </c>
      <c r="B12" s="39" t="s">
        <v>235</v>
      </c>
      <c r="C12" s="39" t="s">
        <v>5</v>
      </c>
      <c r="D12" s="790" t="s">
        <v>236</v>
      </c>
      <c r="E12" s="791"/>
      <c r="F12" s="40" t="s">
        <v>13</v>
      </c>
      <c r="G12" s="40" t="s">
        <v>13</v>
      </c>
      <c r="H12" s="40" t="s">
        <v>13</v>
      </c>
      <c r="I12" s="40" t="s">
        <v>13</v>
      </c>
      <c r="J12" s="174">
        <f>SUM(J13+J18)</f>
        <v>0</v>
      </c>
      <c r="K12" s="34">
        <f>SUM( K13+K18)</f>
        <v>0</v>
      </c>
      <c r="L12" s="37" t="s">
        <v>5</v>
      </c>
      <c r="M12" s="34">
        <v>2.0155326699999998</v>
      </c>
      <c r="N12" s="41" t="s">
        <v>5</v>
      </c>
    </row>
    <row r="13" spans="1:14">
      <c r="A13" s="188"/>
      <c r="B13" s="311"/>
      <c r="C13" s="337" t="s">
        <v>25</v>
      </c>
      <c r="D13" s="310"/>
      <c r="E13" s="311"/>
      <c r="F13" s="189"/>
      <c r="G13" s="189"/>
      <c r="H13" s="189"/>
      <c r="I13" s="189"/>
      <c r="J13" s="174">
        <f>SUM( J14+J62+J69+J72)</f>
        <v>0</v>
      </c>
      <c r="K13" s="174">
        <f>SUM( K14+K62+K69+K72)</f>
        <v>0</v>
      </c>
      <c r="L13" s="180"/>
      <c r="M13" s="174"/>
      <c r="N13" s="190"/>
    </row>
    <row r="14" spans="1:14">
      <c r="A14" s="38" t="s">
        <v>5</v>
      </c>
      <c r="B14" s="39" t="s">
        <v>235</v>
      </c>
      <c r="C14" s="39" t="s">
        <v>110</v>
      </c>
      <c r="D14" s="790" t="s">
        <v>111</v>
      </c>
      <c r="E14" s="791"/>
      <c r="F14" s="40" t="s">
        <v>13</v>
      </c>
      <c r="G14" s="40" t="s">
        <v>13</v>
      </c>
      <c r="H14" s="40" t="s">
        <v>13</v>
      </c>
      <c r="I14" s="40" t="s">
        <v>13</v>
      </c>
      <c r="J14" s="174">
        <f>SUM( J15)</f>
        <v>0</v>
      </c>
      <c r="K14" s="174">
        <f>SUM( K15)</f>
        <v>0</v>
      </c>
      <c r="L14" s="37" t="s">
        <v>5</v>
      </c>
      <c r="M14" s="34">
        <v>0.12672329999999998</v>
      </c>
      <c r="N14" s="41" t="s">
        <v>5</v>
      </c>
    </row>
    <row r="15" spans="1:14" ht="36.75" customHeight="1">
      <c r="A15" s="35" t="s">
        <v>84</v>
      </c>
      <c r="B15" s="36" t="s">
        <v>235</v>
      </c>
      <c r="C15" s="36" t="s">
        <v>237</v>
      </c>
      <c r="D15" s="737" t="s">
        <v>238</v>
      </c>
      <c r="E15" s="734"/>
      <c r="F15" s="36" t="s">
        <v>87</v>
      </c>
      <c r="G15" s="42">
        <v>3.63</v>
      </c>
      <c r="H15" s="547">
        <v>0</v>
      </c>
      <c r="I15" s="43" t="s">
        <v>88</v>
      </c>
      <c r="J15" s="42">
        <f>SUM( G15*H15)</f>
        <v>0</v>
      </c>
      <c r="K15" s="191">
        <f>SUM( J15*1.21)</f>
        <v>0</v>
      </c>
      <c r="L15" s="42">
        <v>3.4909999999999997E-2</v>
      </c>
      <c r="M15" s="42">
        <v>0.12672329999999998</v>
      </c>
      <c r="N15" s="193" t="s">
        <v>824</v>
      </c>
    </row>
    <row r="16" spans="1:14">
      <c r="A16" s="45"/>
      <c r="B16" s="33"/>
      <c r="C16" s="33"/>
      <c r="D16" s="46" t="s">
        <v>239</v>
      </c>
      <c r="E16" s="46" t="s">
        <v>240</v>
      </c>
      <c r="F16" s="33"/>
      <c r="G16" s="47">
        <v>3.63</v>
      </c>
      <c r="H16" s="33"/>
      <c r="I16" s="33"/>
      <c r="J16" s="33"/>
      <c r="K16" s="33"/>
      <c r="L16" s="33"/>
      <c r="M16" s="33"/>
      <c r="N16" s="48"/>
    </row>
    <row r="17" spans="1:14">
      <c r="A17" s="194"/>
      <c r="B17" s="199"/>
      <c r="C17" s="199"/>
      <c r="D17" s="195"/>
      <c r="E17" s="195"/>
      <c r="F17" s="199"/>
      <c r="G17" s="196"/>
      <c r="H17" s="199"/>
      <c r="I17" s="199"/>
      <c r="J17" s="199"/>
      <c r="K17" s="199"/>
      <c r="L17" s="199"/>
      <c r="M17" s="199"/>
      <c r="N17" s="197"/>
    </row>
    <row r="18" spans="1:14" ht="15.75">
      <c r="A18" s="321"/>
      <c r="B18" s="322"/>
      <c r="C18" s="339" t="s">
        <v>32</v>
      </c>
      <c r="D18" s="323"/>
      <c r="E18" s="323"/>
      <c r="F18" s="322"/>
      <c r="G18" s="324"/>
      <c r="H18" s="322"/>
      <c r="I18" s="322"/>
      <c r="J18" s="326">
        <f>SUM( J19+J23+J26+J42+J57)</f>
        <v>0</v>
      </c>
      <c r="K18" s="326">
        <f>SUM( K19+K23+K26+K42+K57)</f>
        <v>0</v>
      </c>
      <c r="L18" s="322"/>
      <c r="M18" s="322"/>
      <c r="N18" s="325"/>
    </row>
    <row r="19" spans="1:14">
      <c r="A19" s="38" t="s">
        <v>5</v>
      </c>
      <c r="B19" s="39" t="s">
        <v>235</v>
      </c>
      <c r="C19" s="39" t="s">
        <v>241</v>
      </c>
      <c r="D19" s="790" t="s">
        <v>242</v>
      </c>
      <c r="E19" s="791"/>
      <c r="F19" s="40" t="s">
        <v>13</v>
      </c>
      <c r="G19" s="40" t="s">
        <v>13</v>
      </c>
      <c r="H19" s="40" t="s">
        <v>13</v>
      </c>
      <c r="I19" s="40" t="s">
        <v>13</v>
      </c>
      <c r="J19" s="174">
        <f>SUM( J20+J22)</f>
        <v>0</v>
      </c>
      <c r="K19" s="174">
        <f>SUM( K20+K22)</f>
        <v>0</v>
      </c>
      <c r="L19" s="37" t="s">
        <v>5</v>
      </c>
      <c r="M19" s="34">
        <v>1.14E-2</v>
      </c>
      <c r="N19" s="41" t="s">
        <v>5</v>
      </c>
    </row>
    <row r="20" spans="1:14" ht="42.75" customHeight="1">
      <c r="A20" s="35" t="s">
        <v>94</v>
      </c>
      <c r="B20" s="36" t="s">
        <v>235</v>
      </c>
      <c r="C20" s="36" t="s">
        <v>243</v>
      </c>
      <c r="D20" s="737" t="s">
        <v>244</v>
      </c>
      <c r="E20" s="734"/>
      <c r="F20" s="36" t="s">
        <v>87</v>
      </c>
      <c r="G20" s="42">
        <v>2</v>
      </c>
      <c r="H20" s="547">
        <v>0</v>
      </c>
      <c r="I20" s="43" t="s">
        <v>88</v>
      </c>
      <c r="J20" s="191">
        <f>SUM( G20*H20)</f>
        <v>0</v>
      </c>
      <c r="K20" s="42">
        <f>SUM( J20*1.21)</f>
        <v>0</v>
      </c>
      <c r="L20" s="42">
        <v>5.7000000000000002E-3</v>
      </c>
      <c r="M20" s="42">
        <v>1.14E-2</v>
      </c>
      <c r="N20" s="193" t="s">
        <v>824</v>
      </c>
    </row>
    <row r="21" spans="1:14">
      <c r="A21" s="45"/>
      <c r="B21" s="33"/>
      <c r="C21" s="33"/>
      <c r="D21" s="46" t="s">
        <v>245</v>
      </c>
      <c r="E21" s="46" t="s">
        <v>246</v>
      </c>
      <c r="F21" s="33"/>
      <c r="G21" s="47">
        <v>2</v>
      </c>
      <c r="H21" s="33"/>
      <c r="I21" s="33"/>
      <c r="J21" s="33"/>
      <c r="K21" s="33"/>
      <c r="L21" s="33"/>
      <c r="M21" s="33"/>
      <c r="N21" s="48"/>
    </row>
    <row r="22" spans="1:14" ht="36" customHeight="1">
      <c r="A22" s="35" t="s">
        <v>99</v>
      </c>
      <c r="B22" s="36" t="s">
        <v>235</v>
      </c>
      <c r="C22" s="36" t="s">
        <v>247</v>
      </c>
      <c r="D22" s="737" t="s">
        <v>248</v>
      </c>
      <c r="E22" s="734"/>
      <c r="F22" s="36" t="s">
        <v>168</v>
      </c>
      <c r="G22" s="42">
        <v>14.54</v>
      </c>
      <c r="H22" s="547">
        <v>0</v>
      </c>
      <c r="I22" s="43" t="s">
        <v>88</v>
      </c>
      <c r="J22" s="191">
        <f>SUM( G22*H22)</f>
        <v>0</v>
      </c>
      <c r="K22" s="191">
        <f>SUM( J22*1.21)</f>
        <v>0</v>
      </c>
      <c r="L22" s="42">
        <v>0</v>
      </c>
      <c r="M22" s="42">
        <v>0</v>
      </c>
      <c r="N22" s="193" t="s">
        <v>824</v>
      </c>
    </row>
    <row r="23" spans="1:14">
      <c r="A23" s="38" t="s">
        <v>5</v>
      </c>
      <c r="B23" s="39" t="s">
        <v>235</v>
      </c>
      <c r="C23" s="39" t="s">
        <v>249</v>
      </c>
      <c r="D23" s="790" t="s">
        <v>250</v>
      </c>
      <c r="E23" s="791"/>
      <c r="F23" s="40" t="s">
        <v>13</v>
      </c>
      <c r="G23" s="40" t="s">
        <v>13</v>
      </c>
      <c r="H23" s="40" t="s">
        <v>13</v>
      </c>
      <c r="I23" s="40" t="s">
        <v>13</v>
      </c>
      <c r="J23" s="174">
        <f>SUM( J24)</f>
        <v>0</v>
      </c>
      <c r="K23" s="174">
        <f>SUM( K24)</f>
        <v>0</v>
      </c>
      <c r="L23" s="37" t="s">
        <v>5</v>
      </c>
      <c r="M23" s="34">
        <v>1.1767E-2</v>
      </c>
      <c r="N23" s="41" t="s">
        <v>5</v>
      </c>
    </row>
    <row r="24" spans="1:14" ht="30.75" customHeight="1">
      <c r="A24" s="35" t="s">
        <v>105</v>
      </c>
      <c r="B24" s="36" t="s">
        <v>235</v>
      </c>
      <c r="C24" s="36" t="s">
        <v>251</v>
      </c>
      <c r="D24" s="737" t="s">
        <v>252</v>
      </c>
      <c r="E24" s="734"/>
      <c r="F24" s="36" t="s">
        <v>115</v>
      </c>
      <c r="G24" s="42">
        <v>4.0999999999999996</v>
      </c>
      <c r="H24" s="547">
        <v>0</v>
      </c>
      <c r="I24" s="43" t="s">
        <v>88</v>
      </c>
      <c r="J24" s="191">
        <f>SUM( G24*H24)</f>
        <v>0</v>
      </c>
      <c r="K24" s="191">
        <f>SUM( J24*1.21)</f>
        <v>0</v>
      </c>
      <c r="L24" s="42">
        <v>2.8700000000000002E-3</v>
      </c>
      <c r="M24" s="42">
        <v>1.1767E-2</v>
      </c>
      <c r="N24" s="193" t="s">
        <v>824</v>
      </c>
    </row>
    <row r="25" spans="1:14">
      <c r="A25" s="45"/>
      <c r="B25" s="33"/>
      <c r="C25" s="33"/>
      <c r="D25" s="46" t="s">
        <v>253</v>
      </c>
      <c r="E25" s="46" t="s">
        <v>109</v>
      </c>
      <c r="F25" s="33"/>
      <c r="G25" s="47">
        <v>4.0999999999999996</v>
      </c>
      <c r="H25" s="33"/>
      <c r="I25" s="33"/>
      <c r="J25" s="33"/>
      <c r="K25" s="33"/>
      <c r="L25" s="33"/>
      <c r="M25" s="33"/>
      <c r="N25" s="48"/>
    </row>
    <row r="26" spans="1:14" ht="39.75" customHeight="1">
      <c r="A26" s="38" t="s">
        <v>5</v>
      </c>
      <c r="B26" s="39" t="s">
        <v>235</v>
      </c>
      <c r="C26" s="39" t="s">
        <v>254</v>
      </c>
      <c r="D26" s="790" t="s">
        <v>255</v>
      </c>
      <c r="E26" s="791"/>
      <c r="F26" s="40" t="s">
        <v>13</v>
      </c>
      <c r="G26" s="40" t="s">
        <v>13</v>
      </c>
      <c r="H26" s="40" t="s">
        <v>13</v>
      </c>
      <c r="I26" s="40" t="s">
        <v>13</v>
      </c>
      <c r="J26" s="174">
        <f>SUM( J27:J40)</f>
        <v>0</v>
      </c>
      <c r="K26" s="174">
        <f>SUM( K27:K40)</f>
        <v>0</v>
      </c>
      <c r="L26" s="37" t="s">
        <v>5</v>
      </c>
      <c r="M26" s="34">
        <v>1.8599999999999999E-3</v>
      </c>
      <c r="N26" s="41" t="s">
        <v>5</v>
      </c>
    </row>
    <row r="27" spans="1:14" ht="33" customHeight="1">
      <c r="A27" s="35" t="s">
        <v>112</v>
      </c>
      <c r="B27" s="36" t="s">
        <v>235</v>
      </c>
      <c r="C27" s="36" t="s">
        <v>256</v>
      </c>
      <c r="D27" s="737" t="s">
        <v>257</v>
      </c>
      <c r="E27" s="734"/>
      <c r="F27" s="36" t="s">
        <v>102</v>
      </c>
      <c r="G27" s="42">
        <v>1</v>
      </c>
      <c r="H27" s="547">
        <v>0</v>
      </c>
      <c r="I27" s="43" t="s">
        <v>88</v>
      </c>
      <c r="J27" s="191">
        <f>SUM( G27*H27)</f>
        <v>0</v>
      </c>
      <c r="K27" s="191">
        <f>SUM( J27*1.21)</f>
        <v>0</v>
      </c>
      <c r="L27" s="42">
        <v>7.3999999999999999E-4</v>
      </c>
      <c r="M27" s="42">
        <v>7.3999999999999999E-4</v>
      </c>
      <c r="N27" s="193" t="s">
        <v>824</v>
      </c>
    </row>
    <row r="28" spans="1:14">
      <c r="A28" s="45"/>
      <c r="B28" s="33"/>
      <c r="C28" s="33"/>
      <c r="D28" s="46" t="s">
        <v>84</v>
      </c>
      <c r="E28" s="46" t="s">
        <v>258</v>
      </c>
      <c r="F28" s="33"/>
      <c r="G28" s="47">
        <v>1</v>
      </c>
      <c r="H28" s="33"/>
      <c r="I28" s="33"/>
      <c r="J28" s="33"/>
      <c r="K28" s="33"/>
      <c r="L28" s="33"/>
      <c r="M28" s="33"/>
      <c r="N28" s="48"/>
    </row>
    <row r="29" spans="1:14" ht="41.25" customHeight="1">
      <c r="A29" s="35" t="s">
        <v>120</v>
      </c>
      <c r="B29" s="36" t="s">
        <v>235</v>
      </c>
      <c r="C29" s="36" t="s">
        <v>259</v>
      </c>
      <c r="D29" s="737" t="s">
        <v>260</v>
      </c>
      <c r="E29" s="734"/>
      <c r="F29" s="36" t="s">
        <v>261</v>
      </c>
      <c r="G29" s="42">
        <v>1</v>
      </c>
      <c r="H29" s="547">
        <v>0</v>
      </c>
      <c r="I29" s="43" t="s">
        <v>88</v>
      </c>
      <c r="J29" s="191">
        <f>SUM( G29*H29)</f>
        <v>0</v>
      </c>
      <c r="K29" s="191">
        <f>SUM( J29*1.21)</f>
        <v>0</v>
      </c>
      <c r="L29" s="42">
        <v>0</v>
      </c>
      <c r="M29" s="42">
        <v>0</v>
      </c>
      <c r="N29" s="44" t="s">
        <v>5</v>
      </c>
    </row>
    <row r="30" spans="1:14">
      <c r="A30" s="45"/>
      <c r="B30" s="33"/>
      <c r="C30" s="33"/>
      <c r="D30" s="46" t="s">
        <v>84</v>
      </c>
      <c r="E30" s="46" t="s">
        <v>164</v>
      </c>
      <c r="F30" s="33"/>
      <c r="G30" s="47">
        <v>1</v>
      </c>
      <c r="H30" s="33"/>
      <c r="I30" s="33"/>
      <c r="J30" s="33"/>
      <c r="K30" s="33"/>
      <c r="L30" s="33"/>
      <c r="M30" s="33"/>
      <c r="N30" s="48"/>
    </row>
    <row r="31" spans="1:14" ht="31.5" customHeight="1">
      <c r="A31" s="35" t="s">
        <v>125</v>
      </c>
      <c r="B31" s="36" t="s">
        <v>235</v>
      </c>
      <c r="C31" s="36" t="s">
        <v>262</v>
      </c>
      <c r="D31" s="737" t="s">
        <v>263</v>
      </c>
      <c r="E31" s="734"/>
      <c r="F31" s="36" t="s">
        <v>102</v>
      </c>
      <c r="G31" s="42">
        <v>2</v>
      </c>
      <c r="H31" s="547">
        <v>0</v>
      </c>
      <c r="I31" s="43" t="s">
        <v>88</v>
      </c>
      <c r="J31" s="191">
        <f>SUM( G31*H31)</f>
        <v>0</v>
      </c>
      <c r="K31" s="191">
        <f>SUM( J31*1.21)</f>
        <v>0</v>
      </c>
      <c r="L31" s="42">
        <v>5.5999999999999995E-4</v>
      </c>
      <c r="M31" s="42">
        <v>1.1199999999999999E-3</v>
      </c>
      <c r="N31" s="193" t="s">
        <v>824</v>
      </c>
    </row>
    <row r="32" spans="1:14">
      <c r="A32" s="45"/>
      <c r="B32" s="33"/>
      <c r="C32" s="33"/>
      <c r="D32" s="46" t="s">
        <v>84</v>
      </c>
      <c r="E32" s="46" t="s">
        <v>117</v>
      </c>
      <c r="F32" s="33"/>
      <c r="G32" s="47">
        <v>1</v>
      </c>
      <c r="H32" s="33"/>
      <c r="I32" s="33"/>
      <c r="J32" s="33"/>
      <c r="K32" s="33"/>
      <c r="L32" s="33"/>
      <c r="M32" s="33"/>
      <c r="N32" s="48"/>
    </row>
    <row r="33" spans="1:14">
      <c r="A33" s="45"/>
      <c r="B33" s="33"/>
      <c r="C33" s="33"/>
      <c r="D33" s="46" t="s">
        <v>84</v>
      </c>
      <c r="E33" s="46" t="s">
        <v>264</v>
      </c>
      <c r="F33" s="33"/>
      <c r="G33" s="47">
        <v>1</v>
      </c>
      <c r="H33" s="33"/>
      <c r="I33" s="33"/>
      <c r="J33" s="33"/>
      <c r="K33" s="33"/>
      <c r="L33" s="33"/>
      <c r="M33" s="33"/>
      <c r="N33" s="48"/>
    </row>
    <row r="34" spans="1:14" ht="48" customHeight="1">
      <c r="A34" s="35" t="s">
        <v>130</v>
      </c>
      <c r="B34" s="36" t="s">
        <v>235</v>
      </c>
      <c r="C34" s="36" t="s">
        <v>265</v>
      </c>
      <c r="D34" s="737" t="s">
        <v>266</v>
      </c>
      <c r="E34" s="734"/>
      <c r="F34" s="36" t="s">
        <v>261</v>
      </c>
      <c r="G34" s="42">
        <v>1</v>
      </c>
      <c r="H34" s="547">
        <v>0</v>
      </c>
      <c r="I34" s="43" t="s">
        <v>88</v>
      </c>
      <c r="J34" s="191">
        <f>SUM( G34*H34)</f>
        <v>0</v>
      </c>
      <c r="K34" s="191">
        <f>SUM( J34*1.21)</f>
        <v>0</v>
      </c>
      <c r="L34" s="42">
        <v>0</v>
      </c>
      <c r="M34" s="42">
        <v>0</v>
      </c>
      <c r="N34" s="44" t="s">
        <v>5</v>
      </c>
    </row>
    <row r="35" spans="1:14">
      <c r="A35" s="45"/>
      <c r="B35" s="33"/>
      <c r="C35" s="33"/>
      <c r="D35" s="46" t="s">
        <v>84</v>
      </c>
      <c r="E35" s="46" t="s">
        <v>117</v>
      </c>
      <c r="F35" s="33"/>
      <c r="G35" s="47">
        <v>1</v>
      </c>
      <c r="H35" s="33"/>
      <c r="I35" s="33"/>
      <c r="J35" s="33"/>
      <c r="K35" s="33"/>
      <c r="L35" s="33"/>
      <c r="M35" s="33"/>
      <c r="N35" s="48"/>
    </row>
    <row r="36" spans="1:14" ht="41.25" customHeight="1">
      <c r="A36" s="35" t="s">
        <v>137</v>
      </c>
      <c r="B36" s="36" t="s">
        <v>235</v>
      </c>
      <c r="C36" s="36" t="s">
        <v>267</v>
      </c>
      <c r="D36" s="737" t="s">
        <v>268</v>
      </c>
      <c r="E36" s="734"/>
      <c r="F36" s="36" t="s">
        <v>261</v>
      </c>
      <c r="G36" s="42">
        <v>1</v>
      </c>
      <c r="H36" s="547">
        <v>0</v>
      </c>
      <c r="I36" s="43" t="s">
        <v>88</v>
      </c>
      <c r="J36" s="191">
        <f>SUM( G36*H36)</f>
        <v>0</v>
      </c>
      <c r="K36" s="191">
        <f>SUM( J36*1.21)</f>
        <v>0</v>
      </c>
      <c r="L36" s="42">
        <v>0</v>
      </c>
      <c r="M36" s="42">
        <v>0</v>
      </c>
      <c r="N36" s="44" t="s">
        <v>5</v>
      </c>
    </row>
    <row r="37" spans="1:14">
      <c r="A37" s="45"/>
      <c r="B37" s="33"/>
      <c r="C37" s="33"/>
      <c r="D37" s="46" t="s">
        <v>84</v>
      </c>
      <c r="E37" s="46" t="s">
        <v>269</v>
      </c>
      <c r="F37" s="33"/>
      <c r="G37" s="47">
        <v>1</v>
      </c>
      <c r="H37" s="33"/>
      <c r="I37" s="33"/>
      <c r="J37" s="33"/>
      <c r="K37" s="33"/>
      <c r="L37" s="33"/>
      <c r="M37" s="33"/>
      <c r="N37" s="48"/>
    </row>
    <row r="38" spans="1:14" ht="42.75" customHeight="1">
      <c r="A38" s="35" t="s">
        <v>141</v>
      </c>
      <c r="B38" s="36" t="s">
        <v>235</v>
      </c>
      <c r="C38" s="36" t="s">
        <v>270</v>
      </c>
      <c r="D38" s="737" t="s">
        <v>271</v>
      </c>
      <c r="E38" s="734"/>
      <c r="F38" s="36" t="s">
        <v>261</v>
      </c>
      <c r="G38" s="42">
        <v>1</v>
      </c>
      <c r="H38" s="547">
        <v>0</v>
      </c>
      <c r="I38" s="43" t="s">
        <v>88</v>
      </c>
      <c r="J38" s="191">
        <f>SUM( G38*H38)</f>
        <v>0</v>
      </c>
      <c r="K38" s="191">
        <f>SUM( J38*1.21)</f>
        <v>0</v>
      </c>
      <c r="L38" s="42">
        <v>0</v>
      </c>
      <c r="M38" s="42">
        <v>0</v>
      </c>
      <c r="N38" s="44" t="s">
        <v>5</v>
      </c>
    </row>
    <row r="39" spans="1:14">
      <c r="A39" s="45"/>
      <c r="B39" s="33"/>
      <c r="C39" s="33"/>
      <c r="D39" s="46" t="s">
        <v>84</v>
      </c>
      <c r="E39" s="46" t="s">
        <v>240</v>
      </c>
      <c r="F39" s="33"/>
      <c r="G39" s="47">
        <v>1</v>
      </c>
      <c r="H39" s="33"/>
      <c r="I39" s="33"/>
      <c r="J39" s="33"/>
      <c r="K39" s="33"/>
      <c r="L39" s="33"/>
      <c r="M39" s="33"/>
      <c r="N39" s="48"/>
    </row>
    <row r="40" spans="1:14" ht="43.5" customHeight="1">
      <c r="A40" s="35" t="s">
        <v>147</v>
      </c>
      <c r="B40" s="36" t="s">
        <v>235</v>
      </c>
      <c r="C40" s="36" t="s">
        <v>272</v>
      </c>
      <c r="D40" s="737" t="s">
        <v>273</v>
      </c>
      <c r="E40" s="734"/>
      <c r="F40" s="36" t="s">
        <v>168</v>
      </c>
      <c r="G40" s="42">
        <v>2044.93</v>
      </c>
      <c r="H40" s="547">
        <v>0</v>
      </c>
      <c r="I40" s="43" t="s">
        <v>88</v>
      </c>
      <c r="J40" s="191">
        <f>SUM( G40*H40)</f>
        <v>0</v>
      </c>
      <c r="K40" s="191">
        <f>SUM( J40*1.21)</f>
        <v>0</v>
      </c>
      <c r="L40" s="42">
        <v>0</v>
      </c>
      <c r="M40" s="42">
        <v>0</v>
      </c>
      <c r="N40" s="193" t="s">
        <v>824</v>
      </c>
    </row>
    <row r="41" spans="1:14">
      <c r="A41" s="45"/>
      <c r="B41" s="33"/>
      <c r="C41" s="33"/>
      <c r="D41" s="46" t="s">
        <v>274</v>
      </c>
      <c r="E41" s="46" t="s">
        <v>5</v>
      </c>
      <c r="F41" s="33"/>
      <c r="G41" s="47">
        <v>2044.93</v>
      </c>
      <c r="H41" s="33"/>
      <c r="I41" s="33"/>
      <c r="J41" s="33"/>
      <c r="K41" s="33"/>
      <c r="L41" s="33"/>
      <c r="M41" s="33"/>
      <c r="N41" s="48"/>
    </row>
    <row r="42" spans="1:14">
      <c r="A42" s="38" t="s">
        <v>5</v>
      </c>
      <c r="B42" s="39" t="s">
        <v>235</v>
      </c>
      <c r="C42" s="39" t="s">
        <v>275</v>
      </c>
      <c r="D42" s="790" t="s">
        <v>276</v>
      </c>
      <c r="E42" s="791"/>
      <c r="F42" s="40" t="s">
        <v>13</v>
      </c>
      <c r="G42" s="40" t="s">
        <v>13</v>
      </c>
      <c r="H42" s="40" t="s">
        <v>13</v>
      </c>
      <c r="I42" s="40" t="s">
        <v>13</v>
      </c>
      <c r="J42" s="174">
        <f>SUM( J43:J55)</f>
        <v>0</v>
      </c>
      <c r="K42" s="174">
        <f>SUM( K43:K55)</f>
        <v>0</v>
      </c>
      <c r="L42" s="37" t="s">
        <v>5</v>
      </c>
      <c r="M42" s="34">
        <v>0.14784599999999998</v>
      </c>
      <c r="N42" s="41" t="s">
        <v>5</v>
      </c>
    </row>
    <row r="43" spans="1:14" ht="37.5" customHeight="1">
      <c r="A43" s="35" t="s">
        <v>150</v>
      </c>
      <c r="B43" s="36" t="s">
        <v>235</v>
      </c>
      <c r="C43" s="36" t="s">
        <v>277</v>
      </c>
      <c r="D43" s="737" t="s">
        <v>278</v>
      </c>
      <c r="E43" s="734"/>
      <c r="F43" s="36" t="s">
        <v>87</v>
      </c>
      <c r="G43" s="42">
        <v>2.0499999999999998</v>
      </c>
      <c r="H43" s="547">
        <v>0</v>
      </c>
      <c r="I43" s="43" t="s">
        <v>88</v>
      </c>
      <c r="J43" s="191">
        <f>SUM( G43*H43)</f>
        <v>0</v>
      </c>
      <c r="K43" s="191">
        <f>SUM( J43*1.21)</f>
        <v>0</v>
      </c>
      <c r="L43" s="42">
        <v>0</v>
      </c>
      <c r="M43" s="42">
        <v>0</v>
      </c>
      <c r="N43" s="193" t="s">
        <v>824</v>
      </c>
    </row>
    <row r="44" spans="1:14">
      <c r="A44" s="45"/>
      <c r="B44" s="33"/>
      <c r="C44" s="33"/>
      <c r="D44" s="46" t="s">
        <v>279</v>
      </c>
      <c r="E44" s="46" t="s">
        <v>280</v>
      </c>
      <c r="F44" s="33"/>
      <c r="G44" s="47">
        <v>2.0499999999999998</v>
      </c>
      <c r="H44" s="33"/>
      <c r="I44" s="33"/>
      <c r="J44" s="33"/>
      <c r="K44" s="33"/>
      <c r="L44" s="33"/>
      <c r="M44" s="33"/>
      <c r="N44" s="193"/>
    </row>
    <row r="45" spans="1:14" ht="37.5" customHeight="1">
      <c r="A45" s="35" t="s">
        <v>153</v>
      </c>
      <c r="B45" s="36" t="s">
        <v>235</v>
      </c>
      <c r="C45" s="36" t="s">
        <v>281</v>
      </c>
      <c r="D45" s="737" t="s">
        <v>282</v>
      </c>
      <c r="E45" s="734"/>
      <c r="F45" s="36" t="s">
        <v>87</v>
      </c>
      <c r="G45" s="42">
        <v>2.0499999999999998</v>
      </c>
      <c r="H45" s="547">
        <v>0</v>
      </c>
      <c r="I45" s="43" t="s">
        <v>88</v>
      </c>
      <c r="J45" s="191">
        <f>SUM( G45*H45)</f>
        <v>0</v>
      </c>
      <c r="K45" s="191">
        <f>SUM( J45*1.21)</f>
        <v>0</v>
      </c>
      <c r="L45" s="42">
        <v>0</v>
      </c>
      <c r="M45" s="42">
        <v>0</v>
      </c>
      <c r="N45" s="193" t="s">
        <v>824</v>
      </c>
    </row>
    <row r="46" spans="1:14">
      <c r="A46" s="45"/>
      <c r="B46" s="33"/>
      <c r="C46" s="33"/>
      <c r="D46" s="46" t="s">
        <v>279</v>
      </c>
      <c r="E46" s="46" t="s">
        <v>5</v>
      </c>
      <c r="F46" s="33"/>
      <c r="G46" s="47">
        <v>2.0499999999999998</v>
      </c>
      <c r="H46" s="33"/>
      <c r="I46" s="33"/>
      <c r="J46" s="33"/>
      <c r="K46" s="33"/>
      <c r="L46" s="33"/>
      <c r="M46" s="33"/>
      <c r="N46" s="48"/>
    </row>
    <row r="47" spans="1:14" ht="39" customHeight="1">
      <c r="A47" s="35" t="s">
        <v>156</v>
      </c>
      <c r="B47" s="36" t="s">
        <v>235</v>
      </c>
      <c r="C47" s="36" t="s">
        <v>283</v>
      </c>
      <c r="D47" s="737" t="s">
        <v>284</v>
      </c>
      <c r="E47" s="734"/>
      <c r="F47" s="36" t="s">
        <v>87</v>
      </c>
      <c r="G47" s="42">
        <v>2.0499999999999998</v>
      </c>
      <c r="H47" s="547">
        <v>0</v>
      </c>
      <c r="I47" s="43" t="s">
        <v>88</v>
      </c>
      <c r="J47" s="191">
        <f>SUM( G47*H47)</f>
        <v>0</v>
      </c>
      <c r="K47" s="191">
        <f>SUM( J47*1.21)</f>
        <v>0</v>
      </c>
      <c r="L47" s="42">
        <v>0</v>
      </c>
      <c r="M47" s="42">
        <v>0</v>
      </c>
      <c r="N47" s="193" t="s">
        <v>824</v>
      </c>
    </row>
    <row r="48" spans="1:14">
      <c r="A48" s="45"/>
      <c r="B48" s="33"/>
      <c r="C48" s="33"/>
      <c r="D48" s="46" t="s">
        <v>279</v>
      </c>
      <c r="E48" s="46" t="s">
        <v>5</v>
      </c>
      <c r="F48" s="33"/>
      <c r="G48" s="47">
        <v>2.0499999999999998</v>
      </c>
      <c r="H48" s="33"/>
      <c r="I48" s="33"/>
      <c r="J48" s="33"/>
      <c r="K48" s="33"/>
      <c r="L48" s="33"/>
      <c r="M48" s="33"/>
      <c r="N48" s="48"/>
    </row>
    <row r="49" spans="1:14">
      <c r="A49" s="35" t="s">
        <v>160</v>
      </c>
      <c r="B49" s="36" t="s">
        <v>235</v>
      </c>
      <c r="C49" s="36" t="s">
        <v>285</v>
      </c>
      <c r="D49" s="737" t="s">
        <v>286</v>
      </c>
      <c r="E49" s="734"/>
      <c r="F49" s="36" t="s">
        <v>87</v>
      </c>
      <c r="G49" s="42">
        <v>2.0499999999999998</v>
      </c>
      <c r="H49" s="547">
        <v>0</v>
      </c>
      <c r="I49" s="43" t="s">
        <v>88</v>
      </c>
      <c r="J49" s="191">
        <f>SUM( G49*H49)</f>
        <v>0</v>
      </c>
      <c r="K49" s="191">
        <f>SUM( J49*1.21)</f>
        <v>0</v>
      </c>
      <c r="L49" s="42">
        <v>1.1E-4</v>
      </c>
      <c r="M49" s="42">
        <v>2.2549999999999998E-4</v>
      </c>
      <c r="N49" s="193" t="s">
        <v>824</v>
      </c>
    </row>
    <row r="50" spans="1:14">
      <c r="A50" s="45"/>
      <c r="B50" s="33"/>
      <c r="C50" s="33"/>
      <c r="D50" s="46" t="s">
        <v>287</v>
      </c>
      <c r="E50" s="46" t="s">
        <v>5</v>
      </c>
      <c r="F50" s="33"/>
      <c r="G50" s="47">
        <v>2.0499999999999998</v>
      </c>
      <c r="H50" s="33"/>
      <c r="I50" s="33"/>
      <c r="J50" s="33"/>
      <c r="K50" s="33"/>
      <c r="L50" s="33"/>
      <c r="M50" s="33"/>
      <c r="N50" s="48"/>
    </row>
    <row r="51" spans="1:14" ht="33.75" customHeight="1">
      <c r="A51" s="35" t="s">
        <v>165</v>
      </c>
      <c r="B51" s="36" t="s">
        <v>235</v>
      </c>
      <c r="C51" s="36" t="s">
        <v>288</v>
      </c>
      <c r="D51" s="737" t="s">
        <v>289</v>
      </c>
      <c r="E51" s="734"/>
      <c r="F51" s="36" t="s">
        <v>87</v>
      </c>
      <c r="G51" s="42">
        <v>2.0499999999999998</v>
      </c>
      <c r="H51" s="547">
        <v>0</v>
      </c>
      <c r="I51" s="43" t="s">
        <v>88</v>
      </c>
      <c r="J51" s="191">
        <f>SUM( G51*H51)</f>
        <v>0</v>
      </c>
      <c r="K51" s="191">
        <f>SUM( J51*1.21)</f>
        <v>0</v>
      </c>
      <c r="L51" s="42">
        <v>5.0889999999999998E-2</v>
      </c>
      <c r="M51" s="42">
        <v>0.10432449999999999</v>
      </c>
      <c r="N51" s="193" t="s">
        <v>824</v>
      </c>
    </row>
    <row r="52" spans="1:14">
      <c r="A52" s="45"/>
      <c r="B52" s="33"/>
      <c r="C52" s="33"/>
      <c r="D52" s="46" t="s">
        <v>279</v>
      </c>
      <c r="E52" s="46" t="s">
        <v>5</v>
      </c>
      <c r="F52" s="33"/>
      <c r="G52" s="47">
        <v>2.0499999999999998</v>
      </c>
      <c r="H52" s="33"/>
      <c r="I52" s="33"/>
      <c r="J52" s="33"/>
      <c r="K52" s="33"/>
      <c r="L52" s="33"/>
      <c r="M52" s="33"/>
      <c r="N52" s="48"/>
    </row>
    <row r="53" spans="1:14">
      <c r="A53" s="35" t="s">
        <v>172</v>
      </c>
      <c r="B53" s="36" t="s">
        <v>235</v>
      </c>
      <c r="C53" s="36" t="s">
        <v>290</v>
      </c>
      <c r="D53" s="737" t="s">
        <v>291</v>
      </c>
      <c r="E53" s="734"/>
      <c r="F53" s="36" t="s">
        <v>87</v>
      </c>
      <c r="G53" s="42">
        <v>2.2549999999999999</v>
      </c>
      <c r="H53" s="547">
        <v>0</v>
      </c>
      <c r="I53" s="43" t="s">
        <v>88</v>
      </c>
      <c r="J53" s="191">
        <f>SUM( G53*H53)</f>
        <v>0</v>
      </c>
      <c r="K53" s="191">
        <f>SUM( J53*1.21)</f>
        <v>0</v>
      </c>
      <c r="L53" s="42">
        <v>1.9199999999999998E-2</v>
      </c>
      <c r="M53" s="42">
        <v>4.3295999999999994E-2</v>
      </c>
      <c r="N53" s="193" t="s">
        <v>824</v>
      </c>
    </row>
    <row r="54" spans="1:14">
      <c r="A54" s="45"/>
      <c r="B54" s="33"/>
      <c r="C54" s="33"/>
      <c r="D54" s="46" t="s">
        <v>292</v>
      </c>
      <c r="E54" s="46" t="s">
        <v>5</v>
      </c>
      <c r="F54" s="33"/>
      <c r="G54" s="47">
        <v>2.2549999999999999</v>
      </c>
      <c r="H54" s="33"/>
      <c r="I54" s="33"/>
      <c r="J54" s="33"/>
      <c r="K54" s="33"/>
      <c r="L54" s="33"/>
      <c r="M54" s="33"/>
      <c r="N54" s="48"/>
    </row>
    <row r="55" spans="1:14" ht="40.5" customHeight="1">
      <c r="A55" s="35" t="s">
        <v>177</v>
      </c>
      <c r="B55" s="36" t="s">
        <v>235</v>
      </c>
      <c r="C55" s="36" t="s">
        <v>293</v>
      </c>
      <c r="D55" s="737" t="s">
        <v>294</v>
      </c>
      <c r="E55" s="734"/>
      <c r="F55" s="36" t="s">
        <v>168</v>
      </c>
      <c r="G55" s="42">
        <v>34.81</v>
      </c>
      <c r="H55" s="547">
        <v>0</v>
      </c>
      <c r="I55" s="43" t="s">
        <v>88</v>
      </c>
      <c r="J55" s="191">
        <f>SUM( G55*H55)</f>
        <v>0</v>
      </c>
      <c r="K55" s="191">
        <f>SUM( J55*1.21)</f>
        <v>0</v>
      </c>
      <c r="L55" s="42">
        <v>0</v>
      </c>
      <c r="M55" s="42">
        <v>0</v>
      </c>
      <c r="N55" s="193" t="s">
        <v>824</v>
      </c>
    </row>
    <row r="56" spans="1:14">
      <c r="A56" s="45"/>
      <c r="B56" s="33"/>
      <c r="C56" s="33"/>
      <c r="D56" s="46" t="s">
        <v>295</v>
      </c>
      <c r="E56" s="46" t="s">
        <v>5</v>
      </c>
      <c r="F56" s="33"/>
      <c r="G56" s="47">
        <v>34.81</v>
      </c>
      <c r="H56" s="33"/>
      <c r="I56" s="33"/>
      <c r="J56" s="33"/>
      <c r="K56" s="33"/>
      <c r="L56" s="33"/>
      <c r="M56" s="33"/>
      <c r="N56" s="48"/>
    </row>
    <row r="57" spans="1:14">
      <c r="A57" s="38" t="s">
        <v>5</v>
      </c>
      <c r="B57" s="39" t="s">
        <v>235</v>
      </c>
      <c r="C57" s="39" t="s">
        <v>296</v>
      </c>
      <c r="D57" s="790" t="s">
        <v>297</v>
      </c>
      <c r="E57" s="791"/>
      <c r="F57" s="40" t="s">
        <v>13</v>
      </c>
      <c r="G57" s="40" t="s">
        <v>13</v>
      </c>
      <c r="H57" s="40" t="s">
        <v>13</v>
      </c>
      <c r="I57" s="40" t="s">
        <v>13</v>
      </c>
      <c r="J57" s="174">
        <f>SUM( J58:J60)</f>
        <v>0</v>
      </c>
      <c r="K57" s="174">
        <f>SUM( K58:K60)</f>
        <v>0</v>
      </c>
      <c r="L57" s="37" t="s">
        <v>5</v>
      </c>
      <c r="M57" s="34">
        <v>1.7999999999999999E-2</v>
      </c>
      <c r="N57" s="41" t="s">
        <v>5</v>
      </c>
    </row>
    <row r="58" spans="1:14" ht="37.5" customHeight="1">
      <c r="A58" s="35" t="s">
        <v>183</v>
      </c>
      <c r="B58" s="36" t="s">
        <v>235</v>
      </c>
      <c r="C58" s="36" t="s">
        <v>298</v>
      </c>
      <c r="D58" s="737" t="s">
        <v>299</v>
      </c>
      <c r="E58" s="734"/>
      <c r="F58" s="36" t="s">
        <v>163</v>
      </c>
      <c r="G58" s="42">
        <v>1</v>
      </c>
      <c r="H58" s="547">
        <v>0</v>
      </c>
      <c r="I58" s="43" t="s">
        <v>88</v>
      </c>
      <c r="J58" s="191">
        <f>SUM( G58*H58)</f>
        <v>0</v>
      </c>
      <c r="K58" s="191">
        <f>SUM( J58*1.21)</f>
        <v>0</v>
      </c>
      <c r="L58" s="42">
        <v>1.7999999999999999E-2</v>
      </c>
      <c r="M58" s="42">
        <v>1.7999999999999999E-2</v>
      </c>
      <c r="N58" s="193" t="s">
        <v>824</v>
      </c>
    </row>
    <row r="59" spans="1:14" ht="20.25" customHeight="1">
      <c r="A59" s="45"/>
      <c r="B59" s="33"/>
      <c r="C59" s="33"/>
      <c r="D59" s="46" t="s">
        <v>84</v>
      </c>
      <c r="E59" s="46" t="s">
        <v>98</v>
      </c>
      <c r="F59" s="33"/>
      <c r="G59" s="47">
        <v>1</v>
      </c>
      <c r="H59" s="33"/>
      <c r="I59" s="33"/>
      <c r="J59" s="33"/>
      <c r="K59" s="33"/>
      <c r="L59" s="33"/>
      <c r="M59" s="33"/>
      <c r="N59" s="48"/>
    </row>
    <row r="60" spans="1:14" ht="44.25" customHeight="1">
      <c r="A60" s="35" t="s">
        <v>189</v>
      </c>
      <c r="B60" s="36" t="s">
        <v>235</v>
      </c>
      <c r="C60" s="36" t="s">
        <v>300</v>
      </c>
      <c r="D60" s="737" t="s">
        <v>301</v>
      </c>
      <c r="E60" s="734"/>
      <c r="F60" s="36" t="s">
        <v>168</v>
      </c>
      <c r="G60" s="42">
        <v>33.89</v>
      </c>
      <c r="H60" s="547">
        <v>0</v>
      </c>
      <c r="I60" s="43" t="s">
        <v>88</v>
      </c>
      <c r="J60" s="191">
        <f>SUM( G60*H60)</f>
        <v>0</v>
      </c>
      <c r="K60" s="191">
        <f>SUM( J60*1.21)</f>
        <v>0</v>
      </c>
      <c r="L60" s="42">
        <v>0</v>
      </c>
      <c r="M60" s="42">
        <v>0</v>
      </c>
      <c r="N60" s="193" t="s">
        <v>824</v>
      </c>
    </row>
    <row r="61" spans="1:14">
      <c r="A61" s="45"/>
      <c r="B61" s="33"/>
      <c r="C61" s="33"/>
      <c r="D61" s="46" t="s">
        <v>302</v>
      </c>
      <c r="E61" s="46" t="s">
        <v>5</v>
      </c>
      <c r="F61" s="33"/>
      <c r="G61" s="47">
        <v>33.89</v>
      </c>
      <c r="H61" s="33"/>
      <c r="I61" s="33"/>
      <c r="J61" s="33"/>
      <c r="K61" s="33"/>
      <c r="L61" s="33"/>
      <c r="M61" s="33"/>
      <c r="N61" s="48"/>
    </row>
    <row r="62" spans="1:14">
      <c r="A62" s="38" t="s">
        <v>5</v>
      </c>
      <c r="B62" s="39" t="s">
        <v>235</v>
      </c>
      <c r="C62" s="39" t="s">
        <v>187</v>
      </c>
      <c r="D62" s="790" t="s">
        <v>188</v>
      </c>
      <c r="E62" s="791"/>
      <c r="F62" s="40" t="s">
        <v>13</v>
      </c>
      <c r="G62" s="40" t="s">
        <v>13</v>
      </c>
      <c r="H62" s="40" t="s">
        <v>13</v>
      </c>
      <c r="I62" s="40" t="s">
        <v>13</v>
      </c>
      <c r="J62" s="174">
        <f>SUM( J63:J67)</f>
        <v>0</v>
      </c>
      <c r="K62" s="174">
        <f>SUM( K63:K67)</f>
        <v>0</v>
      </c>
      <c r="L62" s="37" t="s">
        <v>5</v>
      </c>
      <c r="M62" s="34">
        <v>1.6979363700000001</v>
      </c>
      <c r="N62" s="41" t="s">
        <v>5</v>
      </c>
    </row>
    <row r="63" spans="1:14">
      <c r="A63" s="35" t="s">
        <v>88</v>
      </c>
      <c r="B63" s="36" t="s">
        <v>235</v>
      </c>
      <c r="C63" s="36" t="s">
        <v>303</v>
      </c>
      <c r="D63" s="737" t="s">
        <v>304</v>
      </c>
      <c r="E63" s="734"/>
      <c r="F63" s="36" t="s">
        <v>87</v>
      </c>
      <c r="G63" s="42">
        <v>19.245000000000001</v>
      </c>
      <c r="H63" s="547">
        <v>0</v>
      </c>
      <c r="I63" s="43" t="s">
        <v>88</v>
      </c>
      <c r="J63" s="191">
        <f>SUM( G63*H63)</f>
        <v>0</v>
      </c>
      <c r="K63" s="191">
        <f>SUM( J63*1.21)</f>
        <v>0</v>
      </c>
      <c r="L63" s="42">
        <v>5.3690000000000002E-2</v>
      </c>
      <c r="M63" s="42">
        <v>1.0332640500000001</v>
      </c>
      <c r="N63" s="193" t="s">
        <v>824</v>
      </c>
    </row>
    <row r="64" spans="1:14">
      <c r="A64" s="45"/>
      <c r="B64" s="33"/>
      <c r="C64" s="33"/>
      <c r="D64" s="46" t="s">
        <v>305</v>
      </c>
      <c r="E64" s="46" t="s">
        <v>306</v>
      </c>
      <c r="F64" s="33"/>
      <c r="G64" s="47">
        <v>11.685</v>
      </c>
      <c r="H64" s="33"/>
      <c r="I64" s="33"/>
      <c r="J64" s="33"/>
      <c r="K64" s="33"/>
      <c r="L64" s="33"/>
      <c r="M64" s="33"/>
      <c r="N64" s="48"/>
    </row>
    <row r="65" spans="1:14">
      <c r="A65" s="45"/>
      <c r="B65" s="33"/>
      <c r="C65" s="33"/>
      <c r="D65" s="46" t="s">
        <v>307</v>
      </c>
      <c r="E65" s="46" t="s">
        <v>308</v>
      </c>
      <c r="F65" s="33"/>
      <c r="G65" s="47">
        <v>3.6749999999999998</v>
      </c>
      <c r="H65" s="33"/>
      <c r="I65" s="33"/>
      <c r="J65" s="33"/>
      <c r="K65" s="33"/>
      <c r="L65" s="33"/>
      <c r="M65" s="33"/>
      <c r="N65" s="48"/>
    </row>
    <row r="66" spans="1:14">
      <c r="A66" s="45"/>
      <c r="B66" s="33"/>
      <c r="C66" s="33"/>
      <c r="D66" s="46" t="s">
        <v>309</v>
      </c>
      <c r="E66" s="46" t="s">
        <v>310</v>
      </c>
      <c r="F66" s="33"/>
      <c r="G66" s="47">
        <v>3.8849999999999998</v>
      </c>
      <c r="H66" s="33"/>
      <c r="I66" s="33"/>
      <c r="J66" s="33"/>
      <c r="K66" s="33"/>
      <c r="L66" s="33"/>
      <c r="M66" s="33"/>
      <c r="N66" s="48"/>
    </row>
    <row r="67" spans="1:14" ht="42.75" customHeight="1">
      <c r="A67" s="35" t="s">
        <v>197</v>
      </c>
      <c r="B67" s="36" t="s">
        <v>235</v>
      </c>
      <c r="C67" s="36" t="s">
        <v>311</v>
      </c>
      <c r="D67" s="737" t="s">
        <v>312</v>
      </c>
      <c r="E67" s="734"/>
      <c r="F67" s="36" t="s">
        <v>313</v>
      </c>
      <c r="G67" s="42">
        <v>0.36899999999999999</v>
      </c>
      <c r="H67" s="547">
        <v>0</v>
      </c>
      <c r="I67" s="43" t="s">
        <v>88</v>
      </c>
      <c r="J67" s="191">
        <f>SUM( G67*H67)</f>
        <v>0</v>
      </c>
      <c r="K67" s="191">
        <f>SUM( J67*1.21)</f>
        <v>0</v>
      </c>
      <c r="L67" s="42">
        <v>1.80128</v>
      </c>
      <c r="M67" s="42">
        <v>0.66467231999999998</v>
      </c>
      <c r="N67" s="193" t="s">
        <v>824</v>
      </c>
    </row>
    <row r="68" spans="1:14">
      <c r="A68" s="45"/>
      <c r="B68" s="33"/>
      <c r="C68" s="33"/>
      <c r="D68" s="46" t="s">
        <v>314</v>
      </c>
      <c r="E68" s="46" t="s">
        <v>315</v>
      </c>
      <c r="F68" s="33"/>
      <c r="G68" s="47">
        <v>0.36899999999999999</v>
      </c>
      <c r="H68" s="33"/>
      <c r="I68" s="33"/>
      <c r="J68" s="33"/>
      <c r="K68" s="33"/>
      <c r="L68" s="33"/>
      <c r="M68" s="33"/>
      <c r="N68" s="48"/>
    </row>
    <row r="69" spans="1:14">
      <c r="A69" s="38" t="s">
        <v>5</v>
      </c>
      <c r="B69" s="39" t="s">
        <v>235</v>
      </c>
      <c r="C69" s="39" t="s">
        <v>206</v>
      </c>
      <c r="D69" s="790" t="s">
        <v>207</v>
      </c>
      <c r="E69" s="791"/>
      <c r="F69" s="40" t="s">
        <v>13</v>
      </c>
      <c r="G69" s="40" t="s">
        <v>13</v>
      </c>
      <c r="H69" s="40" t="s">
        <v>13</v>
      </c>
      <c r="I69" s="40" t="s">
        <v>13</v>
      </c>
      <c r="J69" s="174">
        <f>SUM( J70)</f>
        <v>0</v>
      </c>
      <c r="K69" s="174">
        <f>SUM( K70)</f>
        <v>0</v>
      </c>
      <c r="L69" s="37" t="s">
        <v>5</v>
      </c>
      <c r="M69" s="34">
        <v>0</v>
      </c>
      <c r="N69" s="41" t="s">
        <v>5</v>
      </c>
    </row>
    <row r="70" spans="1:14" ht="39" customHeight="1">
      <c r="A70" s="35" t="s">
        <v>201</v>
      </c>
      <c r="B70" s="36" t="s">
        <v>235</v>
      </c>
      <c r="C70" s="36" t="s">
        <v>209</v>
      </c>
      <c r="D70" s="737" t="s">
        <v>210</v>
      </c>
      <c r="E70" s="734"/>
      <c r="F70" s="36" t="s">
        <v>205</v>
      </c>
      <c r="G70" s="42">
        <v>0.126</v>
      </c>
      <c r="H70" s="547">
        <v>0</v>
      </c>
      <c r="I70" s="43" t="s">
        <v>88</v>
      </c>
      <c r="J70" s="191">
        <f>SUM( G70*H70)</f>
        <v>0</v>
      </c>
      <c r="K70" s="191">
        <f>SUM( J70*1.21)</f>
        <v>0</v>
      </c>
      <c r="L70" s="42">
        <v>0</v>
      </c>
      <c r="M70" s="42">
        <v>0</v>
      </c>
      <c r="N70" s="193" t="s">
        <v>824</v>
      </c>
    </row>
    <row r="71" spans="1:14">
      <c r="A71" s="45"/>
      <c r="B71" s="33"/>
      <c r="C71" s="33"/>
      <c r="D71" s="46" t="s">
        <v>316</v>
      </c>
      <c r="E71" s="46" t="s">
        <v>5</v>
      </c>
      <c r="F71" s="33"/>
      <c r="G71" s="47">
        <v>0.126</v>
      </c>
      <c r="H71" s="33"/>
      <c r="I71" s="33"/>
      <c r="J71" s="33"/>
      <c r="K71" s="33"/>
      <c r="L71" s="33"/>
      <c r="M71" s="33"/>
      <c r="N71" s="48"/>
    </row>
    <row r="72" spans="1:14">
      <c r="A72" s="38" t="s">
        <v>5</v>
      </c>
      <c r="B72" s="39" t="s">
        <v>235</v>
      </c>
      <c r="C72" s="39" t="s">
        <v>212</v>
      </c>
      <c r="D72" s="790" t="s">
        <v>213</v>
      </c>
      <c r="E72" s="791"/>
      <c r="F72" s="40" t="s">
        <v>13</v>
      </c>
      <c r="G72" s="40" t="s">
        <v>13</v>
      </c>
      <c r="H72" s="40" t="s">
        <v>13</v>
      </c>
      <c r="I72" s="40" t="s">
        <v>13</v>
      </c>
      <c r="J72" s="174">
        <f>SUM( J73:J79)</f>
        <v>0</v>
      </c>
      <c r="K72" s="174">
        <f>SUM( K73:K79)</f>
        <v>0</v>
      </c>
      <c r="L72" s="37" t="s">
        <v>5</v>
      </c>
      <c r="M72" s="34">
        <v>0</v>
      </c>
      <c r="N72" s="41" t="s">
        <v>5</v>
      </c>
    </row>
    <row r="73" spans="1:14" ht="39.75" customHeight="1">
      <c r="A73" s="35" t="s">
        <v>204</v>
      </c>
      <c r="B73" s="36" t="s">
        <v>235</v>
      </c>
      <c r="C73" s="36" t="s">
        <v>226</v>
      </c>
      <c r="D73" s="737" t="s">
        <v>227</v>
      </c>
      <c r="E73" s="734"/>
      <c r="F73" s="36" t="s">
        <v>205</v>
      </c>
      <c r="G73" s="42">
        <v>1.6970000000000001</v>
      </c>
      <c r="H73" s="547">
        <v>0</v>
      </c>
      <c r="I73" s="43" t="s">
        <v>88</v>
      </c>
      <c r="J73" s="191">
        <f>SUM( G73*H73)</f>
        <v>0</v>
      </c>
      <c r="K73" s="191">
        <f>SUM( J73*1.21)</f>
        <v>0</v>
      </c>
      <c r="L73" s="42">
        <v>0</v>
      </c>
      <c r="M73" s="42">
        <v>0</v>
      </c>
      <c r="N73" s="193" t="s">
        <v>824</v>
      </c>
    </row>
    <row r="74" spans="1:14">
      <c r="A74" s="45"/>
      <c r="B74" s="33"/>
      <c r="C74" s="33"/>
      <c r="D74" s="46" t="s">
        <v>317</v>
      </c>
      <c r="E74" s="46" t="s">
        <v>5</v>
      </c>
      <c r="F74" s="33"/>
      <c r="G74" s="47">
        <v>1.6970000000000001</v>
      </c>
      <c r="H74" s="33"/>
      <c r="I74" s="33"/>
      <c r="J74" s="33"/>
      <c r="K74" s="33"/>
      <c r="L74" s="33"/>
      <c r="M74" s="33"/>
      <c r="N74" s="48"/>
    </row>
    <row r="75" spans="1:14" ht="33.75" customHeight="1">
      <c r="A75" s="35" t="s">
        <v>208</v>
      </c>
      <c r="B75" s="36" t="s">
        <v>235</v>
      </c>
      <c r="C75" s="36" t="s">
        <v>223</v>
      </c>
      <c r="D75" s="737" t="s">
        <v>224</v>
      </c>
      <c r="E75" s="734"/>
      <c r="F75" s="36" t="s">
        <v>205</v>
      </c>
      <c r="G75" s="42">
        <v>1.6970000000000001</v>
      </c>
      <c r="H75" s="547">
        <v>0</v>
      </c>
      <c r="I75" s="43" t="s">
        <v>88</v>
      </c>
      <c r="J75" s="191">
        <f>SUM( G75*H75)</f>
        <v>0</v>
      </c>
      <c r="K75" s="191">
        <f>SUM( J75*1.21)</f>
        <v>0</v>
      </c>
      <c r="L75" s="42">
        <v>0</v>
      </c>
      <c r="M75" s="42">
        <v>0</v>
      </c>
      <c r="N75" s="193" t="s">
        <v>824</v>
      </c>
    </row>
    <row r="76" spans="1:14" ht="37.5" customHeight="1">
      <c r="A76" s="35" t="s">
        <v>214</v>
      </c>
      <c r="B76" s="36" t="s">
        <v>235</v>
      </c>
      <c r="C76" s="36" t="s">
        <v>215</v>
      </c>
      <c r="D76" s="737" t="s">
        <v>216</v>
      </c>
      <c r="E76" s="734"/>
      <c r="F76" s="36" t="s">
        <v>205</v>
      </c>
      <c r="G76" s="42">
        <v>1.6970000000000001</v>
      </c>
      <c r="H76" s="547">
        <v>0</v>
      </c>
      <c r="I76" s="43" t="s">
        <v>88</v>
      </c>
      <c r="J76" s="191">
        <f>SUM( G76*H76)</f>
        <v>0</v>
      </c>
      <c r="K76" s="191">
        <f>SUM( J76*1.21)</f>
        <v>0</v>
      </c>
      <c r="L76" s="42">
        <v>0</v>
      </c>
      <c r="M76" s="42">
        <v>0</v>
      </c>
      <c r="N76" s="193" t="s">
        <v>824</v>
      </c>
    </row>
    <row r="77" spans="1:14" ht="39.75" customHeight="1">
      <c r="A77" s="35" t="s">
        <v>218</v>
      </c>
      <c r="B77" s="36" t="s">
        <v>235</v>
      </c>
      <c r="C77" s="36" t="s">
        <v>318</v>
      </c>
      <c r="D77" s="737" t="s">
        <v>319</v>
      </c>
      <c r="E77" s="734"/>
      <c r="F77" s="36" t="s">
        <v>205</v>
      </c>
      <c r="G77" s="42">
        <v>50.91</v>
      </c>
      <c r="H77" s="547">
        <v>0</v>
      </c>
      <c r="I77" s="43" t="s">
        <v>88</v>
      </c>
      <c r="J77" s="191">
        <f>SUM( G77*H77)</f>
        <v>0</v>
      </c>
      <c r="K77" s="191">
        <f>SUM( J77*1.21)</f>
        <v>0</v>
      </c>
      <c r="L77" s="42">
        <v>0</v>
      </c>
      <c r="M77" s="42">
        <v>0</v>
      </c>
      <c r="N77" s="193" t="s">
        <v>824</v>
      </c>
    </row>
    <row r="78" spans="1:14">
      <c r="A78" s="45"/>
      <c r="B78" s="33"/>
      <c r="C78" s="33"/>
      <c r="D78" s="46" t="s">
        <v>320</v>
      </c>
      <c r="E78" s="46" t="s">
        <v>5</v>
      </c>
      <c r="F78" s="33"/>
      <c r="G78" s="47">
        <v>50.91</v>
      </c>
      <c r="H78" s="33"/>
      <c r="I78" s="33"/>
      <c r="J78" s="33"/>
      <c r="K78" s="33"/>
      <c r="L78" s="33"/>
      <c r="M78" s="33"/>
      <c r="N78" s="48"/>
    </row>
    <row r="79" spans="1:14" ht="61.5" customHeight="1">
      <c r="A79" s="49" t="s">
        <v>222</v>
      </c>
      <c r="B79" s="50" t="s">
        <v>235</v>
      </c>
      <c r="C79" s="50" t="s">
        <v>321</v>
      </c>
      <c r="D79" s="797" t="s">
        <v>322</v>
      </c>
      <c r="E79" s="751"/>
      <c r="F79" s="50" t="s">
        <v>205</v>
      </c>
      <c r="G79" s="51">
        <v>1.6970000000000001</v>
      </c>
      <c r="H79" s="548">
        <v>0</v>
      </c>
      <c r="I79" s="52" t="s">
        <v>88</v>
      </c>
      <c r="J79" s="366">
        <f>SUM( G79*H79)</f>
        <v>0</v>
      </c>
      <c r="K79" s="366">
        <f>SUM( J79*1.21)</f>
        <v>0</v>
      </c>
      <c r="L79" s="51">
        <v>0</v>
      </c>
      <c r="M79" s="51">
        <v>0</v>
      </c>
      <c r="N79" s="53" t="s">
        <v>824</v>
      </c>
    </row>
  </sheetData>
  <sheetProtection password="DABF" sheet="1" objects="1" scenarios="1"/>
  <mergeCells count="66">
    <mergeCell ref="D79:E79"/>
    <mergeCell ref="D72:E72"/>
    <mergeCell ref="D73:E73"/>
    <mergeCell ref="D75:E75"/>
    <mergeCell ref="D76:E76"/>
    <mergeCell ref="D77:E77"/>
    <mergeCell ref="D62:E62"/>
    <mergeCell ref="D63:E63"/>
    <mergeCell ref="D67:E67"/>
    <mergeCell ref="D69:E69"/>
    <mergeCell ref="D70:E70"/>
    <mergeCell ref="D53:E53"/>
    <mergeCell ref="D55:E55"/>
    <mergeCell ref="D57:E57"/>
    <mergeCell ref="D58:E58"/>
    <mergeCell ref="D60:E60"/>
    <mergeCell ref="D43:E43"/>
    <mergeCell ref="D45:E45"/>
    <mergeCell ref="D47:E47"/>
    <mergeCell ref="D49:E49"/>
    <mergeCell ref="D51:E51"/>
    <mergeCell ref="D34:E34"/>
    <mergeCell ref="D36:E36"/>
    <mergeCell ref="D38:E38"/>
    <mergeCell ref="D40:E40"/>
    <mergeCell ref="D42:E42"/>
    <mergeCell ref="D24:E24"/>
    <mergeCell ref="D26:E26"/>
    <mergeCell ref="D27:E27"/>
    <mergeCell ref="D29:E29"/>
    <mergeCell ref="D31:E31"/>
    <mergeCell ref="D15:E15"/>
    <mergeCell ref="D19:E19"/>
    <mergeCell ref="D20:E20"/>
    <mergeCell ref="D22:E22"/>
    <mergeCell ref="D23:E23"/>
    <mergeCell ref="D11:E11"/>
    <mergeCell ref="L10:M10"/>
    <mergeCell ref="D12:E12"/>
    <mergeCell ref="D14:E14"/>
    <mergeCell ref="J2:N3"/>
    <mergeCell ref="J4:N5"/>
    <mergeCell ref="J6:N7"/>
    <mergeCell ref="J8:N9"/>
    <mergeCell ref="D10:E10"/>
    <mergeCell ref="D8:E9"/>
    <mergeCell ref="H2:H3"/>
    <mergeCell ref="H4:H5"/>
    <mergeCell ref="H6:H7"/>
    <mergeCell ref="H8:H9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9"/>
  <dimension ref="A1:I36"/>
  <sheetViews>
    <sheetView workbookViewId="0">
      <selection activeCell="I6" sqref="I6:I7"/>
    </sheetView>
  </sheetViews>
  <sheetFormatPr defaultRowHeight="15"/>
  <cols>
    <col min="2" max="2" width="12.28515625" customWidth="1"/>
    <col min="3" max="3" width="15.42578125" customWidth="1"/>
    <col min="4" max="4" width="13.42578125" customWidth="1"/>
    <col min="6" max="6" width="14.140625" customWidth="1"/>
    <col min="8" max="8" width="13.7109375" customWidth="1"/>
    <col min="9" max="9" width="17.7109375" customWidth="1"/>
  </cols>
  <sheetData>
    <row r="1" spans="1:9" ht="23.25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9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9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9">
      <c r="A4" s="735" t="s">
        <v>6</v>
      </c>
      <c r="B4" s="734"/>
      <c r="C4" s="783" t="s">
        <v>571</v>
      </c>
      <c r="D4" s="784"/>
      <c r="E4" s="737" t="s">
        <v>7</v>
      </c>
      <c r="F4" s="737" t="s">
        <v>760</v>
      </c>
      <c r="G4" s="734"/>
      <c r="H4" s="737" t="s">
        <v>4</v>
      </c>
      <c r="I4" s="741"/>
    </row>
    <row r="5" spans="1:9" ht="15.75" thickBot="1">
      <c r="A5" s="733"/>
      <c r="B5" s="734"/>
      <c r="C5" s="785"/>
      <c r="D5" s="786"/>
      <c r="E5" s="734"/>
      <c r="F5" s="734"/>
      <c r="G5" s="734"/>
      <c r="H5" s="734"/>
      <c r="I5" s="741"/>
    </row>
    <row r="6" spans="1:9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9">
      <c r="A7" s="733"/>
      <c r="B7" s="734"/>
      <c r="C7" s="734"/>
      <c r="D7" s="734"/>
      <c r="E7" s="734"/>
      <c r="F7" s="739"/>
      <c r="G7" s="739"/>
      <c r="H7" s="734"/>
      <c r="I7" s="742"/>
    </row>
    <row r="8" spans="1:9">
      <c r="A8" s="735" t="s">
        <v>11</v>
      </c>
      <c r="B8" s="734"/>
      <c r="C8" s="737"/>
      <c r="D8" s="734"/>
      <c r="E8" s="737" t="s">
        <v>12</v>
      </c>
      <c r="F8" s="737" t="s">
        <v>13</v>
      </c>
      <c r="G8" s="734"/>
      <c r="H8" s="734" t="s">
        <v>14</v>
      </c>
      <c r="I8" s="743">
        <v>68</v>
      </c>
    </row>
    <row r="9" spans="1:9">
      <c r="A9" s="733"/>
      <c r="B9" s="734"/>
      <c r="C9" s="734"/>
      <c r="D9" s="734"/>
      <c r="E9" s="734"/>
      <c r="F9" s="734"/>
      <c r="G9" s="734"/>
      <c r="H9" s="734"/>
      <c r="I9" s="741"/>
    </row>
    <row r="10" spans="1:9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94"/>
    </row>
    <row r="11" spans="1:9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9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9" ht="26.25">
      <c r="A13" s="201" t="s">
        <v>19</v>
      </c>
      <c r="B13" s="755" t="s">
        <v>20</v>
      </c>
      <c r="C13" s="756"/>
      <c r="D13" s="202" t="s">
        <v>21</v>
      </c>
      <c r="E13" s="755" t="s">
        <v>22</v>
      </c>
      <c r="F13" s="756"/>
      <c r="G13" s="202" t="s">
        <v>23</v>
      </c>
      <c r="H13" s="755" t="s">
        <v>24</v>
      </c>
      <c r="I13" s="756"/>
    </row>
    <row r="14" spans="1:9" ht="15.75">
      <c r="A14" s="203" t="s">
        <v>25</v>
      </c>
      <c r="B14" s="204" t="s">
        <v>26</v>
      </c>
      <c r="C14" s="205">
        <f>SUM('byt B3 krycí list'!C14+'byt B1 krycí list'!C14+'krycí list C1'!C14+'krycí list C3'!C14)</f>
        <v>0</v>
      </c>
      <c r="D14" s="765" t="s">
        <v>27</v>
      </c>
      <c r="E14" s="766"/>
      <c r="F14" s="205">
        <v>0</v>
      </c>
      <c r="G14" s="765" t="s">
        <v>28</v>
      </c>
      <c r="H14" s="766"/>
      <c r="I14" s="205"/>
    </row>
    <row r="15" spans="1:9" ht="15.75">
      <c r="A15" s="206" t="s">
        <v>5</v>
      </c>
      <c r="B15" s="204" t="s">
        <v>29</v>
      </c>
      <c r="C15" s="205">
        <v>0</v>
      </c>
      <c r="D15" s="765" t="s">
        <v>30</v>
      </c>
      <c r="E15" s="766"/>
      <c r="F15" s="205">
        <v>0</v>
      </c>
      <c r="G15" s="765" t="s">
        <v>31</v>
      </c>
      <c r="H15" s="766"/>
      <c r="I15" s="205">
        <v>0</v>
      </c>
    </row>
    <row r="16" spans="1:9" ht="15.75">
      <c r="A16" s="203" t="s">
        <v>32</v>
      </c>
      <c r="B16" s="204" t="s">
        <v>26</v>
      </c>
      <c r="C16" s="205">
        <f>SUM( 'byt B3 krycí list'!C16+'byt B1 krycí list'!C16+'krycí list C1'!C16+'krycí list C3'!C16)</f>
        <v>0</v>
      </c>
      <c r="D16" s="765" t="s">
        <v>33</v>
      </c>
      <c r="E16" s="766"/>
      <c r="F16" s="205">
        <v>0</v>
      </c>
      <c r="G16" s="765" t="s">
        <v>34</v>
      </c>
      <c r="H16" s="766"/>
      <c r="I16" s="205">
        <v>0</v>
      </c>
    </row>
    <row r="17" spans="1:9" ht="15.75">
      <c r="A17" s="206" t="s">
        <v>5</v>
      </c>
      <c r="B17" s="204" t="s">
        <v>29</v>
      </c>
      <c r="C17" s="205">
        <v>0</v>
      </c>
      <c r="D17" s="765" t="s">
        <v>5</v>
      </c>
      <c r="E17" s="766"/>
      <c r="F17" s="207" t="s">
        <v>5</v>
      </c>
      <c r="G17" s="765" t="s">
        <v>35</v>
      </c>
      <c r="H17" s="766"/>
      <c r="I17" s="205">
        <v>0</v>
      </c>
    </row>
    <row r="18" spans="1:9" ht="15.75">
      <c r="A18" s="203" t="s">
        <v>36</v>
      </c>
      <c r="B18" s="204" t="s">
        <v>26</v>
      </c>
      <c r="C18" s="205">
        <f>SUM( 'byt B3 krycí list'!C18+'byt B1 krycí list'!C18+'krycí list C1'!C18+'krycí list C3'!C18)</f>
        <v>0</v>
      </c>
      <c r="D18" s="765" t="s">
        <v>5</v>
      </c>
      <c r="E18" s="766"/>
      <c r="F18" s="207" t="s">
        <v>5</v>
      </c>
      <c r="G18" s="765" t="s">
        <v>37</v>
      </c>
      <c r="H18" s="766"/>
      <c r="I18" s="205">
        <v>0</v>
      </c>
    </row>
    <row r="19" spans="1:9" ht="15.75">
      <c r="A19" s="206" t="s">
        <v>5</v>
      </c>
      <c r="B19" s="204" t="s">
        <v>29</v>
      </c>
      <c r="C19" s="205">
        <v>0</v>
      </c>
      <c r="D19" s="765" t="s">
        <v>5</v>
      </c>
      <c r="E19" s="766"/>
      <c r="F19" s="207" t="s">
        <v>5</v>
      </c>
      <c r="G19" s="765" t="s">
        <v>38</v>
      </c>
      <c r="H19" s="766"/>
      <c r="I19" s="205">
        <v>0</v>
      </c>
    </row>
    <row r="20" spans="1:9" ht="15.75">
      <c r="A20" s="759" t="s">
        <v>39</v>
      </c>
      <c r="B20" s="760"/>
      <c r="C20" s="205">
        <v>0</v>
      </c>
      <c r="D20" s="765" t="s">
        <v>5</v>
      </c>
      <c r="E20" s="766"/>
      <c r="F20" s="207" t="s">
        <v>5</v>
      </c>
      <c r="G20" s="765" t="s">
        <v>5</v>
      </c>
      <c r="H20" s="766"/>
      <c r="I20" s="207" t="s">
        <v>5</v>
      </c>
    </row>
    <row r="21" spans="1:9" ht="15.75">
      <c r="A21" s="761" t="s">
        <v>40</v>
      </c>
      <c r="B21" s="762"/>
      <c r="C21" s="208">
        <v>0</v>
      </c>
      <c r="D21" s="767" t="s">
        <v>5</v>
      </c>
      <c r="E21" s="768"/>
      <c r="F21" s="209" t="s">
        <v>5</v>
      </c>
      <c r="G21" s="767" t="s">
        <v>5</v>
      </c>
      <c r="H21" s="768"/>
      <c r="I21" s="209" t="s">
        <v>5</v>
      </c>
    </row>
    <row r="22" spans="1:9" ht="15.75">
      <c r="A22" s="763" t="s">
        <v>41</v>
      </c>
      <c r="B22" s="764"/>
      <c r="C22" s="210">
        <f>SUM( C14:C21)</f>
        <v>0</v>
      </c>
      <c r="D22" s="769" t="s">
        <v>42</v>
      </c>
      <c r="E22" s="764"/>
      <c r="F22" s="210">
        <v>0</v>
      </c>
      <c r="G22" s="769" t="s">
        <v>43</v>
      </c>
      <c r="H22" s="764"/>
      <c r="I22" s="210"/>
    </row>
    <row r="23" spans="1:9" ht="16.5" thickBot="1">
      <c r="A23" s="199"/>
      <c r="B23" s="199"/>
      <c r="C23" s="199"/>
      <c r="D23" s="759" t="s">
        <v>44</v>
      </c>
      <c r="E23" s="760"/>
      <c r="F23" s="211">
        <v>0</v>
      </c>
      <c r="G23" s="770" t="s">
        <v>45</v>
      </c>
      <c r="H23" s="760"/>
      <c r="I23" s="205">
        <v>0</v>
      </c>
    </row>
    <row r="24" spans="1:9" ht="15.75">
      <c r="A24" s="199"/>
      <c r="B24" s="199"/>
      <c r="C24" s="199"/>
      <c r="D24" s="199"/>
      <c r="E24" s="199"/>
      <c r="F24" s="199"/>
      <c r="G24" s="759" t="s">
        <v>46</v>
      </c>
      <c r="H24" s="760"/>
      <c r="I24" s="205">
        <v>0</v>
      </c>
    </row>
    <row r="25" spans="1:9" ht="15.75">
      <c r="A25" s="199"/>
      <c r="B25" s="199"/>
      <c r="C25" s="199"/>
      <c r="D25" s="199"/>
      <c r="E25" s="199"/>
      <c r="F25" s="199"/>
      <c r="G25" s="759" t="s">
        <v>47</v>
      </c>
      <c r="H25" s="760"/>
      <c r="I25" s="205">
        <v>0</v>
      </c>
    </row>
    <row r="27" spans="1:9" ht="15.75">
      <c r="A27" s="771" t="s">
        <v>48</v>
      </c>
      <c r="B27" s="772"/>
      <c r="C27" s="212">
        <v>0</v>
      </c>
      <c r="D27" s="199"/>
      <c r="E27" s="199"/>
      <c r="F27" s="199"/>
      <c r="G27" s="199"/>
      <c r="H27" s="199"/>
      <c r="I27" s="199"/>
    </row>
    <row r="28" spans="1:9" ht="15.75">
      <c r="A28" s="773" t="s">
        <v>49</v>
      </c>
      <c r="B28" s="774"/>
      <c r="C28" s="213">
        <v>0</v>
      </c>
      <c r="D28" s="772" t="s">
        <v>50</v>
      </c>
      <c r="E28" s="772"/>
      <c r="F28" s="212">
        <v>0</v>
      </c>
      <c r="G28" s="772" t="s">
        <v>51</v>
      </c>
      <c r="H28" s="772"/>
      <c r="I28" s="212"/>
    </row>
    <row r="29" spans="1:9" ht="15.75">
      <c r="A29" s="773" t="s">
        <v>52</v>
      </c>
      <c r="B29" s="774"/>
      <c r="C29" s="213">
        <f>SUM( C22)</f>
        <v>0</v>
      </c>
      <c r="D29" s="774" t="s">
        <v>53</v>
      </c>
      <c r="E29" s="774"/>
      <c r="F29" s="213">
        <f>C29*0.21</f>
        <v>0</v>
      </c>
      <c r="G29" s="774" t="s">
        <v>54</v>
      </c>
      <c r="H29" s="774"/>
      <c r="I29" s="213">
        <f>C29+F29</f>
        <v>0</v>
      </c>
    </row>
    <row r="30" spans="1:9" ht="15.75" thickBot="1"/>
    <row r="31" spans="1:9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9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  <row r="36" spans="1:9">
      <c r="A36" s="200" t="s">
        <v>233</v>
      </c>
      <c r="B36" s="199"/>
      <c r="C36" s="199"/>
      <c r="D36" s="199"/>
      <c r="E36" s="199"/>
      <c r="F36" s="199"/>
      <c r="G36" s="199"/>
      <c r="H36" s="199"/>
      <c r="I36" s="199"/>
    </row>
  </sheetData>
  <sheetProtection password="DABF" sheet="1" objects="1" scenarios="1"/>
  <mergeCells count="82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1"/>
  <dimension ref="A1:I37"/>
  <sheetViews>
    <sheetView workbookViewId="0">
      <selection activeCell="I6" sqref="I6:I7"/>
    </sheetView>
  </sheetViews>
  <sheetFormatPr defaultRowHeight="15"/>
  <cols>
    <col min="2" max="2" width="12.5703125" customWidth="1"/>
    <col min="3" max="3" width="16.140625" customWidth="1"/>
    <col min="5" max="5" width="11.85546875" customWidth="1"/>
    <col min="6" max="6" width="14" customWidth="1"/>
    <col min="8" max="8" width="13.5703125" customWidth="1"/>
    <col min="9" max="9" width="23.5703125" customWidth="1"/>
  </cols>
  <sheetData>
    <row r="1" spans="1:9" ht="23.25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9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9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9">
      <c r="A4" s="735" t="s">
        <v>6</v>
      </c>
      <c r="B4" s="734"/>
      <c r="C4" s="798" t="s">
        <v>764</v>
      </c>
      <c r="D4" s="748"/>
      <c r="E4" s="737" t="s">
        <v>7</v>
      </c>
      <c r="F4" s="737"/>
      <c r="G4" s="734"/>
      <c r="H4" s="737" t="s">
        <v>4</v>
      </c>
      <c r="I4" s="741"/>
    </row>
    <row r="5" spans="1:9" ht="15.75" thickBot="1">
      <c r="A5" s="733"/>
      <c r="B5" s="734"/>
      <c r="C5" s="749"/>
      <c r="D5" s="750"/>
      <c r="E5" s="734"/>
      <c r="F5" s="734"/>
      <c r="G5" s="734"/>
      <c r="H5" s="734"/>
      <c r="I5" s="741"/>
    </row>
    <row r="6" spans="1:9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9">
      <c r="A7" s="733"/>
      <c r="B7" s="734"/>
      <c r="C7" s="734"/>
      <c r="D7" s="734"/>
      <c r="E7" s="734"/>
      <c r="F7" s="739"/>
      <c r="G7" s="739"/>
      <c r="H7" s="734"/>
      <c r="I7" s="742"/>
    </row>
    <row r="8" spans="1:9">
      <c r="A8" s="735" t="s">
        <v>11</v>
      </c>
      <c r="B8" s="734"/>
      <c r="C8" s="737"/>
      <c r="D8" s="734"/>
      <c r="E8" s="737" t="s">
        <v>12</v>
      </c>
      <c r="F8" s="737" t="s">
        <v>13</v>
      </c>
      <c r="G8" s="734"/>
      <c r="H8" s="734" t="s">
        <v>14</v>
      </c>
      <c r="I8" s="743">
        <v>68</v>
      </c>
    </row>
    <row r="9" spans="1:9">
      <c r="A9" s="733"/>
      <c r="B9" s="734"/>
      <c r="C9" s="734"/>
      <c r="D9" s="734"/>
      <c r="E9" s="734"/>
      <c r="F9" s="734"/>
      <c r="G9" s="734"/>
      <c r="H9" s="734"/>
      <c r="I9" s="741"/>
    </row>
    <row r="10" spans="1:9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94"/>
    </row>
    <row r="11" spans="1:9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9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9" ht="26.25">
      <c r="A13" s="56" t="s">
        <v>19</v>
      </c>
      <c r="B13" s="755" t="s">
        <v>20</v>
      </c>
      <c r="C13" s="756"/>
      <c r="D13" s="57" t="s">
        <v>21</v>
      </c>
      <c r="E13" s="755" t="s">
        <v>22</v>
      </c>
      <c r="F13" s="756"/>
      <c r="G13" s="57" t="s">
        <v>23</v>
      </c>
      <c r="H13" s="755" t="s">
        <v>24</v>
      </c>
      <c r="I13" s="756"/>
    </row>
    <row r="14" spans="1:9" ht="15.75">
      <c r="A14" s="58" t="s">
        <v>25</v>
      </c>
      <c r="B14" s="59" t="s">
        <v>26</v>
      </c>
      <c r="C14" s="60">
        <f>SUM( 'rozpočet B3'!J13)</f>
        <v>0</v>
      </c>
      <c r="D14" s="765" t="s">
        <v>27</v>
      </c>
      <c r="E14" s="766"/>
      <c r="F14" s="60">
        <v>0</v>
      </c>
      <c r="G14" s="765" t="s">
        <v>28</v>
      </c>
      <c r="H14" s="766"/>
      <c r="I14" s="60">
        <v>0</v>
      </c>
    </row>
    <row r="15" spans="1:9" ht="15.75">
      <c r="A15" s="61" t="s">
        <v>5</v>
      </c>
      <c r="B15" s="59" t="s">
        <v>29</v>
      </c>
      <c r="C15" s="60">
        <v>0</v>
      </c>
      <c r="D15" s="765" t="s">
        <v>30</v>
      </c>
      <c r="E15" s="766"/>
      <c r="F15" s="60">
        <v>0</v>
      </c>
      <c r="G15" s="765" t="s">
        <v>31</v>
      </c>
      <c r="H15" s="766"/>
      <c r="I15" s="60">
        <v>0</v>
      </c>
    </row>
    <row r="16" spans="1:9" ht="15.75">
      <c r="A16" s="58" t="s">
        <v>32</v>
      </c>
      <c r="B16" s="59" t="s">
        <v>26</v>
      </c>
      <c r="C16" s="60">
        <f>SUM( 'rozpočet B3'!J33)</f>
        <v>0</v>
      </c>
      <c r="D16" s="765" t="s">
        <v>33</v>
      </c>
      <c r="E16" s="766"/>
      <c r="F16" s="60">
        <v>0</v>
      </c>
      <c r="G16" s="765" t="s">
        <v>34</v>
      </c>
      <c r="H16" s="766"/>
      <c r="I16" s="60">
        <v>0</v>
      </c>
    </row>
    <row r="17" spans="1:9" ht="15.75">
      <c r="A17" s="61" t="s">
        <v>5</v>
      </c>
      <c r="B17" s="59" t="s">
        <v>29</v>
      </c>
      <c r="C17" s="60">
        <v>0</v>
      </c>
      <c r="D17" s="765" t="s">
        <v>5</v>
      </c>
      <c r="E17" s="766"/>
      <c r="F17" s="62" t="s">
        <v>5</v>
      </c>
      <c r="G17" s="765" t="s">
        <v>35</v>
      </c>
      <c r="H17" s="766"/>
      <c r="I17" s="208">
        <v>0</v>
      </c>
    </row>
    <row r="18" spans="1:9" ht="15.75">
      <c r="A18" s="58" t="s">
        <v>36</v>
      </c>
      <c r="B18" s="59" t="s">
        <v>26</v>
      </c>
      <c r="C18" s="60">
        <f>SUM( 'rozpočet B3'!J167)</f>
        <v>0</v>
      </c>
      <c r="D18" s="765" t="s">
        <v>5</v>
      </c>
      <c r="E18" s="766"/>
      <c r="F18" s="62" t="s">
        <v>5</v>
      </c>
      <c r="G18" s="765" t="s">
        <v>37</v>
      </c>
      <c r="H18" s="765"/>
      <c r="I18" s="208">
        <v>0</v>
      </c>
    </row>
    <row r="19" spans="1:9" ht="15.75">
      <c r="A19" s="61" t="s">
        <v>5</v>
      </c>
      <c r="B19" s="59" t="s">
        <v>29</v>
      </c>
      <c r="C19" s="60">
        <v>0</v>
      </c>
      <c r="D19" s="765" t="s">
        <v>5</v>
      </c>
      <c r="E19" s="766"/>
      <c r="F19" s="62" t="s">
        <v>5</v>
      </c>
      <c r="G19" s="765" t="s">
        <v>38</v>
      </c>
      <c r="H19" s="766"/>
      <c r="I19" s="60">
        <v>0</v>
      </c>
    </row>
    <row r="20" spans="1:9" ht="15.75">
      <c r="A20" s="759" t="s">
        <v>39</v>
      </c>
      <c r="B20" s="760"/>
      <c r="C20" s="60">
        <v>0</v>
      </c>
      <c r="D20" s="765" t="s">
        <v>5</v>
      </c>
      <c r="E20" s="766"/>
      <c r="F20" s="62" t="s">
        <v>5</v>
      </c>
      <c r="G20" s="765" t="s">
        <v>5</v>
      </c>
      <c r="H20" s="766"/>
      <c r="I20" s="209" t="s">
        <v>5</v>
      </c>
    </row>
    <row r="21" spans="1:9" ht="15.75">
      <c r="A21" s="761" t="s">
        <v>40</v>
      </c>
      <c r="B21" s="762"/>
      <c r="C21" s="63">
        <v>0</v>
      </c>
      <c r="D21" s="767" t="s">
        <v>5</v>
      </c>
      <c r="E21" s="768"/>
      <c r="F21" s="64" t="s">
        <v>5</v>
      </c>
      <c r="G21" s="767" t="s">
        <v>5</v>
      </c>
      <c r="H21" s="767"/>
      <c r="I21" s="336" t="s">
        <v>5</v>
      </c>
    </row>
    <row r="22" spans="1:9" ht="15.75">
      <c r="A22" s="763" t="s">
        <v>41</v>
      </c>
      <c r="B22" s="764"/>
      <c r="C22" s="65">
        <f>SUM( C14:C21)</f>
        <v>0</v>
      </c>
      <c r="D22" s="769" t="s">
        <v>42</v>
      </c>
      <c r="E22" s="764"/>
      <c r="F22" s="65">
        <v>0</v>
      </c>
      <c r="G22" s="769" t="s">
        <v>43</v>
      </c>
      <c r="H22" s="764"/>
      <c r="I22" s="60">
        <v>0</v>
      </c>
    </row>
    <row r="23" spans="1:9" ht="16.5" thickBot="1">
      <c r="A23" s="54"/>
      <c r="B23" s="54"/>
      <c r="C23" s="54"/>
      <c r="D23" s="759" t="s">
        <v>44</v>
      </c>
      <c r="E23" s="760"/>
      <c r="F23" s="66">
        <v>0</v>
      </c>
      <c r="G23" s="770" t="s">
        <v>45</v>
      </c>
      <c r="H23" s="760"/>
      <c r="I23" s="60">
        <v>0</v>
      </c>
    </row>
    <row r="24" spans="1:9" ht="15.75">
      <c r="A24" s="54"/>
      <c r="B24" s="54"/>
      <c r="C24" s="54"/>
      <c r="D24" s="54"/>
      <c r="E24" s="54"/>
      <c r="F24" s="54"/>
      <c r="G24" s="759" t="s">
        <v>46</v>
      </c>
      <c r="H24" s="760"/>
      <c r="I24" s="60">
        <v>0</v>
      </c>
    </row>
    <row r="25" spans="1:9" ht="15.75">
      <c r="A25" s="54"/>
      <c r="B25" s="54"/>
      <c r="C25" s="54"/>
      <c r="D25" s="54"/>
      <c r="E25" s="54"/>
      <c r="F25" s="54"/>
      <c r="G25" s="759" t="s">
        <v>47</v>
      </c>
      <c r="H25" s="760"/>
      <c r="I25" s="60">
        <v>0</v>
      </c>
    </row>
    <row r="27" spans="1:9" ht="15.75">
      <c r="A27" s="771" t="s">
        <v>48</v>
      </c>
      <c r="B27" s="772"/>
      <c r="C27" s="67">
        <v>0</v>
      </c>
      <c r="D27" s="54"/>
      <c r="E27" s="54"/>
      <c r="F27" s="54"/>
      <c r="G27" s="54"/>
      <c r="H27" s="54"/>
      <c r="I27" s="54"/>
    </row>
    <row r="28" spans="1:9" ht="15.75">
      <c r="A28" s="773" t="s">
        <v>49</v>
      </c>
      <c r="B28" s="774"/>
      <c r="C28" s="68">
        <v>0</v>
      </c>
      <c r="D28" s="772" t="s">
        <v>50</v>
      </c>
      <c r="E28" s="772"/>
      <c r="F28" s="67">
        <v>0</v>
      </c>
      <c r="G28" s="772" t="s">
        <v>51</v>
      </c>
      <c r="H28" s="772"/>
      <c r="I28" s="67"/>
    </row>
    <row r="29" spans="1:9" ht="15.75">
      <c r="A29" s="773" t="s">
        <v>52</v>
      </c>
      <c r="B29" s="774"/>
      <c r="C29" s="68">
        <f>SUM( C22)</f>
        <v>0</v>
      </c>
      <c r="D29" s="774" t="s">
        <v>53</v>
      </c>
      <c r="E29" s="774"/>
      <c r="F29" s="68">
        <f>C29*0.21</f>
        <v>0</v>
      </c>
      <c r="G29" s="774" t="s">
        <v>54</v>
      </c>
      <c r="H29" s="774"/>
      <c r="I29" s="68">
        <f>C29+F29</f>
        <v>0</v>
      </c>
    </row>
    <row r="30" spans="1:9" ht="15.75" thickBot="1"/>
    <row r="31" spans="1:9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9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  <row r="36" spans="1:9">
      <c r="A36" s="55" t="s">
        <v>233</v>
      </c>
      <c r="B36" s="54"/>
      <c r="C36" s="54"/>
      <c r="D36" s="54"/>
      <c r="E36" s="54"/>
      <c r="F36" s="54"/>
      <c r="G36" s="54"/>
      <c r="H36" s="54"/>
      <c r="I36" s="54"/>
    </row>
    <row r="37" spans="1:9">
      <c r="A37" s="737" t="s">
        <v>5</v>
      </c>
      <c r="B37" s="734"/>
      <c r="C37" s="734"/>
      <c r="D37" s="734"/>
      <c r="E37" s="734"/>
      <c r="F37" s="734"/>
      <c r="G37" s="734"/>
      <c r="H37" s="734"/>
      <c r="I37" s="734"/>
    </row>
  </sheetData>
  <sheetProtection password="DABF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Q186"/>
  <sheetViews>
    <sheetView topLeftCell="A11" workbookViewId="0">
      <selection activeCell="H45" sqref="H45"/>
    </sheetView>
  </sheetViews>
  <sheetFormatPr defaultRowHeight="15"/>
  <cols>
    <col min="3" max="3" width="16.7109375" customWidth="1"/>
    <col min="4" max="4" width="46.28515625" customWidth="1"/>
    <col min="5" max="5" width="69.85546875" customWidth="1"/>
    <col min="8" max="8" width="10.42578125" customWidth="1"/>
    <col min="9" max="9" width="12.85546875" customWidth="1"/>
    <col min="10" max="10" width="12.7109375" customWidth="1"/>
    <col min="11" max="11" width="15.5703125" customWidth="1"/>
    <col min="14" max="14" width="12" customWidth="1"/>
    <col min="17" max="17" width="10" bestFit="1" customWidth="1"/>
  </cols>
  <sheetData>
    <row r="1" spans="1:17" ht="23.25">
      <c r="A1" s="730" t="s">
        <v>59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7">
      <c r="A2" s="731" t="s">
        <v>1</v>
      </c>
      <c r="B2" s="732"/>
      <c r="C2" s="732"/>
      <c r="D2" s="744" t="s">
        <v>798</v>
      </c>
      <c r="E2" s="745"/>
      <c r="F2" s="732" t="s">
        <v>60</v>
      </c>
      <c r="G2" s="732"/>
      <c r="H2" s="732" t="s">
        <v>13</v>
      </c>
      <c r="I2" s="736" t="s">
        <v>2</v>
      </c>
      <c r="J2" s="732"/>
      <c r="K2" s="732"/>
      <c r="L2" s="732"/>
      <c r="M2" s="732"/>
      <c r="N2" s="740"/>
    </row>
    <row r="3" spans="1:17" ht="15.75" thickBot="1">
      <c r="A3" s="733"/>
      <c r="B3" s="734"/>
      <c r="C3" s="734"/>
      <c r="D3" s="746"/>
      <c r="E3" s="746"/>
      <c r="F3" s="734"/>
      <c r="G3" s="734"/>
      <c r="H3" s="734"/>
      <c r="I3" s="734"/>
      <c r="J3" s="734"/>
      <c r="K3" s="734"/>
      <c r="L3" s="734"/>
      <c r="M3" s="734"/>
      <c r="N3" s="741"/>
    </row>
    <row r="4" spans="1:17" ht="15" customHeight="1">
      <c r="A4" s="735" t="s">
        <v>6</v>
      </c>
      <c r="B4" s="734"/>
      <c r="C4" s="734"/>
      <c r="D4" s="798" t="s">
        <v>765</v>
      </c>
      <c r="E4" s="748"/>
      <c r="F4" s="734" t="s">
        <v>11</v>
      </c>
      <c r="G4" s="734"/>
      <c r="H4" s="734"/>
      <c r="I4" s="737" t="s">
        <v>7</v>
      </c>
      <c r="J4" s="795"/>
      <c r="K4" s="734"/>
      <c r="L4" s="734"/>
      <c r="M4" s="734"/>
      <c r="N4" s="741"/>
    </row>
    <row r="5" spans="1:17" ht="15.75" thickBot="1">
      <c r="A5" s="733"/>
      <c r="B5" s="734"/>
      <c r="C5" s="734"/>
      <c r="D5" s="749"/>
      <c r="E5" s="750"/>
      <c r="F5" s="734"/>
      <c r="G5" s="734"/>
      <c r="H5" s="734"/>
      <c r="I5" s="734"/>
      <c r="J5" s="734"/>
      <c r="K5" s="734"/>
      <c r="L5" s="734"/>
      <c r="M5" s="734"/>
      <c r="N5" s="741"/>
    </row>
    <row r="6" spans="1:17">
      <c r="A6" s="735" t="s">
        <v>8</v>
      </c>
      <c r="B6" s="734"/>
      <c r="C6" s="734"/>
      <c r="D6" s="737" t="s">
        <v>9</v>
      </c>
      <c r="E6" s="734"/>
      <c r="F6" s="734" t="s">
        <v>12</v>
      </c>
      <c r="G6" s="734"/>
      <c r="H6" s="734" t="s">
        <v>13</v>
      </c>
      <c r="I6" s="737" t="s">
        <v>10</v>
      </c>
      <c r="J6" s="739"/>
      <c r="K6" s="739"/>
      <c r="L6" s="739"/>
      <c r="M6" s="739"/>
      <c r="N6" s="742"/>
    </row>
    <row r="7" spans="1:17">
      <c r="A7" s="733"/>
      <c r="B7" s="734"/>
      <c r="C7" s="734"/>
      <c r="D7" s="734"/>
      <c r="E7" s="734"/>
      <c r="F7" s="734"/>
      <c r="G7" s="734"/>
      <c r="H7" s="734"/>
      <c r="I7" s="734"/>
      <c r="J7" s="739"/>
      <c r="K7" s="739"/>
      <c r="L7" s="739"/>
      <c r="M7" s="739"/>
      <c r="N7" s="742"/>
    </row>
    <row r="8" spans="1:17">
      <c r="A8" s="735" t="s">
        <v>15</v>
      </c>
      <c r="B8" s="734"/>
      <c r="C8" s="734"/>
      <c r="D8" s="737" t="s">
        <v>13</v>
      </c>
      <c r="E8" s="734"/>
      <c r="F8" s="734" t="s">
        <v>61</v>
      </c>
      <c r="G8" s="734"/>
      <c r="H8" s="739"/>
      <c r="I8" s="737" t="s">
        <v>16</v>
      </c>
      <c r="J8" s="796"/>
      <c r="K8" s="739"/>
      <c r="L8" s="739"/>
      <c r="M8" s="739"/>
      <c r="N8" s="742"/>
    </row>
    <row r="9" spans="1:17" ht="15.75" thickBot="1">
      <c r="A9" s="733"/>
      <c r="B9" s="734"/>
      <c r="C9" s="734"/>
      <c r="D9" s="734"/>
      <c r="E9" s="734"/>
      <c r="F9" s="734"/>
      <c r="G9" s="734"/>
      <c r="H9" s="739"/>
      <c r="I9" s="734"/>
      <c r="J9" s="739"/>
      <c r="K9" s="739"/>
      <c r="L9" s="739"/>
      <c r="M9" s="739"/>
      <c r="N9" s="742"/>
    </row>
    <row r="10" spans="1:17">
      <c r="A10" s="73" t="s">
        <v>62</v>
      </c>
      <c r="B10" s="74" t="s">
        <v>63</v>
      </c>
      <c r="C10" s="74" t="s">
        <v>64</v>
      </c>
      <c r="D10" s="803" t="s">
        <v>65</v>
      </c>
      <c r="E10" s="804"/>
      <c r="F10" s="74" t="s">
        <v>66</v>
      </c>
      <c r="G10" s="75" t="s">
        <v>67</v>
      </c>
      <c r="H10" s="76" t="s">
        <v>68</v>
      </c>
      <c r="I10" s="77" t="s">
        <v>69</v>
      </c>
      <c r="J10" s="350"/>
      <c r="K10" s="78" t="s">
        <v>70</v>
      </c>
      <c r="L10" s="802" t="s">
        <v>71</v>
      </c>
      <c r="M10" s="802"/>
      <c r="N10" s="79" t="s">
        <v>72</v>
      </c>
      <c r="Q10" s="312"/>
    </row>
    <row r="11" spans="1:17" ht="15.75" thickBot="1">
      <c r="A11" s="81" t="s">
        <v>13</v>
      </c>
      <c r="B11" s="82" t="s">
        <v>13</v>
      </c>
      <c r="C11" s="82" t="s">
        <v>13</v>
      </c>
      <c r="D11" s="800" t="s">
        <v>73</v>
      </c>
      <c r="E11" s="801"/>
      <c r="F11" s="82" t="s">
        <v>13</v>
      </c>
      <c r="G11" s="82" t="s">
        <v>13</v>
      </c>
      <c r="H11" s="83" t="s">
        <v>74</v>
      </c>
      <c r="I11" s="84" t="s">
        <v>13</v>
      </c>
      <c r="J11" s="87" t="s">
        <v>76</v>
      </c>
      <c r="K11" s="87" t="s">
        <v>77</v>
      </c>
      <c r="L11" s="86" t="s">
        <v>78</v>
      </c>
      <c r="M11" s="83" t="s">
        <v>76</v>
      </c>
      <c r="N11" s="85" t="s">
        <v>79</v>
      </c>
    </row>
    <row r="12" spans="1:17">
      <c r="A12" s="88" t="s">
        <v>5</v>
      </c>
      <c r="B12" s="89" t="s">
        <v>23</v>
      </c>
      <c r="C12" s="89" t="s">
        <v>5</v>
      </c>
      <c r="D12" s="790" t="s">
        <v>766</v>
      </c>
      <c r="E12" s="791"/>
      <c r="F12" s="90" t="s">
        <v>13</v>
      </c>
      <c r="G12" s="90" t="s">
        <v>13</v>
      </c>
      <c r="H12" s="90" t="s">
        <v>13</v>
      </c>
      <c r="I12" s="90" t="s">
        <v>13</v>
      </c>
      <c r="J12" s="70">
        <f>SUM( J33+J13+J167)</f>
        <v>0</v>
      </c>
      <c r="K12" s="70">
        <f>SUM( K13+K33+K167)</f>
        <v>0</v>
      </c>
      <c r="L12" s="80" t="s">
        <v>5</v>
      </c>
      <c r="M12" s="70">
        <v>4.7242758244999994</v>
      </c>
      <c r="N12" s="91" t="s">
        <v>5</v>
      </c>
    </row>
    <row r="13" spans="1:17">
      <c r="A13" s="188"/>
      <c r="B13" s="306"/>
      <c r="C13" s="327" t="s">
        <v>25</v>
      </c>
      <c r="D13" s="305"/>
      <c r="E13" s="306"/>
      <c r="F13" s="189"/>
      <c r="G13" s="189"/>
      <c r="H13" s="189"/>
      <c r="I13" s="189"/>
      <c r="J13" s="174">
        <f>SUM( J14+J21+J23+J26+J141+J152+J157)</f>
        <v>0</v>
      </c>
      <c r="K13" s="174">
        <f>SUM( K14+K21+K23+K26+K141+K152+K157)</f>
        <v>0</v>
      </c>
      <c r="L13" s="180"/>
      <c r="M13" s="174"/>
      <c r="N13" s="190"/>
    </row>
    <row r="14" spans="1:17">
      <c r="A14" s="88" t="s">
        <v>5</v>
      </c>
      <c r="B14" s="89" t="s">
        <v>23</v>
      </c>
      <c r="C14" s="89" t="s">
        <v>82</v>
      </c>
      <c r="D14" s="790" t="s">
        <v>83</v>
      </c>
      <c r="E14" s="791"/>
      <c r="F14" s="90" t="s">
        <v>13</v>
      </c>
      <c r="G14" s="90" t="s">
        <v>13</v>
      </c>
      <c r="H14" s="90" t="s">
        <v>13</v>
      </c>
      <c r="I14" s="90" t="s">
        <v>13</v>
      </c>
      <c r="J14" s="70">
        <f>SUM( J15:J19)</f>
        <v>0</v>
      </c>
      <c r="K14" s="70">
        <f>SUM( K15:K19)</f>
        <v>0</v>
      </c>
      <c r="L14" s="80" t="s">
        <v>5</v>
      </c>
      <c r="M14" s="70">
        <v>0.92854486100000011</v>
      </c>
      <c r="N14" s="91" t="s">
        <v>5</v>
      </c>
    </row>
    <row r="15" spans="1:17">
      <c r="A15" s="71" t="s">
        <v>84</v>
      </c>
      <c r="B15" s="72" t="s">
        <v>23</v>
      </c>
      <c r="C15" s="72" t="s">
        <v>324</v>
      </c>
      <c r="D15" s="737" t="s">
        <v>784</v>
      </c>
      <c r="E15" s="734"/>
      <c r="F15" s="72" t="s">
        <v>87</v>
      </c>
      <c r="G15" s="92">
        <v>2.1</v>
      </c>
      <c r="H15" s="547">
        <v>0</v>
      </c>
      <c r="I15" s="93" t="s">
        <v>88</v>
      </c>
      <c r="J15" s="92">
        <f>SUM( G15*H15)</f>
        <v>0</v>
      </c>
      <c r="K15" s="92">
        <f>SUM( J15*1.21)</f>
        <v>0</v>
      </c>
      <c r="L15" s="92">
        <v>3.6269999999999997E-2</v>
      </c>
      <c r="M15" s="92">
        <v>7.6166999999999999E-2</v>
      </c>
      <c r="N15" s="383" t="s">
        <v>824</v>
      </c>
      <c r="Q15" s="312"/>
    </row>
    <row r="16" spans="1:17">
      <c r="A16" s="95"/>
      <c r="B16" s="69"/>
      <c r="C16" s="69"/>
      <c r="D16" s="96" t="s">
        <v>326</v>
      </c>
      <c r="E16" s="96" t="s">
        <v>117</v>
      </c>
      <c r="F16" s="69"/>
      <c r="G16" s="97">
        <v>2.1</v>
      </c>
      <c r="H16" s="69"/>
      <c r="I16" s="69"/>
      <c r="J16" s="69"/>
      <c r="K16" s="69"/>
      <c r="L16" s="69"/>
      <c r="M16" s="69"/>
      <c r="N16" s="98"/>
    </row>
    <row r="17" spans="1:17">
      <c r="A17" s="71" t="s">
        <v>94</v>
      </c>
      <c r="B17" s="72" t="s">
        <v>23</v>
      </c>
      <c r="C17" s="72" t="s">
        <v>327</v>
      </c>
      <c r="D17" s="737" t="s">
        <v>328</v>
      </c>
      <c r="E17" s="734"/>
      <c r="F17" s="72" t="s">
        <v>87</v>
      </c>
      <c r="G17" s="92">
        <v>0.30049999999999999</v>
      </c>
      <c r="H17" s="547">
        <v>0</v>
      </c>
      <c r="I17" s="93" t="s">
        <v>88</v>
      </c>
      <c r="J17" s="191">
        <f>SUM( G17*H17)</f>
        <v>0</v>
      </c>
      <c r="K17" s="191">
        <f>SUM( J17*1.21)</f>
        <v>0</v>
      </c>
      <c r="L17" s="92">
        <v>0.22561</v>
      </c>
      <c r="M17" s="92">
        <v>6.7795805000000001E-2</v>
      </c>
      <c r="N17" s="383" t="s">
        <v>824</v>
      </c>
      <c r="Q17" s="312"/>
    </row>
    <row r="18" spans="1:17">
      <c r="A18" s="95"/>
      <c r="B18" s="69"/>
      <c r="C18" s="69"/>
      <c r="D18" s="96" t="s">
        <v>329</v>
      </c>
      <c r="E18" s="96" t="s">
        <v>330</v>
      </c>
      <c r="F18" s="69"/>
      <c r="G18" s="97">
        <v>0.30049999999999999</v>
      </c>
      <c r="H18" s="69"/>
      <c r="I18" s="69"/>
      <c r="J18" s="69"/>
      <c r="K18" s="69"/>
      <c r="L18" s="69"/>
      <c r="M18" s="69"/>
      <c r="N18" s="98"/>
    </row>
    <row r="19" spans="1:17">
      <c r="A19" s="71" t="s">
        <v>99</v>
      </c>
      <c r="B19" s="72" t="s">
        <v>23</v>
      </c>
      <c r="C19" s="72" t="s">
        <v>331</v>
      </c>
      <c r="D19" s="737" t="s">
        <v>789</v>
      </c>
      <c r="E19" s="734"/>
      <c r="F19" s="72" t="s">
        <v>87</v>
      </c>
      <c r="G19" s="92">
        <v>30.339600000000001</v>
      </c>
      <c r="H19" s="547">
        <v>0</v>
      </c>
      <c r="I19" s="93" t="s">
        <v>88</v>
      </c>
      <c r="J19" s="191">
        <f>SUM( G19*H19)</f>
        <v>0</v>
      </c>
      <c r="K19" s="191">
        <f>SUM( J19*1.21)</f>
        <v>0</v>
      </c>
      <c r="L19" s="92">
        <v>2.5860000000000001E-2</v>
      </c>
      <c r="M19" s="92">
        <v>0.78458205600000008</v>
      </c>
      <c r="N19" s="383" t="s">
        <v>824</v>
      </c>
    </row>
    <row r="20" spans="1:17">
      <c r="A20" s="95"/>
      <c r="B20" s="69"/>
      <c r="C20" s="69"/>
      <c r="D20" s="96" t="s">
        <v>333</v>
      </c>
      <c r="E20" s="195" t="s">
        <v>773</v>
      </c>
      <c r="F20" s="69"/>
      <c r="G20" s="97">
        <v>30.339600000000001</v>
      </c>
      <c r="H20" s="69"/>
      <c r="I20" s="69"/>
      <c r="J20" s="69"/>
      <c r="K20" s="69"/>
      <c r="L20" s="69"/>
      <c r="M20" s="69"/>
      <c r="N20" s="98"/>
    </row>
    <row r="21" spans="1:17">
      <c r="A21" s="88" t="s">
        <v>5</v>
      </c>
      <c r="B21" s="89" t="s">
        <v>23</v>
      </c>
      <c r="C21" s="89" t="s">
        <v>110</v>
      </c>
      <c r="D21" s="790" t="s">
        <v>111</v>
      </c>
      <c r="E21" s="791"/>
      <c r="F21" s="90" t="s">
        <v>13</v>
      </c>
      <c r="G21" s="90" t="s">
        <v>13</v>
      </c>
      <c r="H21" s="90" t="s">
        <v>13</v>
      </c>
      <c r="I21" s="90" t="s">
        <v>13</v>
      </c>
      <c r="J21" s="320">
        <f>SUM( J22)</f>
        <v>0</v>
      </c>
      <c r="K21" s="174">
        <f>SUM( J21*1.21)</f>
        <v>0</v>
      </c>
      <c r="L21" s="80" t="s">
        <v>5</v>
      </c>
      <c r="M21" s="70">
        <v>4.6360479999999996E-2</v>
      </c>
      <c r="N21" s="91" t="s">
        <v>5</v>
      </c>
    </row>
    <row r="22" spans="1:17">
      <c r="A22" s="71" t="s">
        <v>105</v>
      </c>
      <c r="B22" s="72" t="s">
        <v>23</v>
      </c>
      <c r="C22" s="72" t="s">
        <v>237</v>
      </c>
      <c r="D22" s="737" t="s">
        <v>238</v>
      </c>
      <c r="E22" s="734"/>
      <c r="F22" s="72" t="s">
        <v>87</v>
      </c>
      <c r="G22" s="92">
        <v>1.3280000000000001</v>
      </c>
      <c r="H22" s="547">
        <v>0</v>
      </c>
      <c r="I22" s="93" t="s">
        <v>88</v>
      </c>
      <c r="J22" s="191">
        <f>SUM( G22*H22)</f>
        <v>0</v>
      </c>
      <c r="K22" s="191">
        <f>SUM( J22*1.21)</f>
        <v>0</v>
      </c>
      <c r="L22" s="92">
        <v>3.4909999999999997E-2</v>
      </c>
      <c r="M22" s="92">
        <v>4.6360479999999996E-2</v>
      </c>
      <c r="N22" s="383" t="s">
        <v>824</v>
      </c>
    </row>
    <row r="23" spans="1:17">
      <c r="A23" s="188" t="s">
        <v>5</v>
      </c>
      <c r="B23" s="311" t="s">
        <v>19</v>
      </c>
      <c r="C23" s="311" t="s">
        <v>506</v>
      </c>
      <c r="D23" s="790" t="s">
        <v>542</v>
      </c>
      <c r="E23" s="791"/>
      <c r="F23" s="189" t="s">
        <v>13</v>
      </c>
      <c r="G23" s="189" t="s">
        <v>13</v>
      </c>
      <c r="H23" s="189" t="s">
        <v>13</v>
      </c>
      <c r="I23" s="189" t="s">
        <v>13</v>
      </c>
      <c r="J23" s="174">
        <f>SUM( J24)</f>
        <v>0</v>
      </c>
      <c r="K23" s="174">
        <f>SUM( J23*1.21)</f>
        <v>0</v>
      </c>
      <c r="L23" s="180" t="s">
        <v>5</v>
      </c>
      <c r="M23" s="174">
        <v>0</v>
      </c>
      <c r="N23" s="190" t="s">
        <v>5</v>
      </c>
    </row>
    <row r="24" spans="1:17">
      <c r="A24" s="309" t="s">
        <v>125</v>
      </c>
      <c r="B24" s="308" t="s">
        <v>19</v>
      </c>
      <c r="C24" s="308" t="s">
        <v>524</v>
      </c>
      <c r="D24" s="737" t="s">
        <v>525</v>
      </c>
      <c r="E24" s="734"/>
      <c r="F24" s="308" t="s">
        <v>115</v>
      </c>
      <c r="G24" s="191">
        <v>6.64</v>
      </c>
      <c r="H24" s="547">
        <v>0</v>
      </c>
      <c r="I24" s="192" t="s">
        <v>88</v>
      </c>
      <c r="J24" s="191">
        <f>SUM( G24*H24)</f>
        <v>0</v>
      </c>
      <c r="K24" s="191">
        <f>SUM( J24*1.21)</f>
        <v>0</v>
      </c>
      <c r="L24" s="191">
        <v>0</v>
      </c>
      <c r="M24" s="191">
        <v>0</v>
      </c>
      <c r="N24" s="383" t="s">
        <v>824</v>
      </c>
    </row>
    <row r="25" spans="1:17">
      <c r="A25" s="194"/>
      <c r="B25" s="199"/>
      <c r="C25" s="199"/>
      <c r="D25" s="195" t="s">
        <v>526</v>
      </c>
      <c r="E25" s="195" t="s">
        <v>523</v>
      </c>
      <c r="F25" s="199"/>
      <c r="G25" s="196">
        <v>6.64</v>
      </c>
      <c r="H25" s="199"/>
      <c r="I25" s="199"/>
      <c r="J25" s="199"/>
      <c r="K25" s="199"/>
      <c r="L25" s="199"/>
      <c r="M25" s="199"/>
      <c r="N25" s="197"/>
    </row>
    <row r="26" spans="1:17">
      <c r="A26" s="88" t="s">
        <v>5</v>
      </c>
      <c r="B26" s="89" t="s">
        <v>23</v>
      </c>
      <c r="C26" s="89" t="s">
        <v>135</v>
      </c>
      <c r="D26" s="790" t="s">
        <v>136</v>
      </c>
      <c r="E26" s="791"/>
      <c r="F26" s="90" t="s">
        <v>13</v>
      </c>
      <c r="G26" s="90" t="s">
        <v>13</v>
      </c>
      <c r="H26" s="90" t="s">
        <v>13</v>
      </c>
      <c r="I26" s="90" t="s">
        <v>13</v>
      </c>
      <c r="J26" s="70">
        <f>SUM( J27:J30)</f>
        <v>0</v>
      </c>
      <c r="K26" s="174">
        <f>SUM( K27:K30)</f>
        <v>0</v>
      </c>
      <c r="L26" s="80" t="s">
        <v>5</v>
      </c>
      <c r="M26" s="70">
        <v>1.8970000000000001E-2</v>
      </c>
      <c r="N26" s="91" t="s">
        <v>5</v>
      </c>
    </row>
    <row r="27" spans="1:17">
      <c r="A27" s="71" t="s">
        <v>112</v>
      </c>
      <c r="B27" s="72" t="s">
        <v>23</v>
      </c>
      <c r="C27" s="72" t="s">
        <v>142</v>
      </c>
      <c r="D27" s="737" t="s">
        <v>143</v>
      </c>
      <c r="E27" s="734"/>
      <c r="F27" s="72" t="s">
        <v>163</v>
      </c>
      <c r="G27" s="92">
        <v>1</v>
      </c>
      <c r="H27" s="547">
        <v>0</v>
      </c>
      <c r="I27" s="93" t="s">
        <v>88</v>
      </c>
      <c r="J27" s="191">
        <f>SUM( G27*H27)</f>
        <v>0</v>
      </c>
      <c r="K27" s="191">
        <f>SUM( J27*1.21)</f>
        <v>0</v>
      </c>
      <c r="L27" s="92">
        <v>0</v>
      </c>
      <c r="M27" s="92">
        <v>0</v>
      </c>
      <c r="N27" s="94" t="s">
        <v>5</v>
      </c>
    </row>
    <row r="28" spans="1:17">
      <c r="A28" s="71" t="s">
        <v>120</v>
      </c>
      <c r="B28" s="72" t="s">
        <v>23</v>
      </c>
      <c r="C28" s="72" t="s">
        <v>334</v>
      </c>
      <c r="D28" s="737" t="s">
        <v>139</v>
      </c>
      <c r="E28" s="734"/>
      <c r="F28" s="72" t="s">
        <v>102</v>
      </c>
      <c r="G28" s="92">
        <v>1</v>
      </c>
      <c r="H28" s="547">
        <v>0</v>
      </c>
      <c r="I28" s="93" t="s">
        <v>88</v>
      </c>
      <c r="J28" s="191">
        <f>SUM( G28*H28)</f>
        <v>0</v>
      </c>
      <c r="K28" s="191">
        <f>SUM( J28*1.21)</f>
        <v>0</v>
      </c>
      <c r="L28" s="92">
        <v>1.8970000000000001E-2</v>
      </c>
      <c r="M28" s="92">
        <v>1.8970000000000001E-2</v>
      </c>
      <c r="N28" s="383" t="s">
        <v>824</v>
      </c>
    </row>
    <row r="29" spans="1:17">
      <c r="A29" s="95"/>
      <c r="B29" s="69"/>
      <c r="C29" s="69"/>
      <c r="D29" s="96" t="s">
        <v>84</v>
      </c>
      <c r="E29" s="96" t="s">
        <v>164</v>
      </c>
      <c r="F29" s="69"/>
      <c r="G29" s="97">
        <v>1</v>
      </c>
      <c r="H29" s="69"/>
      <c r="I29" s="69"/>
      <c r="J29" s="69"/>
      <c r="K29" s="69"/>
      <c r="L29" s="69"/>
      <c r="M29" s="69"/>
      <c r="N29" s="98"/>
    </row>
    <row r="30" spans="1:17">
      <c r="A30" s="71" t="s">
        <v>125</v>
      </c>
      <c r="B30" s="72" t="s">
        <v>23</v>
      </c>
      <c r="C30" s="72" t="s">
        <v>209</v>
      </c>
      <c r="D30" s="737" t="s">
        <v>210</v>
      </c>
      <c r="E30" s="734"/>
      <c r="F30" s="72" t="s">
        <v>205</v>
      </c>
      <c r="G30" s="92">
        <v>0.97</v>
      </c>
      <c r="H30" s="547">
        <v>0</v>
      </c>
      <c r="I30" s="93" t="s">
        <v>88</v>
      </c>
      <c r="J30" s="191">
        <f>SUM( G30*H30)</f>
        <v>0</v>
      </c>
      <c r="K30" s="191">
        <f>SUM( J30*1.21)</f>
        <v>0</v>
      </c>
      <c r="L30" s="92">
        <v>0</v>
      </c>
      <c r="M30" s="92">
        <v>0</v>
      </c>
      <c r="N30" s="383" t="s">
        <v>824</v>
      </c>
    </row>
    <row r="31" spans="1:17">
      <c r="A31" s="301"/>
      <c r="B31" s="302"/>
      <c r="C31" s="302"/>
      <c r="D31" s="303"/>
      <c r="E31" s="302"/>
      <c r="F31" s="302"/>
      <c r="G31" s="191"/>
      <c r="H31" s="191"/>
      <c r="I31" s="192"/>
      <c r="J31" s="191"/>
      <c r="K31" s="191"/>
      <c r="L31" s="191"/>
      <c r="M31" s="191"/>
      <c r="N31" s="193"/>
    </row>
    <row r="32" spans="1:17">
      <c r="A32" s="301"/>
      <c r="B32" s="302"/>
      <c r="C32" s="302"/>
      <c r="D32" s="303"/>
      <c r="E32" s="302"/>
      <c r="F32" s="302"/>
      <c r="G32" s="191"/>
      <c r="H32" s="191"/>
      <c r="I32" s="192"/>
      <c r="J32" s="191"/>
      <c r="K32" s="191"/>
      <c r="L32" s="191"/>
      <c r="M32" s="191"/>
      <c r="N32" s="193"/>
    </row>
    <row r="33" spans="1:14">
      <c r="A33" s="313"/>
      <c r="B33" s="314"/>
      <c r="C33" s="315" t="s">
        <v>32</v>
      </c>
      <c r="D33" s="316"/>
      <c r="E33" s="314"/>
      <c r="F33" s="314"/>
      <c r="G33" s="317"/>
      <c r="H33" s="317"/>
      <c r="I33" s="318"/>
      <c r="J33" s="333">
        <f>SUM( J34+J40+J48+J58+J82+J93+J98+J113+J126)</f>
        <v>0</v>
      </c>
      <c r="K33" s="333">
        <f>SUM( K34+K40+K48+K58+K82+K93+K98+K113+K126)</f>
        <v>0</v>
      </c>
      <c r="L33" s="317"/>
      <c r="M33" s="317"/>
      <c r="N33" s="319"/>
    </row>
    <row r="34" spans="1:14">
      <c r="A34" s="88" t="s">
        <v>5</v>
      </c>
      <c r="B34" s="89" t="s">
        <v>23</v>
      </c>
      <c r="C34" s="89" t="s">
        <v>241</v>
      </c>
      <c r="D34" s="790" t="s">
        <v>242</v>
      </c>
      <c r="E34" s="791"/>
      <c r="F34" s="90" t="s">
        <v>13</v>
      </c>
      <c r="G34" s="90" t="s">
        <v>13</v>
      </c>
      <c r="H34" s="90" t="s">
        <v>13</v>
      </c>
      <c r="I34" s="90" t="s">
        <v>13</v>
      </c>
      <c r="J34" s="70">
        <f>SUM( J35:J38)</f>
        <v>0</v>
      </c>
      <c r="K34" s="70">
        <f>SUM( K35:K38)</f>
        <v>0</v>
      </c>
      <c r="L34" s="80" t="s">
        <v>5</v>
      </c>
      <c r="M34" s="70">
        <v>2.7254023499999998E-2</v>
      </c>
      <c r="N34" s="91" t="s">
        <v>5</v>
      </c>
    </row>
    <row r="35" spans="1:14">
      <c r="A35" s="71" t="s">
        <v>130</v>
      </c>
      <c r="B35" s="72" t="s">
        <v>23</v>
      </c>
      <c r="C35" s="72" t="s">
        <v>335</v>
      </c>
      <c r="D35" s="737" t="s">
        <v>336</v>
      </c>
      <c r="E35" s="734"/>
      <c r="F35" s="72" t="s">
        <v>87</v>
      </c>
      <c r="G35" s="92">
        <v>12.62</v>
      </c>
      <c r="H35" s="547">
        <v>0</v>
      </c>
      <c r="I35" s="93" t="s">
        <v>88</v>
      </c>
      <c r="J35" s="191">
        <f>SUM( G35*H35)</f>
        <v>0</v>
      </c>
      <c r="K35" s="191">
        <f>SUM( J35*1.21)</f>
        <v>0</v>
      </c>
      <c r="L35" s="92">
        <v>4.7299999999999998E-3</v>
      </c>
      <c r="M35" s="92">
        <v>2.7254023499999998E-2</v>
      </c>
      <c r="N35" s="383" t="s">
        <v>824</v>
      </c>
    </row>
    <row r="36" spans="1:14">
      <c r="A36" s="95"/>
      <c r="B36" s="69"/>
      <c r="C36" s="69"/>
      <c r="D36" s="96" t="s">
        <v>337</v>
      </c>
      <c r="E36" s="96" t="s">
        <v>338</v>
      </c>
      <c r="F36" s="69"/>
      <c r="G36" s="97">
        <v>4.4771999999999998</v>
      </c>
      <c r="H36" s="69"/>
      <c r="I36" s="69"/>
      <c r="J36" s="69"/>
      <c r="K36" s="69"/>
      <c r="L36" s="69"/>
      <c r="M36" s="69"/>
      <c r="N36" s="383"/>
    </row>
    <row r="37" spans="1:14">
      <c r="A37" s="95"/>
      <c r="B37" s="69"/>
      <c r="C37" s="69"/>
      <c r="D37" s="195" t="s">
        <v>774</v>
      </c>
      <c r="E37" s="96" t="s">
        <v>339</v>
      </c>
      <c r="F37" s="69"/>
      <c r="G37" s="97">
        <v>8.14</v>
      </c>
      <c r="H37" s="69"/>
      <c r="I37" s="69"/>
      <c r="J37" s="69"/>
      <c r="K37" s="69"/>
      <c r="L37" s="69"/>
      <c r="M37" s="69"/>
      <c r="N37" s="98"/>
    </row>
    <row r="38" spans="1:14">
      <c r="A38" s="71" t="s">
        <v>137</v>
      </c>
      <c r="B38" s="72" t="s">
        <v>23</v>
      </c>
      <c r="C38" s="72" t="s">
        <v>247</v>
      </c>
      <c r="D38" s="737" t="s">
        <v>248</v>
      </c>
      <c r="E38" s="734"/>
      <c r="F38" s="72" t="s">
        <v>168</v>
      </c>
      <c r="G38" s="92">
        <v>109.04</v>
      </c>
      <c r="H38" s="547">
        <v>0</v>
      </c>
      <c r="I38" s="93" t="s">
        <v>88</v>
      </c>
      <c r="J38" s="191">
        <f>SUM( G38*H38)</f>
        <v>0</v>
      </c>
      <c r="K38" s="191">
        <f>SUM( J38*1.21)</f>
        <v>0</v>
      </c>
      <c r="L38" s="92">
        <v>0</v>
      </c>
      <c r="M38" s="92">
        <v>0</v>
      </c>
      <c r="N38" s="383" t="s">
        <v>824</v>
      </c>
    </row>
    <row r="39" spans="1:14">
      <c r="A39" s="95"/>
      <c r="B39" s="69"/>
      <c r="C39" s="69"/>
      <c r="D39" s="96">
        <v>109.04</v>
      </c>
      <c r="E39" s="96" t="s">
        <v>5</v>
      </c>
      <c r="F39" s="69"/>
      <c r="G39" s="97">
        <v>109.04</v>
      </c>
      <c r="H39" s="69"/>
      <c r="I39" s="69"/>
      <c r="J39" s="69"/>
      <c r="K39" s="69"/>
      <c r="L39" s="69"/>
      <c r="M39" s="69"/>
      <c r="N39" s="98"/>
    </row>
    <row r="40" spans="1:14">
      <c r="A40" s="88" t="s">
        <v>5</v>
      </c>
      <c r="B40" s="89" t="s">
        <v>23</v>
      </c>
      <c r="C40" s="89" t="s">
        <v>340</v>
      </c>
      <c r="D40" s="790" t="s">
        <v>341</v>
      </c>
      <c r="E40" s="791"/>
      <c r="F40" s="90" t="s">
        <v>13</v>
      </c>
      <c r="G40" s="90" t="s">
        <v>13</v>
      </c>
      <c r="H40" s="90" t="s">
        <v>13</v>
      </c>
      <c r="I40" s="90" t="s">
        <v>13</v>
      </c>
      <c r="J40" s="70">
        <f>SUM( J41:J46)</f>
        <v>0</v>
      </c>
      <c r="K40" s="174">
        <f>SUM( K41:K46)</f>
        <v>0</v>
      </c>
      <c r="L40" s="80" t="s">
        <v>5</v>
      </c>
      <c r="M40" s="70">
        <v>8.9999999999999998E-4</v>
      </c>
      <c r="N40" s="91" t="s">
        <v>5</v>
      </c>
    </row>
    <row r="41" spans="1:14">
      <c r="A41" s="71" t="s">
        <v>141</v>
      </c>
      <c r="B41" s="72" t="s">
        <v>23</v>
      </c>
      <c r="C41" s="72" t="s">
        <v>342</v>
      </c>
      <c r="D41" s="737" t="s">
        <v>343</v>
      </c>
      <c r="E41" s="734"/>
      <c r="F41" s="72" t="s">
        <v>102</v>
      </c>
      <c r="G41" s="92">
        <v>1</v>
      </c>
      <c r="H41" s="547">
        <v>0</v>
      </c>
      <c r="I41" s="93" t="s">
        <v>88</v>
      </c>
      <c r="J41" s="191">
        <f>SUM( G41*H41)</f>
        <v>0</v>
      </c>
      <c r="K41" s="191">
        <f>SUM( J41*1.21)</f>
        <v>0</v>
      </c>
      <c r="L41" s="92">
        <v>5.9000000000000003E-4</v>
      </c>
      <c r="M41" s="92">
        <v>5.9000000000000003E-4</v>
      </c>
      <c r="N41" s="383" t="s">
        <v>824</v>
      </c>
    </row>
    <row r="42" spans="1:14">
      <c r="A42" s="95"/>
      <c r="B42" s="69"/>
      <c r="C42" s="69"/>
      <c r="D42" s="96" t="s">
        <v>84</v>
      </c>
      <c r="E42" s="96" t="s">
        <v>98</v>
      </c>
      <c r="F42" s="69"/>
      <c r="G42" s="97">
        <v>1</v>
      </c>
      <c r="H42" s="69"/>
      <c r="I42" s="69"/>
      <c r="J42" s="69"/>
      <c r="K42" s="335"/>
      <c r="L42" s="69"/>
      <c r="M42" s="69"/>
      <c r="N42" s="98"/>
    </row>
    <row r="43" spans="1:14">
      <c r="A43" s="71" t="s">
        <v>147</v>
      </c>
      <c r="B43" s="72" t="s">
        <v>23</v>
      </c>
      <c r="C43" s="72" t="s">
        <v>344</v>
      </c>
      <c r="D43" s="737" t="s">
        <v>345</v>
      </c>
      <c r="E43" s="734"/>
      <c r="F43" s="72" t="s">
        <v>102</v>
      </c>
      <c r="G43" s="92">
        <v>1</v>
      </c>
      <c r="H43" s="547">
        <v>0</v>
      </c>
      <c r="I43" s="93" t="s">
        <v>88</v>
      </c>
      <c r="J43" s="191">
        <f>SUM( G43*H43)</f>
        <v>0</v>
      </c>
      <c r="K43" s="191">
        <f>SUM( J43*1.21)</f>
        <v>0</v>
      </c>
      <c r="L43" s="92">
        <v>3.1E-4</v>
      </c>
      <c r="M43" s="92">
        <v>3.1E-4</v>
      </c>
      <c r="N43" s="383" t="s">
        <v>824</v>
      </c>
    </row>
    <row r="44" spans="1:14">
      <c r="A44" s="95"/>
      <c r="B44" s="69"/>
      <c r="C44" s="69"/>
      <c r="D44" s="96" t="s">
        <v>84</v>
      </c>
      <c r="E44" s="96" t="s">
        <v>98</v>
      </c>
      <c r="F44" s="69"/>
      <c r="G44" s="97">
        <v>1</v>
      </c>
      <c r="H44" s="69"/>
      <c r="I44" s="69"/>
      <c r="J44" s="69"/>
      <c r="K44" s="335"/>
      <c r="L44" s="69"/>
      <c r="M44" s="69"/>
      <c r="N44" s="98"/>
    </row>
    <row r="45" spans="1:14">
      <c r="A45" s="71" t="s">
        <v>150</v>
      </c>
      <c r="B45" s="72" t="s">
        <v>23</v>
      </c>
      <c r="C45" s="72" t="s">
        <v>346</v>
      </c>
      <c r="D45" s="737" t="s">
        <v>347</v>
      </c>
      <c r="E45" s="734"/>
      <c r="F45" s="72" t="s">
        <v>261</v>
      </c>
      <c r="G45" s="92">
        <v>1</v>
      </c>
      <c r="H45" s="191">
        <f>'RR - ZTI VNITRNI - BYT B3'!H63</f>
        <v>0</v>
      </c>
      <c r="I45" s="93" t="s">
        <v>88</v>
      </c>
      <c r="J45" s="191">
        <f>SUM( G45*H45)</f>
        <v>0</v>
      </c>
      <c r="K45" s="191">
        <f>SUM( J45*1.21)</f>
        <v>0</v>
      </c>
      <c r="L45" s="92">
        <v>0</v>
      </c>
      <c r="M45" s="92">
        <v>0</v>
      </c>
      <c r="N45" s="94" t="s">
        <v>5</v>
      </c>
    </row>
    <row r="46" spans="1:14">
      <c r="A46" s="71" t="s">
        <v>153</v>
      </c>
      <c r="B46" s="72" t="s">
        <v>23</v>
      </c>
      <c r="C46" s="72" t="s">
        <v>348</v>
      </c>
      <c r="D46" s="737" t="s">
        <v>349</v>
      </c>
      <c r="E46" s="734"/>
      <c r="F46" s="72" t="s">
        <v>168</v>
      </c>
      <c r="G46" s="92">
        <v>29.56</v>
      </c>
      <c r="H46" s="547">
        <v>0</v>
      </c>
      <c r="I46" s="93" t="s">
        <v>88</v>
      </c>
      <c r="J46" s="191">
        <f>SUM( G46*H46)</f>
        <v>0</v>
      </c>
      <c r="K46" s="191">
        <f>SUM( J46*1.21)</f>
        <v>0</v>
      </c>
      <c r="L46" s="92">
        <v>0</v>
      </c>
      <c r="M46" s="92">
        <v>0</v>
      </c>
      <c r="N46" s="383" t="s">
        <v>824</v>
      </c>
    </row>
    <row r="47" spans="1:14">
      <c r="A47" s="95"/>
      <c r="B47" s="69"/>
      <c r="C47" s="69"/>
      <c r="D47" s="96" t="s">
        <v>350</v>
      </c>
      <c r="E47" s="96" t="s">
        <v>5</v>
      </c>
      <c r="F47" s="69"/>
      <c r="G47" s="97">
        <v>29.56</v>
      </c>
      <c r="H47" s="69"/>
      <c r="I47" s="69"/>
      <c r="J47" s="69"/>
      <c r="K47" s="69"/>
      <c r="L47" s="69"/>
      <c r="M47" s="69"/>
      <c r="N47" s="98"/>
    </row>
    <row r="48" spans="1:14">
      <c r="A48" s="88" t="s">
        <v>5</v>
      </c>
      <c r="B48" s="89" t="s">
        <v>23</v>
      </c>
      <c r="C48" s="89" t="s">
        <v>351</v>
      </c>
      <c r="D48" s="790" t="s">
        <v>352</v>
      </c>
      <c r="E48" s="791"/>
      <c r="F48" s="90" t="s">
        <v>13</v>
      </c>
      <c r="G48" s="90" t="s">
        <v>13</v>
      </c>
      <c r="H48" s="90" t="s">
        <v>13</v>
      </c>
      <c r="I48" s="90" t="s">
        <v>13</v>
      </c>
      <c r="J48" s="70">
        <f>SUM( J49:J57)</f>
        <v>0</v>
      </c>
      <c r="K48" s="70">
        <f>SUM( K49:K57)</f>
        <v>0</v>
      </c>
      <c r="L48" s="80" t="s">
        <v>5</v>
      </c>
      <c r="M48" s="70">
        <v>9.0279999999999999E-2</v>
      </c>
      <c r="N48" s="91" t="s">
        <v>5</v>
      </c>
    </row>
    <row r="49" spans="1:14">
      <c r="A49" s="71" t="s">
        <v>156</v>
      </c>
      <c r="B49" s="72" t="s">
        <v>23</v>
      </c>
      <c r="C49" s="72" t="s">
        <v>353</v>
      </c>
      <c r="D49" s="737" t="s">
        <v>354</v>
      </c>
      <c r="E49" s="734"/>
      <c r="F49" s="72" t="s">
        <v>102</v>
      </c>
      <c r="G49" s="92">
        <v>1</v>
      </c>
      <c r="H49" s="547">
        <v>0</v>
      </c>
      <c r="I49" s="93" t="s">
        <v>88</v>
      </c>
      <c r="J49" s="191">
        <f>SUM( G49*H49)</f>
        <v>0</v>
      </c>
      <c r="K49" s="191">
        <f>SUM( J49*1.21)</f>
        <v>0</v>
      </c>
      <c r="L49" s="92">
        <v>3.1870000000000002E-2</v>
      </c>
      <c r="M49" s="92">
        <v>3.1870000000000002E-2</v>
      </c>
      <c r="N49" s="383" t="s">
        <v>824</v>
      </c>
    </row>
    <row r="50" spans="1:14">
      <c r="A50" s="95"/>
      <c r="B50" s="69"/>
      <c r="C50" s="69"/>
      <c r="D50" s="96" t="s">
        <v>84</v>
      </c>
      <c r="E50" s="195" t="s">
        <v>358</v>
      </c>
      <c r="F50" s="69"/>
      <c r="G50" s="97">
        <v>1</v>
      </c>
      <c r="H50" s="69"/>
      <c r="I50" s="69"/>
      <c r="J50" s="69"/>
      <c r="K50" s="69"/>
      <c r="L50" s="69"/>
      <c r="M50" s="69"/>
      <c r="N50" s="98"/>
    </row>
    <row r="51" spans="1:14">
      <c r="A51" s="71" t="s">
        <v>160</v>
      </c>
      <c r="B51" s="72" t="s">
        <v>23</v>
      </c>
      <c r="C51" s="72" t="s">
        <v>356</v>
      </c>
      <c r="D51" s="737" t="s">
        <v>357</v>
      </c>
      <c r="E51" s="734"/>
      <c r="F51" s="72" t="s">
        <v>261</v>
      </c>
      <c r="G51" s="92">
        <v>1</v>
      </c>
      <c r="H51" s="547">
        <v>0</v>
      </c>
      <c r="I51" s="93" t="s">
        <v>88</v>
      </c>
      <c r="J51" s="191">
        <f>SUM( G51*H51)</f>
        <v>0</v>
      </c>
      <c r="K51" s="191">
        <f>SUM( J51*1.21)</f>
        <v>0</v>
      </c>
      <c r="L51" s="92">
        <v>1.933E-2</v>
      </c>
      <c r="M51" s="92">
        <v>1.933E-2</v>
      </c>
      <c r="N51" s="383" t="s">
        <v>824</v>
      </c>
    </row>
    <row r="52" spans="1:14">
      <c r="A52" s="95"/>
      <c r="B52" s="69"/>
      <c r="C52" s="69"/>
      <c r="D52" s="96" t="s">
        <v>84</v>
      </c>
      <c r="E52" s="96" t="s">
        <v>358</v>
      </c>
      <c r="F52" s="69"/>
      <c r="G52" s="97">
        <v>1</v>
      </c>
      <c r="H52" s="69"/>
      <c r="I52" s="69"/>
      <c r="J52" s="69"/>
      <c r="K52" s="69"/>
      <c r="L52" s="69"/>
      <c r="M52" s="69"/>
      <c r="N52" s="98"/>
    </row>
    <row r="53" spans="1:14">
      <c r="A53" s="71" t="s">
        <v>165</v>
      </c>
      <c r="B53" s="72" t="s">
        <v>23</v>
      </c>
      <c r="C53" s="72" t="s">
        <v>359</v>
      </c>
      <c r="D53" s="737" t="s">
        <v>785</v>
      </c>
      <c r="E53" s="734"/>
      <c r="F53" s="72" t="s">
        <v>261</v>
      </c>
      <c r="G53" s="92">
        <v>2</v>
      </c>
      <c r="H53" s="547">
        <v>0</v>
      </c>
      <c r="I53" s="93" t="s">
        <v>88</v>
      </c>
      <c r="J53" s="191">
        <f>SUM( G53*H53)</f>
        <v>0</v>
      </c>
      <c r="K53" s="191">
        <f>SUM( J53*1.21)</f>
        <v>0</v>
      </c>
      <c r="L53" s="92">
        <v>1.9460000000000002E-2</v>
      </c>
      <c r="M53" s="92">
        <v>3.8920000000000003E-2</v>
      </c>
      <c r="N53" s="383" t="s">
        <v>824</v>
      </c>
    </row>
    <row r="54" spans="1:14">
      <c r="A54" s="95"/>
      <c r="B54" s="69"/>
      <c r="C54" s="69"/>
      <c r="D54" s="96" t="s">
        <v>94</v>
      </c>
      <c r="E54" s="96" t="s">
        <v>358</v>
      </c>
      <c r="F54" s="69"/>
      <c r="G54" s="97">
        <v>2</v>
      </c>
      <c r="H54" s="69"/>
      <c r="I54" s="69"/>
      <c r="J54" s="69"/>
      <c r="K54" s="69"/>
      <c r="L54" s="69"/>
      <c r="M54" s="69"/>
      <c r="N54" s="98"/>
    </row>
    <row r="55" spans="1:14">
      <c r="A55" s="71" t="s">
        <v>172</v>
      </c>
      <c r="B55" s="72" t="s">
        <v>23</v>
      </c>
      <c r="C55" s="72" t="s">
        <v>361</v>
      </c>
      <c r="D55" s="737" t="s">
        <v>362</v>
      </c>
      <c r="E55" s="734"/>
      <c r="F55" s="72" t="s">
        <v>261</v>
      </c>
      <c r="G55" s="92">
        <v>1</v>
      </c>
      <c r="H55" s="547">
        <v>0</v>
      </c>
      <c r="I55" s="93" t="s">
        <v>88</v>
      </c>
      <c r="J55" s="191">
        <f>SUM( G55*H55)</f>
        <v>0</v>
      </c>
      <c r="K55" s="191">
        <f>SUM( J55*1.21)</f>
        <v>0</v>
      </c>
      <c r="L55" s="92">
        <v>0</v>
      </c>
      <c r="M55" s="92">
        <v>0</v>
      </c>
      <c r="N55" s="94" t="s">
        <v>5</v>
      </c>
    </row>
    <row r="56" spans="1:14">
      <c r="A56" s="95"/>
      <c r="B56" s="69"/>
      <c r="C56" s="69"/>
      <c r="D56" s="96" t="s">
        <v>84</v>
      </c>
      <c r="E56" s="96" t="s">
        <v>358</v>
      </c>
      <c r="F56" s="69"/>
      <c r="G56" s="97">
        <v>1</v>
      </c>
      <c r="H56" s="69"/>
      <c r="I56" s="69"/>
      <c r="J56" s="69"/>
      <c r="K56" s="69"/>
      <c r="L56" s="69"/>
      <c r="M56" s="69"/>
      <c r="N56" s="98"/>
    </row>
    <row r="57" spans="1:14">
      <c r="A57" s="71" t="s">
        <v>183</v>
      </c>
      <c r="B57" s="72" t="s">
        <v>23</v>
      </c>
      <c r="C57" s="72" t="s">
        <v>363</v>
      </c>
      <c r="D57" s="737" t="s">
        <v>786</v>
      </c>
      <c r="E57" s="734"/>
      <c r="F57" s="72" t="s">
        <v>261</v>
      </c>
      <c r="G57" s="92">
        <v>1</v>
      </c>
      <c r="H57" s="547">
        <v>0</v>
      </c>
      <c r="I57" s="93" t="s">
        <v>88</v>
      </c>
      <c r="J57" s="191">
        <f>SUM( G57*H57)</f>
        <v>0</v>
      </c>
      <c r="K57" s="191">
        <f>SUM( J57*1.21)</f>
        <v>0</v>
      </c>
      <c r="L57" s="92">
        <v>0</v>
      </c>
      <c r="M57" s="92">
        <v>0</v>
      </c>
      <c r="N57" s="94" t="s">
        <v>5</v>
      </c>
    </row>
    <row r="58" spans="1:14">
      <c r="A58" s="88" t="s">
        <v>5</v>
      </c>
      <c r="B58" s="89" t="s">
        <v>23</v>
      </c>
      <c r="C58" s="89" t="s">
        <v>145</v>
      </c>
      <c r="D58" s="790" t="s">
        <v>146</v>
      </c>
      <c r="E58" s="791"/>
      <c r="F58" s="90" t="s">
        <v>13</v>
      </c>
      <c r="G58" s="90" t="s">
        <v>13</v>
      </c>
      <c r="H58" s="90" t="s">
        <v>13</v>
      </c>
      <c r="I58" s="90" t="s">
        <v>13</v>
      </c>
      <c r="J58" s="174">
        <f>SUM( J59:J81)</f>
        <v>0</v>
      </c>
      <c r="K58" s="70">
        <f>SUM( K59:K81)</f>
        <v>0</v>
      </c>
      <c r="L58" s="80" t="s">
        <v>5</v>
      </c>
      <c r="M58" s="70">
        <v>0.75324999999999998</v>
      </c>
      <c r="N58" s="91" t="s">
        <v>5</v>
      </c>
    </row>
    <row r="59" spans="1:14">
      <c r="A59" s="71" t="s">
        <v>189</v>
      </c>
      <c r="B59" s="72" t="s">
        <v>23</v>
      </c>
      <c r="C59" s="72" t="s">
        <v>364</v>
      </c>
      <c r="D59" s="737" t="s">
        <v>365</v>
      </c>
      <c r="E59" s="734"/>
      <c r="F59" s="72" t="s">
        <v>102</v>
      </c>
      <c r="G59" s="92">
        <v>1</v>
      </c>
      <c r="H59" s="547">
        <v>0</v>
      </c>
      <c r="I59" s="93" t="s">
        <v>88</v>
      </c>
      <c r="J59" s="191">
        <f>SUM( G59*H59)</f>
        <v>0</v>
      </c>
      <c r="K59" s="191">
        <f>SUM( J59*1.21)</f>
        <v>0</v>
      </c>
      <c r="L59" s="92">
        <v>0.17399999999999999</v>
      </c>
      <c r="M59" s="92">
        <v>0.17399999999999999</v>
      </c>
      <c r="N59" s="383" t="s">
        <v>824</v>
      </c>
    </row>
    <row r="60" spans="1:14">
      <c r="A60" s="95"/>
      <c r="B60" s="69"/>
      <c r="C60" s="69"/>
      <c r="D60" s="96" t="s">
        <v>84</v>
      </c>
      <c r="E60" s="195" t="s">
        <v>310</v>
      </c>
      <c r="F60" s="69"/>
      <c r="G60" s="97">
        <v>1</v>
      </c>
      <c r="H60" s="69"/>
      <c r="I60" s="69"/>
      <c r="J60" s="69"/>
      <c r="K60" s="69"/>
      <c r="L60" s="69"/>
      <c r="M60" s="69"/>
      <c r="N60" s="98"/>
    </row>
    <row r="61" spans="1:14">
      <c r="A61" s="71" t="s">
        <v>88</v>
      </c>
      <c r="B61" s="72" t="s">
        <v>23</v>
      </c>
      <c r="C61" s="72" t="s">
        <v>366</v>
      </c>
      <c r="D61" s="737" t="s">
        <v>367</v>
      </c>
      <c r="E61" s="734"/>
      <c r="F61" s="72" t="s">
        <v>102</v>
      </c>
      <c r="G61" s="92">
        <v>6</v>
      </c>
      <c r="H61" s="547">
        <v>0</v>
      </c>
      <c r="I61" s="93" t="s">
        <v>88</v>
      </c>
      <c r="J61" s="191">
        <f>SUM( G61*H61)</f>
        <v>0</v>
      </c>
      <c r="K61" s="191">
        <f>SUM( J61*1.21)</f>
        <v>0</v>
      </c>
      <c r="L61" s="92">
        <v>8.8099999999999998E-2</v>
      </c>
      <c r="M61" s="92">
        <v>0.52859999999999996</v>
      </c>
      <c r="N61" s="383" t="s">
        <v>824</v>
      </c>
    </row>
    <row r="62" spans="1:14">
      <c r="A62" s="95"/>
      <c r="B62" s="69"/>
      <c r="C62" s="69"/>
      <c r="D62" s="96" t="s">
        <v>120</v>
      </c>
      <c r="E62" s="96" t="s">
        <v>368</v>
      </c>
      <c r="F62" s="69"/>
      <c r="G62" s="97">
        <v>6</v>
      </c>
      <c r="H62" s="69"/>
      <c r="I62" s="69"/>
      <c r="J62" s="69"/>
      <c r="K62" s="69"/>
      <c r="L62" s="69"/>
      <c r="M62" s="69"/>
      <c r="N62" s="98"/>
    </row>
    <row r="63" spans="1:14">
      <c r="A63" s="71" t="s">
        <v>197</v>
      </c>
      <c r="B63" s="72" t="s">
        <v>23</v>
      </c>
      <c r="C63" s="72" t="s">
        <v>369</v>
      </c>
      <c r="D63" s="737" t="s">
        <v>370</v>
      </c>
      <c r="E63" s="734"/>
      <c r="F63" s="72" t="s">
        <v>102</v>
      </c>
      <c r="G63" s="92">
        <v>1</v>
      </c>
      <c r="H63" s="547">
        <v>0</v>
      </c>
      <c r="I63" s="93" t="s">
        <v>88</v>
      </c>
      <c r="J63" s="191">
        <f>SUM( G63*H63)</f>
        <v>0</v>
      </c>
      <c r="K63" s="191">
        <f>SUM( J63*1.21)</f>
        <v>0</v>
      </c>
      <c r="L63" s="92">
        <v>0</v>
      </c>
      <c r="M63" s="92">
        <v>0</v>
      </c>
      <c r="N63" s="383" t="s">
        <v>824</v>
      </c>
    </row>
    <row r="64" spans="1:14">
      <c r="A64" s="95"/>
      <c r="B64" s="69"/>
      <c r="C64" s="69"/>
      <c r="D64" s="96" t="s">
        <v>84</v>
      </c>
      <c r="E64" s="96" t="s">
        <v>371</v>
      </c>
      <c r="F64" s="69"/>
      <c r="G64" s="97">
        <v>1</v>
      </c>
      <c r="H64" s="69"/>
      <c r="I64" s="69"/>
      <c r="J64" s="69"/>
      <c r="K64" s="69"/>
      <c r="L64" s="69"/>
      <c r="M64" s="69"/>
      <c r="N64" s="98"/>
    </row>
    <row r="65" spans="1:14">
      <c r="A65" s="71" t="s">
        <v>201</v>
      </c>
      <c r="B65" s="72" t="s">
        <v>23</v>
      </c>
      <c r="C65" s="72" t="s">
        <v>148</v>
      </c>
      <c r="D65" s="737" t="s">
        <v>775</v>
      </c>
      <c r="E65" s="734"/>
      <c r="F65" s="72" t="s">
        <v>102</v>
      </c>
      <c r="G65" s="92">
        <v>1</v>
      </c>
      <c r="H65" s="547">
        <v>0</v>
      </c>
      <c r="I65" s="93" t="s">
        <v>88</v>
      </c>
      <c r="J65" s="191">
        <f>SUM( G65*H65)</f>
        <v>0</v>
      </c>
      <c r="K65" s="191">
        <f>SUM( J65*1.21)</f>
        <v>0</v>
      </c>
      <c r="L65" s="92">
        <v>0</v>
      </c>
      <c r="M65" s="92">
        <v>0</v>
      </c>
      <c r="N65" s="383" t="s">
        <v>824</v>
      </c>
    </row>
    <row r="66" spans="1:14">
      <c r="A66" s="95"/>
      <c r="B66" s="69"/>
      <c r="C66" s="69"/>
      <c r="D66" s="96" t="s">
        <v>84</v>
      </c>
      <c r="E66" s="96" t="s">
        <v>258</v>
      </c>
      <c r="F66" s="69"/>
      <c r="G66" s="97">
        <v>1</v>
      </c>
      <c r="H66" s="69"/>
      <c r="I66" s="69"/>
      <c r="J66" s="69"/>
      <c r="K66" s="69"/>
      <c r="L66" s="69"/>
      <c r="M66" s="69"/>
      <c r="N66" s="98"/>
    </row>
    <row r="67" spans="1:14">
      <c r="A67" s="71" t="s">
        <v>204</v>
      </c>
      <c r="B67" s="72" t="s">
        <v>23</v>
      </c>
      <c r="C67" s="72" t="s">
        <v>372</v>
      </c>
      <c r="D67" s="737" t="s">
        <v>373</v>
      </c>
      <c r="E67" s="734"/>
      <c r="F67" s="72" t="s">
        <v>102</v>
      </c>
      <c r="G67" s="92">
        <v>1</v>
      </c>
      <c r="H67" s="547">
        <v>0</v>
      </c>
      <c r="I67" s="93" t="s">
        <v>88</v>
      </c>
      <c r="J67" s="191">
        <f>SUM( G67*H67)</f>
        <v>0</v>
      </c>
      <c r="K67" s="191">
        <f>SUM( J67*1.21)</f>
        <v>0</v>
      </c>
      <c r="L67" s="92">
        <v>2.0000000000000002E-5</v>
      </c>
      <c r="M67" s="92">
        <v>2.0000000000000002E-5</v>
      </c>
      <c r="N67" s="383" t="s">
        <v>824</v>
      </c>
    </row>
    <row r="68" spans="1:14">
      <c r="A68" s="95"/>
      <c r="B68" s="69"/>
      <c r="C68" s="69"/>
      <c r="D68" s="96" t="s">
        <v>84</v>
      </c>
      <c r="E68" s="96" t="s">
        <v>264</v>
      </c>
      <c r="F68" s="69"/>
      <c r="G68" s="97">
        <v>1</v>
      </c>
      <c r="H68" s="69"/>
      <c r="I68" s="69"/>
      <c r="J68" s="69"/>
      <c r="K68" s="69"/>
      <c r="L68" s="69"/>
      <c r="M68" s="69"/>
      <c r="N68" s="98"/>
    </row>
    <row r="69" spans="1:14">
      <c r="A69" s="71" t="s">
        <v>208</v>
      </c>
      <c r="B69" s="72" t="s">
        <v>23</v>
      </c>
      <c r="C69" s="72" t="s">
        <v>374</v>
      </c>
      <c r="D69" s="737" t="s">
        <v>777</v>
      </c>
      <c r="E69" s="734"/>
      <c r="F69" s="72" t="s">
        <v>102</v>
      </c>
      <c r="G69" s="92">
        <v>1</v>
      </c>
      <c r="H69" s="547">
        <v>0</v>
      </c>
      <c r="I69" s="93" t="s">
        <v>88</v>
      </c>
      <c r="J69" s="191">
        <f>SUM( G69*H69)</f>
        <v>0</v>
      </c>
      <c r="K69" s="191">
        <f>SUM( J69*1.21)</f>
        <v>0</v>
      </c>
      <c r="L69" s="92">
        <v>0</v>
      </c>
      <c r="M69" s="92">
        <v>0</v>
      </c>
      <c r="N69" s="383" t="s">
        <v>824</v>
      </c>
    </row>
    <row r="70" spans="1:14">
      <c r="A70" s="95"/>
      <c r="B70" s="69"/>
      <c r="C70" s="69"/>
      <c r="D70" s="96" t="s">
        <v>84</v>
      </c>
      <c r="E70" s="195" t="s">
        <v>264</v>
      </c>
      <c r="F70" s="69"/>
      <c r="G70" s="97">
        <v>1</v>
      </c>
      <c r="H70" s="69"/>
      <c r="I70" s="69"/>
      <c r="J70" s="69"/>
      <c r="K70" s="69"/>
      <c r="L70" s="69"/>
      <c r="M70" s="69"/>
      <c r="N70" s="98"/>
    </row>
    <row r="71" spans="1:14">
      <c r="A71" s="71" t="s">
        <v>214</v>
      </c>
      <c r="B71" s="72" t="s">
        <v>23</v>
      </c>
      <c r="C71" s="72" t="s">
        <v>376</v>
      </c>
      <c r="D71" s="737" t="s">
        <v>778</v>
      </c>
      <c r="E71" s="734"/>
      <c r="F71" s="72" t="s">
        <v>102</v>
      </c>
      <c r="G71" s="92">
        <v>1</v>
      </c>
      <c r="H71" s="547">
        <v>0</v>
      </c>
      <c r="I71" s="93" t="s">
        <v>88</v>
      </c>
      <c r="J71" s="191">
        <f>SUM( G71*H71)</f>
        <v>0</v>
      </c>
      <c r="K71" s="191">
        <f>SUM( J71*1.21)</f>
        <v>0</v>
      </c>
      <c r="L71" s="92">
        <v>0</v>
      </c>
      <c r="M71" s="92">
        <v>0</v>
      </c>
      <c r="N71" s="383" t="s">
        <v>824</v>
      </c>
    </row>
    <row r="72" spans="1:14">
      <c r="A72" s="95"/>
      <c r="B72" s="69"/>
      <c r="C72" s="69"/>
      <c r="D72" s="96" t="s">
        <v>84</v>
      </c>
      <c r="E72" s="96" t="s">
        <v>377</v>
      </c>
      <c r="F72" s="69"/>
      <c r="G72" s="97">
        <v>1</v>
      </c>
      <c r="H72" s="69"/>
      <c r="I72" s="69"/>
      <c r="J72" s="69"/>
      <c r="K72" s="69"/>
      <c r="L72" s="69"/>
      <c r="M72" s="69"/>
      <c r="N72" s="98"/>
    </row>
    <row r="73" spans="1:14">
      <c r="A73" s="71" t="s">
        <v>218</v>
      </c>
      <c r="B73" s="72" t="s">
        <v>23</v>
      </c>
      <c r="C73" s="72" t="s">
        <v>378</v>
      </c>
      <c r="D73" s="737" t="s">
        <v>379</v>
      </c>
      <c r="E73" s="734"/>
      <c r="F73" s="72" t="s">
        <v>87</v>
      </c>
      <c r="G73" s="92">
        <v>0.9</v>
      </c>
      <c r="H73" s="547">
        <v>0</v>
      </c>
      <c r="I73" s="93" t="s">
        <v>88</v>
      </c>
      <c r="J73" s="191">
        <f>SUM( G73*H73)</f>
        <v>0</v>
      </c>
      <c r="K73" s="191">
        <f>SUM( J73*1.21)</f>
        <v>0</v>
      </c>
      <c r="L73" s="92">
        <v>6.9999999999999999E-4</v>
      </c>
      <c r="M73" s="92">
        <v>6.3000000000000003E-4</v>
      </c>
      <c r="N73" s="383" t="s">
        <v>824</v>
      </c>
    </row>
    <row r="74" spans="1:14">
      <c r="A74" s="95"/>
      <c r="B74" s="69"/>
      <c r="C74" s="69"/>
      <c r="D74" s="96" t="s">
        <v>380</v>
      </c>
      <c r="E74" s="96" t="s">
        <v>381</v>
      </c>
      <c r="F74" s="69"/>
      <c r="G74" s="97">
        <v>0.9</v>
      </c>
      <c r="H74" s="69"/>
      <c r="I74" s="69"/>
      <c r="J74" s="69"/>
      <c r="K74" s="69"/>
      <c r="L74" s="69"/>
      <c r="M74" s="69"/>
      <c r="N74" s="98"/>
    </row>
    <row r="75" spans="1:14">
      <c r="A75" s="71" t="s">
        <v>222</v>
      </c>
      <c r="B75" s="72" t="s">
        <v>23</v>
      </c>
      <c r="C75" s="72" t="s">
        <v>151</v>
      </c>
      <c r="D75" s="737" t="s">
        <v>776</v>
      </c>
      <c r="E75" s="734"/>
      <c r="F75" s="72" t="s">
        <v>102</v>
      </c>
      <c r="G75" s="92">
        <v>1</v>
      </c>
      <c r="H75" s="547">
        <v>0</v>
      </c>
      <c r="I75" s="93" t="s">
        <v>88</v>
      </c>
      <c r="J75" s="191">
        <f>SUM( G75*H75)</f>
        <v>0</v>
      </c>
      <c r="K75" s="191">
        <f>SUM( J75*1.21)</f>
        <v>0</v>
      </c>
      <c r="L75" s="92">
        <v>2.5000000000000001E-2</v>
      </c>
      <c r="M75" s="92">
        <v>2.5000000000000001E-2</v>
      </c>
      <c r="N75" s="383" t="s">
        <v>824</v>
      </c>
    </row>
    <row r="76" spans="1:14">
      <c r="A76" s="95"/>
      <c r="B76" s="69"/>
      <c r="C76" s="69"/>
      <c r="D76" s="96" t="s">
        <v>84</v>
      </c>
      <c r="E76" s="96" t="s">
        <v>258</v>
      </c>
      <c r="F76" s="69"/>
      <c r="G76" s="97">
        <v>1</v>
      </c>
      <c r="H76" s="69"/>
      <c r="I76" s="69"/>
      <c r="J76" s="69"/>
      <c r="K76" s="69"/>
      <c r="L76" s="69"/>
      <c r="M76" s="69"/>
      <c r="N76" s="98"/>
    </row>
    <row r="77" spans="1:14">
      <c r="A77" s="71" t="s">
        <v>225</v>
      </c>
      <c r="B77" s="72" t="s">
        <v>23</v>
      </c>
      <c r="C77" s="72" t="s">
        <v>382</v>
      </c>
      <c r="D77" s="737" t="s">
        <v>779</v>
      </c>
      <c r="E77" s="734"/>
      <c r="F77" s="72" t="s">
        <v>102</v>
      </c>
      <c r="G77" s="92">
        <v>1</v>
      </c>
      <c r="H77" s="547">
        <v>0</v>
      </c>
      <c r="I77" s="93" t="s">
        <v>88</v>
      </c>
      <c r="J77" s="191">
        <f>SUM( G77*H77)</f>
        <v>0</v>
      </c>
      <c r="K77" s="191">
        <f>SUM( J77*1.21)</f>
        <v>0</v>
      </c>
      <c r="L77" s="92">
        <v>2.5000000000000001E-2</v>
      </c>
      <c r="M77" s="92">
        <v>2.5000000000000001E-2</v>
      </c>
      <c r="N77" s="383" t="s">
        <v>824</v>
      </c>
    </row>
    <row r="78" spans="1:14">
      <c r="A78" s="95"/>
      <c r="B78" s="69"/>
      <c r="C78" s="69"/>
      <c r="D78" s="96" t="s">
        <v>84</v>
      </c>
      <c r="E78" s="96" t="s">
        <v>264</v>
      </c>
      <c r="F78" s="69"/>
      <c r="G78" s="97">
        <v>1</v>
      </c>
      <c r="H78" s="69"/>
      <c r="I78" s="69"/>
      <c r="J78" s="69"/>
      <c r="K78" s="69"/>
      <c r="L78" s="69"/>
      <c r="M78" s="69"/>
      <c r="N78" s="98"/>
    </row>
    <row r="79" spans="1:14">
      <c r="A79" s="71" t="s">
        <v>228</v>
      </c>
      <c r="B79" s="72" t="s">
        <v>23</v>
      </c>
      <c r="C79" s="72" t="s">
        <v>383</v>
      </c>
      <c r="D79" s="737" t="s">
        <v>384</v>
      </c>
      <c r="E79" s="734"/>
      <c r="F79" s="72" t="s">
        <v>87</v>
      </c>
      <c r="G79" s="92">
        <v>0.9</v>
      </c>
      <c r="H79" s="547">
        <v>0</v>
      </c>
      <c r="I79" s="93" t="s">
        <v>88</v>
      </c>
      <c r="J79" s="191">
        <f>SUM( G79*H79)</f>
        <v>0</v>
      </c>
      <c r="K79" s="191">
        <f>SUM( J79*1.21)</f>
        <v>0</v>
      </c>
      <c r="L79" s="92">
        <v>0</v>
      </c>
      <c r="M79" s="92">
        <v>0</v>
      </c>
      <c r="N79" s="94" t="s">
        <v>5</v>
      </c>
    </row>
    <row r="80" spans="1:14">
      <c r="A80" s="95"/>
      <c r="B80" s="69"/>
      <c r="C80" s="69"/>
      <c r="D80" s="96" t="s">
        <v>380</v>
      </c>
      <c r="E80" s="96" t="s">
        <v>381</v>
      </c>
      <c r="F80" s="69"/>
      <c r="G80" s="97">
        <v>0.9</v>
      </c>
      <c r="H80" s="69"/>
      <c r="I80" s="69"/>
      <c r="J80" s="69"/>
      <c r="K80" s="69"/>
      <c r="L80" s="69"/>
      <c r="M80" s="69"/>
      <c r="N80" s="98"/>
    </row>
    <row r="81" spans="1:14">
      <c r="A81" s="71" t="s">
        <v>231</v>
      </c>
      <c r="B81" s="72" t="s">
        <v>23</v>
      </c>
      <c r="C81" s="72" t="s">
        <v>166</v>
      </c>
      <c r="D81" s="737" t="s">
        <v>167</v>
      </c>
      <c r="E81" s="734"/>
      <c r="F81" s="72" t="s">
        <v>168</v>
      </c>
      <c r="G81" s="92">
        <v>235.82</v>
      </c>
      <c r="H81" s="547">
        <v>0</v>
      </c>
      <c r="I81" s="93" t="s">
        <v>88</v>
      </c>
      <c r="J81" s="191">
        <f>SUM( G81*H81)</f>
        <v>0</v>
      </c>
      <c r="K81" s="191">
        <f>SUM( J81*1.21)</f>
        <v>0</v>
      </c>
      <c r="L81" s="92">
        <v>0</v>
      </c>
      <c r="M81" s="92">
        <v>0</v>
      </c>
      <c r="N81" s="383" t="s">
        <v>824</v>
      </c>
    </row>
    <row r="82" spans="1:14">
      <c r="A82" s="88" t="s">
        <v>5</v>
      </c>
      <c r="B82" s="89" t="s">
        <v>23</v>
      </c>
      <c r="C82" s="89" t="s">
        <v>254</v>
      </c>
      <c r="D82" s="790" t="s">
        <v>255</v>
      </c>
      <c r="E82" s="791"/>
      <c r="F82" s="90" t="s">
        <v>13</v>
      </c>
      <c r="G82" s="90" t="s">
        <v>13</v>
      </c>
      <c r="H82" s="90" t="s">
        <v>13</v>
      </c>
      <c r="I82" s="90" t="s">
        <v>13</v>
      </c>
      <c r="J82" s="70">
        <f>SUM( J83:J91)</f>
        <v>0</v>
      </c>
      <c r="K82" s="174">
        <f>SUM( K83:K91)</f>
        <v>0</v>
      </c>
      <c r="L82" s="80" t="s">
        <v>5</v>
      </c>
      <c r="M82" s="70">
        <v>1.898E-2</v>
      </c>
      <c r="N82" s="91" t="s">
        <v>5</v>
      </c>
    </row>
    <row r="83" spans="1:14">
      <c r="A83" s="71" t="s">
        <v>385</v>
      </c>
      <c r="B83" s="72" t="s">
        <v>23</v>
      </c>
      <c r="C83" s="72" t="s">
        <v>386</v>
      </c>
      <c r="D83" s="737" t="s">
        <v>387</v>
      </c>
      <c r="E83" s="734"/>
      <c r="F83" s="72" t="s">
        <v>102</v>
      </c>
      <c r="G83" s="92">
        <v>2</v>
      </c>
      <c r="H83" s="547">
        <v>0</v>
      </c>
      <c r="I83" s="93" t="s">
        <v>88</v>
      </c>
      <c r="J83" s="191">
        <f>SUM( G83*H83)</f>
        <v>0</v>
      </c>
      <c r="K83" s="191">
        <f>SUM( J83*1.21)</f>
        <v>0</v>
      </c>
      <c r="L83" s="92">
        <v>2.0000000000000002E-5</v>
      </c>
      <c r="M83" s="92">
        <v>4.0000000000000003E-5</v>
      </c>
      <c r="N83" s="383" t="s">
        <v>824</v>
      </c>
    </row>
    <row r="84" spans="1:14">
      <c r="A84" s="95"/>
      <c r="B84" s="69"/>
      <c r="C84" s="69"/>
      <c r="D84" s="96" t="s">
        <v>94</v>
      </c>
      <c r="E84" s="96" t="s">
        <v>388</v>
      </c>
      <c r="F84" s="69"/>
      <c r="G84" s="97">
        <v>2</v>
      </c>
      <c r="H84" s="69"/>
      <c r="I84" s="69"/>
      <c r="J84" s="69"/>
      <c r="K84" s="69"/>
      <c r="L84" s="69"/>
      <c r="M84" s="69"/>
      <c r="N84" s="98"/>
    </row>
    <row r="85" spans="1:14">
      <c r="A85" s="71" t="s">
        <v>389</v>
      </c>
      <c r="B85" s="72" t="s">
        <v>23</v>
      </c>
      <c r="C85" s="72" t="s">
        <v>390</v>
      </c>
      <c r="D85" s="737" t="s">
        <v>391</v>
      </c>
      <c r="E85" s="734"/>
      <c r="F85" s="72" t="s">
        <v>392</v>
      </c>
      <c r="G85" s="92">
        <v>48</v>
      </c>
      <c r="H85" s="547">
        <v>0</v>
      </c>
      <c r="I85" s="93" t="s">
        <v>88</v>
      </c>
      <c r="J85" s="191">
        <f>SUM( G85*H85)</f>
        <v>0</v>
      </c>
      <c r="K85" s="191">
        <f>SUM( J85*1.21)</f>
        <v>0</v>
      </c>
      <c r="L85" s="92">
        <v>6.0000000000000002E-5</v>
      </c>
      <c r="M85" s="92">
        <v>2.8800000000000002E-3</v>
      </c>
      <c r="N85" s="383" t="s">
        <v>824</v>
      </c>
    </row>
    <row r="86" spans="1:14">
      <c r="A86" s="95"/>
      <c r="B86" s="69"/>
      <c r="C86" s="69"/>
      <c r="D86" s="96" t="s">
        <v>393</v>
      </c>
      <c r="E86" s="96" t="s">
        <v>394</v>
      </c>
      <c r="F86" s="69"/>
      <c r="G86" s="97">
        <v>48</v>
      </c>
      <c r="H86" s="69"/>
      <c r="I86" s="69"/>
      <c r="J86" s="69"/>
      <c r="K86" s="69"/>
      <c r="L86" s="69"/>
      <c r="M86" s="69"/>
      <c r="N86" s="98"/>
    </row>
    <row r="87" spans="1:14">
      <c r="A87" s="71" t="s">
        <v>82</v>
      </c>
      <c r="B87" s="72" t="s">
        <v>23</v>
      </c>
      <c r="C87" s="72" t="s">
        <v>395</v>
      </c>
      <c r="D87" s="737" t="s">
        <v>780</v>
      </c>
      <c r="E87" s="734"/>
      <c r="F87" s="72" t="s">
        <v>392</v>
      </c>
      <c r="G87" s="92">
        <v>1</v>
      </c>
      <c r="H87" s="547">
        <v>0</v>
      </c>
      <c r="I87" s="93" t="s">
        <v>88</v>
      </c>
      <c r="J87" s="191">
        <f>SUM( G87*H87)</f>
        <v>0</v>
      </c>
      <c r="K87" s="191">
        <f>SUM( J87*1.21)</f>
        <v>0</v>
      </c>
      <c r="L87" s="92">
        <v>6.0000000000000002E-5</v>
      </c>
      <c r="M87" s="92">
        <v>6.0000000000000002E-5</v>
      </c>
      <c r="N87" s="383" t="s">
        <v>824</v>
      </c>
    </row>
    <row r="88" spans="1:14">
      <c r="A88" s="95"/>
      <c r="B88" s="69"/>
      <c r="C88" s="69"/>
      <c r="D88" s="96" t="s">
        <v>84</v>
      </c>
      <c r="E88" s="96" t="s">
        <v>5</v>
      </c>
      <c r="F88" s="69"/>
      <c r="G88" s="97">
        <v>1</v>
      </c>
      <c r="H88" s="69"/>
      <c r="I88" s="69"/>
      <c r="J88" s="69"/>
      <c r="K88" s="69"/>
      <c r="L88" s="69"/>
      <c r="M88" s="69"/>
      <c r="N88" s="98"/>
    </row>
    <row r="89" spans="1:14">
      <c r="A89" s="71" t="s">
        <v>396</v>
      </c>
      <c r="B89" s="72" t="s">
        <v>23</v>
      </c>
      <c r="C89" s="72" t="s">
        <v>397</v>
      </c>
      <c r="D89" s="737" t="s">
        <v>398</v>
      </c>
      <c r="E89" s="734"/>
      <c r="F89" s="72" t="s">
        <v>102</v>
      </c>
      <c r="G89" s="92">
        <v>2</v>
      </c>
      <c r="H89" s="547">
        <v>0</v>
      </c>
      <c r="I89" s="93" t="s">
        <v>88</v>
      </c>
      <c r="J89" s="191">
        <f>SUM( G89*H89)</f>
        <v>0</v>
      </c>
      <c r="K89" s="191">
        <f>SUM( J89*1.21)</f>
        <v>0</v>
      </c>
      <c r="L89" s="92">
        <v>8.0000000000000002E-3</v>
      </c>
      <c r="M89" s="92">
        <v>1.6E-2</v>
      </c>
      <c r="N89" s="383" t="s">
        <v>824</v>
      </c>
    </row>
    <row r="90" spans="1:14">
      <c r="A90" s="95"/>
      <c r="B90" s="69"/>
      <c r="C90" s="69"/>
      <c r="D90" s="96" t="s">
        <v>94</v>
      </c>
      <c r="E90" s="96" t="s">
        <v>388</v>
      </c>
      <c r="F90" s="69"/>
      <c r="G90" s="97">
        <v>2</v>
      </c>
      <c r="H90" s="69"/>
      <c r="I90" s="69"/>
      <c r="J90" s="69"/>
      <c r="K90" s="69"/>
      <c r="L90" s="69"/>
      <c r="M90" s="69"/>
      <c r="N90" s="98"/>
    </row>
    <row r="91" spans="1:14">
      <c r="A91" s="71" t="s">
        <v>399</v>
      </c>
      <c r="B91" s="72" t="s">
        <v>23</v>
      </c>
      <c r="C91" s="72" t="s">
        <v>272</v>
      </c>
      <c r="D91" s="737" t="s">
        <v>273</v>
      </c>
      <c r="E91" s="734"/>
      <c r="F91" s="72" t="s">
        <v>168</v>
      </c>
      <c r="G91" s="92">
        <v>179.48</v>
      </c>
      <c r="H91" s="547">
        <v>0</v>
      </c>
      <c r="I91" s="93" t="s">
        <v>88</v>
      </c>
      <c r="J91" s="191">
        <f>SUM( G91*H91)</f>
        <v>0</v>
      </c>
      <c r="K91" s="191">
        <f>SUM( J91*1.21)</f>
        <v>0</v>
      </c>
      <c r="L91" s="92">
        <v>0</v>
      </c>
      <c r="M91" s="92">
        <v>0</v>
      </c>
      <c r="N91" s="383" t="s">
        <v>824</v>
      </c>
    </row>
    <row r="92" spans="1:14">
      <c r="A92" s="95"/>
      <c r="B92" s="69"/>
      <c r="C92" s="69"/>
      <c r="D92" s="96" t="s">
        <v>400</v>
      </c>
      <c r="E92" s="96" t="s">
        <v>5</v>
      </c>
      <c r="F92" s="69"/>
      <c r="G92" s="97">
        <v>179.48</v>
      </c>
      <c r="H92" s="69"/>
      <c r="I92" s="69"/>
      <c r="J92" s="69"/>
      <c r="K92" s="69"/>
      <c r="L92" s="69"/>
      <c r="M92" s="69"/>
      <c r="N92" s="383"/>
    </row>
    <row r="93" spans="1:14">
      <c r="A93" s="88" t="s">
        <v>5</v>
      </c>
      <c r="B93" s="89" t="s">
        <v>23</v>
      </c>
      <c r="C93" s="89" t="s">
        <v>275</v>
      </c>
      <c r="D93" s="790" t="s">
        <v>276</v>
      </c>
      <c r="E93" s="791"/>
      <c r="F93" s="90" t="s">
        <v>13</v>
      </c>
      <c r="G93" s="90" t="s">
        <v>13</v>
      </c>
      <c r="H93" s="90" t="s">
        <v>13</v>
      </c>
      <c r="I93" s="90" t="s">
        <v>13</v>
      </c>
      <c r="J93" s="70">
        <f>SUM( J94:J96)</f>
        <v>0</v>
      </c>
      <c r="K93" s="174">
        <f>SUM( K94:K96)</f>
        <v>0</v>
      </c>
      <c r="L93" s="80" t="s">
        <v>5</v>
      </c>
      <c r="M93" s="70">
        <v>0</v>
      </c>
      <c r="N93" s="91" t="s">
        <v>5</v>
      </c>
    </row>
    <row r="94" spans="1:14">
      <c r="A94" s="71" t="s">
        <v>401</v>
      </c>
      <c r="B94" s="72" t="s">
        <v>23</v>
      </c>
      <c r="C94" s="72" t="s">
        <v>402</v>
      </c>
      <c r="D94" s="737" t="s">
        <v>403</v>
      </c>
      <c r="E94" s="734"/>
      <c r="F94" s="72" t="s">
        <v>115</v>
      </c>
      <c r="G94" s="92">
        <v>8.6</v>
      </c>
      <c r="H94" s="547">
        <v>0</v>
      </c>
      <c r="I94" s="93" t="s">
        <v>88</v>
      </c>
      <c r="J94" s="191">
        <f>SUM( G94*H94)</f>
        <v>0</v>
      </c>
      <c r="K94" s="191">
        <f>SUM( J94*1.21)</f>
        <v>0</v>
      </c>
      <c r="L94" s="92">
        <v>0</v>
      </c>
      <c r="M94" s="92">
        <v>0</v>
      </c>
      <c r="N94" s="94" t="s">
        <v>89</v>
      </c>
    </row>
    <row r="95" spans="1:14">
      <c r="A95" s="95"/>
      <c r="B95" s="69"/>
      <c r="C95" s="69"/>
      <c r="D95" s="96" t="s">
        <v>404</v>
      </c>
      <c r="E95" s="96" t="s">
        <v>405</v>
      </c>
      <c r="F95" s="69"/>
      <c r="G95" s="97">
        <v>8.6</v>
      </c>
      <c r="H95" s="69"/>
      <c r="I95" s="69"/>
      <c r="J95" s="69"/>
      <c r="K95" s="69"/>
      <c r="L95" s="69"/>
      <c r="M95" s="69"/>
      <c r="N95" s="98"/>
    </row>
    <row r="96" spans="1:14">
      <c r="A96" s="71" t="s">
        <v>406</v>
      </c>
      <c r="B96" s="72" t="s">
        <v>23</v>
      </c>
      <c r="C96" s="72" t="s">
        <v>293</v>
      </c>
      <c r="D96" s="737" t="s">
        <v>294</v>
      </c>
      <c r="E96" s="734"/>
      <c r="F96" s="72" t="s">
        <v>168</v>
      </c>
      <c r="G96" s="92">
        <v>4.55</v>
      </c>
      <c r="H96" s="547">
        <v>0</v>
      </c>
      <c r="I96" s="93" t="s">
        <v>88</v>
      </c>
      <c r="J96" s="191">
        <f>SUM( G96*H96)</f>
        <v>0</v>
      </c>
      <c r="K96" s="191">
        <f>SUM( J96*1.21)</f>
        <v>0</v>
      </c>
      <c r="L96" s="92">
        <v>0</v>
      </c>
      <c r="M96" s="92">
        <v>0</v>
      </c>
      <c r="N96" s="94" t="s">
        <v>89</v>
      </c>
    </row>
    <row r="97" spans="1:14">
      <c r="A97" s="95"/>
      <c r="B97" s="69"/>
      <c r="C97" s="69"/>
      <c r="D97" s="96" t="s">
        <v>407</v>
      </c>
      <c r="E97" s="96" t="s">
        <v>5</v>
      </c>
      <c r="F97" s="69"/>
      <c r="G97" s="97">
        <v>4.55</v>
      </c>
      <c r="H97" s="69"/>
      <c r="I97" s="69"/>
      <c r="J97" s="69"/>
      <c r="K97" s="69"/>
      <c r="L97" s="69"/>
      <c r="M97" s="69"/>
      <c r="N97" s="98"/>
    </row>
    <row r="98" spans="1:14">
      <c r="A98" s="88" t="s">
        <v>5</v>
      </c>
      <c r="B98" s="89" t="s">
        <v>23</v>
      </c>
      <c r="C98" s="89" t="s">
        <v>296</v>
      </c>
      <c r="D98" s="790" t="s">
        <v>297</v>
      </c>
      <c r="E98" s="791"/>
      <c r="F98" s="90" t="s">
        <v>13</v>
      </c>
      <c r="G98" s="90" t="s">
        <v>13</v>
      </c>
      <c r="H98" s="90" t="s">
        <v>13</v>
      </c>
      <c r="I98" s="90" t="s">
        <v>13</v>
      </c>
      <c r="J98" s="174">
        <f>SUM( J99:J112)</f>
        <v>0</v>
      </c>
      <c r="K98" s="174">
        <f>SUM( K99:K112)</f>
        <v>0</v>
      </c>
      <c r="L98" s="80" t="s">
        <v>5</v>
      </c>
      <c r="M98" s="70">
        <v>3.32644E-2</v>
      </c>
      <c r="N98" s="91" t="s">
        <v>5</v>
      </c>
    </row>
    <row r="99" spans="1:14">
      <c r="A99" s="71" t="s">
        <v>408</v>
      </c>
      <c r="B99" s="72" t="s">
        <v>23</v>
      </c>
      <c r="C99" s="72" t="s">
        <v>409</v>
      </c>
      <c r="D99" s="737" t="s">
        <v>804</v>
      </c>
      <c r="E99" s="734"/>
      <c r="F99" s="72" t="s">
        <v>87</v>
      </c>
      <c r="G99" s="92">
        <v>18.7</v>
      </c>
      <c r="H99" s="547">
        <v>0</v>
      </c>
      <c r="I99" s="93" t="s">
        <v>88</v>
      </c>
      <c r="J99" s="191">
        <f>SUM( G99*H99)</f>
        <v>0</v>
      </c>
      <c r="K99" s="191">
        <f>SUM( J99*1.21)</f>
        <v>0</v>
      </c>
      <c r="L99" s="92">
        <v>1E-3</v>
      </c>
      <c r="M99" s="92">
        <v>1.8700000000000001E-2</v>
      </c>
      <c r="N99" s="383" t="s">
        <v>824</v>
      </c>
    </row>
    <row r="100" spans="1:14">
      <c r="A100" s="95"/>
      <c r="B100" s="69"/>
      <c r="C100" s="69"/>
      <c r="D100" s="96" t="s">
        <v>410</v>
      </c>
      <c r="E100" s="96" t="s">
        <v>308</v>
      </c>
      <c r="F100" s="69"/>
      <c r="G100" s="97">
        <v>18.7</v>
      </c>
      <c r="H100" s="69"/>
      <c r="I100" s="69"/>
      <c r="J100" s="69"/>
      <c r="K100" s="69"/>
      <c r="L100" s="69"/>
      <c r="M100" s="69"/>
      <c r="N100" s="98"/>
    </row>
    <row r="101" spans="1:14">
      <c r="A101" s="71" t="s">
        <v>411</v>
      </c>
      <c r="B101" s="72" t="s">
        <v>23</v>
      </c>
      <c r="C101" s="72" t="s">
        <v>412</v>
      </c>
      <c r="D101" s="737" t="s">
        <v>413</v>
      </c>
      <c r="E101" s="734"/>
      <c r="F101" s="72" t="s">
        <v>87</v>
      </c>
      <c r="G101" s="92">
        <v>23.1</v>
      </c>
      <c r="H101" s="547">
        <v>0</v>
      </c>
      <c r="I101" s="93" t="s">
        <v>88</v>
      </c>
      <c r="J101" s="191">
        <f>SUM( G101*H101)</f>
        <v>0</v>
      </c>
      <c r="K101" s="191">
        <f>SUM( J101*1.21)</f>
        <v>0</v>
      </c>
      <c r="L101" s="92">
        <v>0</v>
      </c>
      <c r="M101" s="92">
        <v>0</v>
      </c>
      <c r="N101" s="383" t="s">
        <v>824</v>
      </c>
    </row>
    <row r="102" spans="1:14">
      <c r="A102" s="95"/>
      <c r="B102" s="69"/>
      <c r="C102" s="69"/>
      <c r="D102" s="96" t="s">
        <v>414</v>
      </c>
      <c r="E102" s="96" t="s">
        <v>415</v>
      </c>
      <c r="F102" s="69"/>
      <c r="G102" s="97">
        <v>4.3</v>
      </c>
      <c r="H102" s="69"/>
      <c r="I102" s="69"/>
      <c r="J102" s="69"/>
      <c r="K102" s="69"/>
      <c r="L102" s="69"/>
      <c r="M102" s="69"/>
      <c r="N102" s="98"/>
    </row>
    <row r="103" spans="1:14">
      <c r="A103" s="95"/>
      <c r="B103" s="69"/>
      <c r="C103" s="69"/>
      <c r="D103" s="96" t="s">
        <v>416</v>
      </c>
      <c r="E103" s="96" t="s">
        <v>417</v>
      </c>
      <c r="F103" s="69"/>
      <c r="G103" s="97">
        <v>18.8</v>
      </c>
      <c r="H103" s="69"/>
      <c r="I103" s="69"/>
      <c r="J103" s="69"/>
      <c r="K103" s="69"/>
      <c r="L103" s="69"/>
      <c r="M103" s="69"/>
      <c r="N103" s="98"/>
    </row>
    <row r="104" spans="1:14">
      <c r="A104" s="71" t="s">
        <v>418</v>
      </c>
      <c r="B104" s="72" t="s">
        <v>23</v>
      </c>
      <c r="C104" s="72" t="s">
        <v>419</v>
      </c>
      <c r="D104" s="737" t="s">
        <v>420</v>
      </c>
      <c r="E104" s="734"/>
      <c r="F104" s="72" t="s">
        <v>87</v>
      </c>
      <c r="G104" s="92">
        <v>27.48</v>
      </c>
      <c r="H104" s="547">
        <v>0</v>
      </c>
      <c r="I104" s="93" t="s">
        <v>88</v>
      </c>
      <c r="J104" s="191">
        <f>SUM( G104*H104)</f>
        <v>0</v>
      </c>
      <c r="K104" s="191">
        <f>SUM( J104*1.21)</f>
        <v>0</v>
      </c>
      <c r="L104" s="92">
        <v>5.2999999999999998E-4</v>
      </c>
      <c r="M104" s="92">
        <v>1.45644E-2</v>
      </c>
      <c r="N104" s="383" t="s">
        <v>824</v>
      </c>
    </row>
    <row r="105" spans="1:14">
      <c r="A105" s="95"/>
      <c r="B105" s="69"/>
      <c r="C105" s="69"/>
      <c r="D105" s="96" t="s">
        <v>421</v>
      </c>
      <c r="E105" s="96" t="s">
        <v>98</v>
      </c>
      <c r="F105" s="69"/>
      <c r="G105" s="97">
        <v>4.5999999999999996</v>
      </c>
      <c r="H105" s="69"/>
      <c r="I105" s="69"/>
      <c r="J105" s="69"/>
      <c r="K105" s="69"/>
      <c r="L105" s="69"/>
      <c r="M105" s="69"/>
      <c r="N105" s="98"/>
    </row>
    <row r="106" spans="1:14">
      <c r="A106" s="95"/>
      <c r="B106" s="69"/>
      <c r="C106" s="69"/>
      <c r="D106" s="96" t="s">
        <v>422</v>
      </c>
      <c r="E106" s="96" t="s">
        <v>339</v>
      </c>
      <c r="F106" s="69"/>
      <c r="G106" s="97">
        <v>0.95</v>
      </c>
      <c r="H106" s="69"/>
      <c r="I106" s="69"/>
      <c r="J106" s="69"/>
      <c r="K106" s="69"/>
      <c r="L106" s="69"/>
      <c r="M106" s="69"/>
      <c r="N106" s="98"/>
    </row>
    <row r="107" spans="1:14">
      <c r="A107" s="95"/>
      <c r="B107" s="69"/>
      <c r="C107" s="69"/>
      <c r="D107" s="96" t="s">
        <v>416</v>
      </c>
      <c r="E107" s="96" t="s">
        <v>423</v>
      </c>
      <c r="F107" s="69"/>
      <c r="G107" s="97">
        <v>18.8</v>
      </c>
      <c r="H107" s="69"/>
      <c r="I107" s="69"/>
      <c r="J107" s="69"/>
      <c r="K107" s="69"/>
      <c r="L107" s="69"/>
      <c r="M107" s="69"/>
      <c r="N107" s="98"/>
    </row>
    <row r="108" spans="1:14">
      <c r="A108" s="95"/>
      <c r="B108" s="69"/>
      <c r="C108" s="69"/>
      <c r="D108" s="96" t="s">
        <v>424</v>
      </c>
      <c r="E108" s="96" t="s">
        <v>339</v>
      </c>
      <c r="F108" s="69"/>
      <c r="G108" s="97">
        <v>3.13</v>
      </c>
      <c r="H108" s="69"/>
      <c r="I108" s="69"/>
      <c r="J108" s="69"/>
      <c r="K108" s="69"/>
      <c r="L108" s="69"/>
      <c r="M108" s="69"/>
      <c r="N108" s="98"/>
    </row>
    <row r="109" spans="1:14">
      <c r="A109" s="71" t="s">
        <v>425</v>
      </c>
      <c r="B109" s="72" t="s">
        <v>23</v>
      </c>
      <c r="C109" s="72" t="s">
        <v>426</v>
      </c>
      <c r="D109" s="737" t="s">
        <v>427</v>
      </c>
      <c r="E109" s="734"/>
      <c r="F109" s="72" t="s">
        <v>87</v>
      </c>
      <c r="G109" s="92">
        <v>23.1</v>
      </c>
      <c r="H109" s="547">
        <v>0</v>
      </c>
      <c r="I109" s="93" t="s">
        <v>88</v>
      </c>
      <c r="J109" s="191">
        <f>SUM( G109*H109)</f>
        <v>0</v>
      </c>
      <c r="K109" s="191">
        <f>SUM( J109*1.21)</f>
        <v>0</v>
      </c>
      <c r="L109" s="92">
        <v>0</v>
      </c>
      <c r="M109" s="92">
        <v>0</v>
      </c>
      <c r="N109" s="383" t="s">
        <v>824</v>
      </c>
    </row>
    <row r="110" spans="1:14">
      <c r="A110" s="95"/>
      <c r="B110" s="69"/>
      <c r="C110" s="69"/>
      <c r="D110" s="96" t="s">
        <v>414</v>
      </c>
      <c r="E110" s="96" t="s">
        <v>98</v>
      </c>
      <c r="F110" s="69"/>
      <c r="G110" s="97">
        <v>4.3</v>
      </c>
      <c r="H110" s="69"/>
      <c r="I110" s="69"/>
      <c r="J110" s="69"/>
      <c r="K110" s="69"/>
      <c r="L110" s="69"/>
      <c r="M110" s="69"/>
      <c r="N110" s="98"/>
    </row>
    <row r="111" spans="1:14">
      <c r="A111" s="95"/>
      <c r="B111" s="69"/>
      <c r="C111" s="69"/>
      <c r="D111" s="96" t="s">
        <v>416</v>
      </c>
      <c r="E111" s="96" t="s">
        <v>423</v>
      </c>
      <c r="F111" s="69"/>
      <c r="G111" s="97">
        <v>18.8</v>
      </c>
      <c r="H111" s="69"/>
      <c r="I111" s="69"/>
      <c r="J111" s="69"/>
      <c r="K111" s="69"/>
      <c r="L111" s="69"/>
      <c r="M111" s="69"/>
      <c r="N111" s="98"/>
    </row>
    <row r="112" spans="1:14">
      <c r="A112" s="71" t="s">
        <v>428</v>
      </c>
      <c r="B112" s="72" t="s">
        <v>23</v>
      </c>
      <c r="C112" s="72" t="s">
        <v>429</v>
      </c>
      <c r="D112" s="737" t="s">
        <v>430</v>
      </c>
      <c r="E112" s="734"/>
      <c r="F112" s="72" t="s">
        <v>168</v>
      </c>
      <c r="G112" s="92">
        <v>521.26</v>
      </c>
      <c r="H112" s="547">
        <v>0</v>
      </c>
      <c r="I112" s="93" t="s">
        <v>88</v>
      </c>
      <c r="J112" s="191">
        <f>SUM( G112*H112)</f>
        <v>0</v>
      </c>
      <c r="K112" s="191">
        <f>SUM( J112*1.21)</f>
        <v>0</v>
      </c>
      <c r="L112" s="92">
        <v>0</v>
      </c>
      <c r="M112" s="92">
        <v>0</v>
      </c>
      <c r="N112" s="383" t="s">
        <v>824</v>
      </c>
    </row>
    <row r="113" spans="1:14">
      <c r="A113" s="88" t="s">
        <v>5</v>
      </c>
      <c r="B113" s="89" t="s">
        <v>23</v>
      </c>
      <c r="C113" s="89" t="s">
        <v>431</v>
      </c>
      <c r="D113" s="790" t="s">
        <v>432</v>
      </c>
      <c r="E113" s="791"/>
      <c r="F113" s="90" t="s">
        <v>13</v>
      </c>
      <c r="G113" s="90" t="s">
        <v>13</v>
      </c>
      <c r="H113" s="90" t="s">
        <v>13</v>
      </c>
      <c r="I113" s="90" t="s">
        <v>13</v>
      </c>
      <c r="J113" s="174">
        <f>SUM( J114:J124)</f>
        <v>0</v>
      </c>
      <c r="K113" s="174">
        <f>SUM( K114:K124)</f>
        <v>0</v>
      </c>
      <c r="L113" s="80" t="s">
        <v>5</v>
      </c>
      <c r="M113" s="70">
        <v>5.4986000000000002E-3</v>
      </c>
      <c r="N113" s="91" t="s">
        <v>5</v>
      </c>
    </row>
    <row r="114" spans="1:14">
      <c r="A114" s="71" t="s">
        <v>433</v>
      </c>
      <c r="B114" s="72" t="s">
        <v>23</v>
      </c>
      <c r="C114" s="72" t="s">
        <v>434</v>
      </c>
      <c r="D114" s="737" t="s">
        <v>435</v>
      </c>
      <c r="E114" s="734"/>
      <c r="F114" s="72" t="s">
        <v>87</v>
      </c>
      <c r="G114" s="92">
        <v>22.4</v>
      </c>
      <c r="H114" s="547">
        <v>0</v>
      </c>
      <c r="I114" s="93" t="s">
        <v>88</v>
      </c>
      <c r="J114" s="191">
        <f>SUM( G114*H114)</f>
        <v>0</v>
      </c>
      <c r="K114" s="191">
        <f>SUM( J114*1.21)</f>
        <v>0</v>
      </c>
      <c r="L114" s="92">
        <v>0</v>
      </c>
      <c r="M114" s="92">
        <v>0</v>
      </c>
      <c r="N114" s="383" t="s">
        <v>824</v>
      </c>
    </row>
    <row r="115" spans="1:14">
      <c r="A115" s="95"/>
      <c r="B115" s="69"/>
      <c r="C115" s="69"/>
      <c r="D115" s="96" t="s">
        <v>436</v>
      </c>
      <c r="E115" s="96" t="s">
        <v>437</v>
      </c>
      <c r="F115" s="69"/>
      <c r="G115" s="97">
        <v>22.4</v>
      </c>
      <c r="H115" s="69"/>
      <c r="I115" s="69"/>
      <c r="J115" s="69"/>
      <c r="K115" s="69"/>
      <c r="L115" s="69"/>
      <c r="M115" s="69"/>
      <c r="N115" s="98"/>
    </row>
    <row r="116" spans="1:14">
      <c r="A116" s="71" t="s">
        <v>438</v>
      </c>
      <c r="B116" s="72" t="s">
        <v>23</v>
      </c>
      <c r="C116" s="72" t="s">
        <v>439</v>
      </c>
      <c r="D116" s="737" t="s">
        <v>440</v>
      </c>
      <c r="E116" s="734"/>
      <c r="F116" s="72" t="s">
        <v>87</v>
      </c>
      <c r="G116" s="92">
        <v>22.4</v>
      </c>
      <c r="H116" s="547">
        <v>0</v>
      </c>
      <c r="I116" s="93" t="s">
        <v>88</v>
      </c>
      <c r="J116" s="191">
        <f>SUM( G116*H116)</f>
        <v>0</v>
      </c>
      <c r="K116" s="191">
        <f>SUM( J116*1.21)</f>
        <v>0</v>
      </c>
      <c r="L116" s="92">
        <v>1.1E-4</v>
      </c>
      <c r="M116" s="92">
        <v>2.464E-3</v>
      </c>
      <c r="N116" s="383" t="s">
        <v>824</v>
      </c>
    </row>
    <row r="117" spans="1:14">
      <c r="A117" s="95"/>
      <c r="B117" s="69"/>
      <c r="C117" s="69"/>
      <c r="D117" s="96" t="s">
        <v>436</v>
      </c>
      <c r="E117" s="96" t="s">
        <v>437</v>
      </c>
      <c r="F117" s="69"/>
      <c r="G117" s="97">
        <v>22.4</v>
      </c>
      <c r="H117" s="69"/>
      <c r="I117" s="69"/>
      <c r="J117" s="69"/>
      <c r="K117" s="69"/>
      <c r="L117" s="69"/>
      <c r="M117" s="69"/>
      <c r="N117" s="383"/>
    </row>
    <row r="118" spans="1:14">
      <c r="A118" s="71" t="s">
        <v>441</v>
      </c>
      <c r="B118" s="72" t="s">
        <v>23</v>
      </c>
      <c r="C118" s="72" t="s">
        <v>442</v>
      </c>
      <c r="D118" s="737" t="s">
        <v>443</v>
      </c>
      <c r="E118" s="734"/>
      <c r="F118" s="72" t="s">
        <v>87</v>
      </c>
      <c r="G118" s="92">
        <v>22.4</v>
      </c>
      <c r="H118" s="547">
        <v>0</v>
      </c>
      <c r="I118" s="93" t="s">
        <v>88</v>
      </c>
      <c r="J118" s="191">
        <f>SUM( G118*H118)</f>
        <v>0</v>
      </c>
      <c r="K118" s="191">
        <f>SUM( J118*1.21)</f>
        <v>0</v>
      </c>
      <c r="L118" s="92">
        <v>0</v>
      </c>
      <c r="M118" s="92">
        <v>0</v>
      </c>
      <c r="N118" s="383" t="s">
        <v>824</v>
      </c>
    </row>
    <row r="119" spans="1:14">
      <c r="A119" s="95"/>
      <c r="B119" s="69"/>
      <c r="C119" s="69"/>
      <c r="D119" s="96" t="s">
        <v>436</v>
      </c>
      <c r="E119" s="96" t="s">
        <v>437</v>
      </c>
      <c r="F119" s="69"/>
      <c r="G119" s="97">
        <v>22.4</v>
      </c>
      <c r="H119" s="69"/>
      <c r="I119" s="69"/>
      <c r="J119" s="69"/>
      <c r="K119" s="69"/>
      <c r="L119" s="69"/>
      <c r="M119" s="69"/>
      <c r="N119" s="98"/>
    </row>
    <row r="120" spans="1:14">
      <c r="A120" s="71" t="s">
        <v>444</v>
      </c>
      <c r="B120" s="72" t="s">
        <v>23</v>
      </c>
      <c r="C120" s="72" t="s">
        <v>445</v>
      </c>
      <c r="D120" s="737" t="s">
        <v>781</v>
      </c>
      <c r="E120" s="734"/>
      <c r="F120" s="72" t="s">
        <v>115</v>
      </c>
      <c r="G120" s="92">
        <v>13.84</v>
      </c>
      <c r="H120" s="547">
        <v>0</v>
      </c>
      <c r="I120" s="93" t="s">
        <v>88</v>
      </c>
      <c r="J120" s="191">
        <f>SUM( G120*H120)</f>
        <v>0</v>
      </c>
      <c r="K120" s="191">
        <f>SUM( J120*1.21)</f>
        <v>0</v>
      </c>
      <c r="L120" s="92">
        <v>1E-4</v>
      </c>
      <c r="M120" s="92">
        <v>1.384E-3</v>
      </c>
      <c r="N120" s="383" t="s">
        <v>824</v>
      </c>
    </row>
    <row r="121" spans="1:14">
      <c r="A121" s="95"/>
      <c r="B121" s="69"/>
      <c r="C121" s="69"/>
      <c r="D121" s="96" t="s">
        <v>447</v>
      </c>
      <c r="E121" s="195" t="s">
        <v>794</v>
      </c>
      <c r="F121" s="69"/>
      <c r="G121" s="97">
        <v>13.84</v>
      </c>
      <c r="H121" s="69"/>
      <c r="I121" s="69"/>
      <c r="J121" s="69"/>
      <c r="K121" s="69"/>
      <c r="L121" s="69"/>
      <c r="M121" s="69"/>
      <c r="N121" s="98"/>
    </row>
    <row r="122" spans="1:14">
      <c r="A122" s="71" t="s">
        <v>449</v>
      </c>
      <c r="B122" s="72" t="s">
        <v>23</v>
      </c>
      <c r="C122" s="72" t="s">
        <v>450</v>
      </c>
      <c r="D122" s="737" t="s">
        <v>451</v>
      </c>
      <c r="E122" s="734"/>
      <c r="F122" s="72" t="s">
        <v>115</v>
      </c>
      <c r="G122" s="92">
        <v>18.34</v>
      </c>
      <c r="H122" s="547">
        <v>0</v>
      </c>
      <c r="I122" s="93" t="s">
        <v>88</v>
      </c>
      <c r="J122" s="191">
        <f>SUM( G122*H122)</f>
        <v>0</v>
      </c>
      <c r="K122" s="191">
        <f>SUM( J122*1.21)</f>
        <v>0</v>
      </c>
      <c r="L122" s="92">
        <v>9.0000000000000006E-5</v>
      </c>
      <c r="M122" s="92">
        <v>1.6506000000000001E-3</v>
      </c>
      <c r="N122" s="383" t="s">
        <v>824</v>
      </c>
    </row>
    <row r="123" spans="1:14">
      <c r="A123" s="95"/>
      <c r="B123" s="69"/>
      <c r="C123" s="69"/>
      <c r="D123" s="96" t="s">
        <v>452</v>
      </c>
      <c r="E123" s="96" t="s">
        <v>437</v>
      </c>
      <c r="F123" s="69"/>
      <c r="G123" s="97">
        <v>18.34</v>
      </c>
      <c r="H123" s="69"/>
      <c r="I123" s="69"/>
      <c r="J123" s="69"/>
      <c r="K123" s="69"/>
      <c r="L123" s="69"/>
      <c r="M123" s="69"/>
      <c r="N123" s="98"/>
    </row>
    <row r="124" spans="1:14">
      <c r="A124" s="71" t="s">
        <v>453</v>
      </c>
      <c r="B124" s="72" t="s">
        <v>23</v>
      </c>
      <c r="C124" s="72" t="s">
        <v>454</v>
      </c>
      <c r="D124" s="737" t="s">
        <v>455</v>
      </c>
      <c r="E124" s="734"/>
      <c r="F124" s="72" t="s">
        <v>168</v>
      </c>
      <c r="G124" s="92">
        <v>346.05</v>
      </c>
      <c r="H124" s="547">
        <v>0</v>
      </c>
      <c r="I124" s="93" t="s">
        <v>88</v>
      </c>
      <c r="J124" s="191">
        <f>SUM( G124*H124)</f>
        <v>0</v>
      </c>
      <c r="K124" s="191">
        <f>SUM( J124*1.21)</f>
        <v>0</v>
      </c>
      <c r="L124" s="92">
        <v>0</v>
      </c>
      <c r="M124" s="92">
        <v>0</v>
      </c>
      <c r="N124" s="383" t="s">
        <v>824</v>
      </c>
    </row>
    <row r="125" spans="1:14">
      <c r="A125" s="95"/>
      <c r="B125" s="69"/>
      <c r="C125" s="69"/>
      <c r="D125" s="96" t="s">
        <v>456</v>
      </c>
      <c r="E125" s="96" t="s">
        <v>5</v>
      </c>
      <c r="F125" s="69"/>
      <c r="G125" s="97">
        <v>346.05</v>
      </c>
      <c r="H125" s="69"/>
      <c r="I125" s="69"/>
      <c r="J125" s="69"/>
      <c r="K125" s="69"/>
      <c r="L125" s="69"/>
      <c r="M125" s="69"/>
      <c r="N125" s="98"/>
    </row>
    <row r="126" spans="1:14">
      <c r="A126" s="88" t="s">
        <v>5</v>
      </c>
      <c r="B126" s="89" t="s">
        <v>23</v>
      </c>
      <c r="C126" s="89" t="s">
        <v>170</v>
      </c>
      <c r="D126" s="790" t="s">
        <v>171</v>
      </c>
      <c r="E126" s="791"/>
      <c r="F126" s="90" t="s">
        <v>13</v>
      </c>
      <c r="G126" s="90" t="s">
        <v>13</v>
      </c>
      <c r="H126" s="90" t="s">
        <v>13</v>
      </c>
      <c r="I126" s="90" t="s">
        <v>13</v>
      </c>
      <c r="J126" s="174">
        <f>SUM( J127:J136)</f>
        <v>0</v>
      </c>
      <c r="K126" s="174">
        <f>SUM( K127:K136)</f>
        <v>0</v>
      </c>
      <c r="L126" s="80" t="s">
        <v>5</v>
      </c>
      <c r="M126" s="70">
        <v>0.15209335999999998</v>
      </c>
      <c r="N126" s="91" t="s">
        <v>5</v>
      </c>
    </row>
    <row r="127" spans="1:14">
      <c r="A127" s="71" t="s">
        <v>457</v>
      </c>
      <c r="B127" s="72" t="s">
        <v>23</v>
      </c>
      <c r="C127" s="72" t="s">
        <v>458</v>
      </c>
      <c r="D127" s="737" t="s">
        <v>782</v>
      </c>
      <c r="E127" s="734"/>
      <c r="F127" s="72" t="s">
        <v>87</v>
      </c>
      <c r="G127" s="92">
        <v>60.68</v>
      </c>
      <c r="H127" s="547">
        <v>0</v>
      </c>
      <c r="I127" s="93" t="s">
        <v>88</v>
      </c>
      <c r="J127" s="191">
        <f>SUM( G127*H127)</f>
        <v>0</v>
      </c>
      <c r="K127" s="191">
        <f>SUM( J127*1.21)</f>
        <v>0</v>
      </c>
      <c r="L127" s="92">
        <v>3.4000000000000002E-4</v>
      </c>
      <c r="M127" s="92">
        <v>0</v>
      </c>
      <c r="N127" s="383" t="s">
        <v>824</v>
      </c>
    </row>
    <row r="128" spans="1:14">
      <c r="A128" s="71" t="s">
        <v>459</v>
      </c>
      <c r="B128" s="72" t="s">
        <v>23</v>
      </c>
      <c r="C128" s="72" t="s">
        <v>173</v>
      </c>
      <c r="D128" s="737" t="s">
        <v>460</v>
      </c>
      <c r="E128" s="734"/>
      <c r="F128" s="72" t="s">
        <v>87</v>
      </c>
      <c r="G128" s="92">
        <v>18.856000000000002</v>
      </c>
      <c r="H128" s="547">
        <v>0</v>
      </c>
      <c r="I128" s="93" t="s">
        <v>88</v>
      </c>
      <c r="J128" s="191">
        <f>SUM( G128*H128)</f>
        <v>0</v>
      </c>
      <c r="K128" s="191">
        <f>SUM( J128*1.21)</f>
        <v>0</v>
      </c>
      <c r="L128" s="92">
        <v>5.0000000000000002E-5</v>
      </c>
      <c r="M128" s="92">
        <v>9.4280000000000015E-4</v>
      </c>
      <c r="N128" s="383" t="s">
        <v>824</v>
      </c>
    </row>
    <row r="129" spans="1:14">
      <c r="A129" s="95"/>
      <c r="B129" s="69"/>
      <c r="C129" s="69"/>
      <c r="D129" s="96" t="s">
        <v>461</v>
      </c>
      <c r="E129" s="96" t="s">
        <v>462</v>
      </c>
      <c r="F129" s="69"/>
      <c r="G129" s="97">
        <v>18.856000000000002</v>
      </c>
      <c r="H129" s="69"/>
      <c r="I129" s="69"/>
      <c r="J129" s="69"/>
      <c r="K129" s="69"/>
      <c r="L129" s="69"/>
      <c r="M129" s="69"/>
      <c r="N129" s="98"/>
    </row>
    <row r="130" spans="1:14">
      <c r="A130" s="71" t="s">
        <v>463</v>
      </c>
      <c r="B130" s="72" t="s">
        <v>23</v>
      </c>
      <c r="C130" s="72" t="s">
        <v>464</v>
      </c>
      <c r="D130" s="737" t="s">
        <v>465</v>
      </c>
      <c r="E130" s="734"/>
      <c r="F130" s="72" t="s">
        <v>87</v>
      </c>
      <c r="G130" s="92">
        <v>215.74199999999999</v>
      </c>
      <c r="H130" s="547">
        <v>0</v>
      </c>
      <c r="I130" s="93" t="s">
        <v>88</v>
      </c>
      <c r="J130" s="191">
        <f>SUM( G130*H130)</f>
        <v>0</v>
      </c>
      <c r="K130" s="191">
        <f>SUM( J130*1.21)</f>
        <v>0</v>
      </c>
      <c r="L130" s="92">
        <v>2.0000000000000001E-4</v>
      </c>
      <c r="M130" s="92">
        <v>4.3148400000000003E-2</v>
      </c>
      <c r="N130" s="383" t="s">
        <v>824</v>
      </c>
    </row>
    <row r="131" spans="1:14">
      <c r="A131" s="95"/>
      <c r="B131" s="69"/>
      <c r="C131" s="69"/>
      <c r="D131" s="96" t="s">
        <v>466</v>
      </c>
      <c r="E131" s="96" t="s">
        <v>467</v>
      </c>
      <c r="F131" s="69"/>
      <c r="G131" s="97">
        <v>64.3</v>
      </c>
      <c r="H131" s="69"/>
      <c r="I131" s="69"/>
      <c r="J131" s="69"/>
      <c r="K131" s="69"/>
      <c r="L131" s="69"/>
      <c r="M131" s="69"/>
      <c r="N131" s="98"/>
    </row>
    <row r="132" spans="1:14">
      <c r="A132" s="95"/>
      <c r="B132" s="69"/>
      <c r="C132" s="69"/>
      <c r="D132" s="96" t="s">
        <v>468</v>
      </c>
      <c r="E132" s="96" t="s">
        <v>469</v>
      </c>
      <c r="F132" s="69"/>
      <c r="G132" s="97">
        <v>47.59</v>
      </c>
      <c r="H132" s="69"/>
      <c r="I132" s="69"/>
      <c r="J132" s="69"/>
      <c r="K132" s="69"/>
      <c r="L132" s="69"/>
      <c r="M132" s="69"/>
      <c r="N132" s="98"/>
    </row>
    <row r="133" spans="1:14">
      <c r="A133" s="95"/>
      <c r="B133" s="69"/>
      <c r="C133" s="69"/>
      <c r="D133" s="96" t="s">
        <v>470</v>
      </c>
      <c r="E133" s="96" t="s">
        <v>471</v>
      </c>
      <c r="F133" s="69"/>
      <c r="G133" s="97">
        <v>44.603200000000001</v>
      </c>
      <c r="H133" s="69"/>
      <c r="I133" s="69"/>
      <c r="J133" s="69"/>
      <c r="K133" s="69"/>
      <c r="L133" s="69"/>
      <c r="M133" s="69"/>
      <c r="N133" s="98"/>
    </row>
    <row r="134" spans="1:14">
      <c r="A134" s="95"/>
      <c r="B134" s="69"/>
      <c r="C134" s="69"/>
      <c r="D134" s="96" t="s">
        <v>472</v>
      </c>
      <c r="E134" s="96" t="s">
        <v>462</v>
      </c>
      <c r="F134" s="69"/>
      <c r="G134" s="97">
        <v>45.729599999999998</v>
      </c>
      <c r="H134" s="69"/>
      <c r="I134" s="69"/>
      <c r="J134" s="69"/>
      <c r="K134" s="69"/>
      <c r="L134" s="69"/>
      <c r="M134" s="69"/>
      <c r="N134" s="98"/>
    </row>
    <row r="135" spans="1:14">
      <c r="A135" s="95"/>
      <c r="B135" s="69"/>
      <c r="C135" s="69"/>
      <c r="D135" s="96" t="s">
        <v>473</v>
      </c>
      <c r="E135" s="96" t="s">
        <v>474</v>
      </c>
      <c r="F135" s="69"/>
      <c r="G135" s="97">
        <v>13.5192</v>
      </c>
      <c r="H135" s="69"/>
      <c r="I135" s="69"/>
      <c r="J135" s="69"/>
      <c r="K135" s="69"/>
      <c r="L135" s="69"/>
      <c r="M135" s="69"/>
      <c r="N135" s="98"/>
    </row>
    <row r="136" spans="1:14">
      <c r="A136" s="71" t="s">
        <v>475</v>
      </c>
      <c r="B136" s="72" t="s">
        <v>23</v>
      </c>
      <c r="C136" s="72" t="s">
        <v>178</v>
      </c>
      <c r="D136" s="737" t="s">
        <v>783</v>
      </c>
      <c r="E136" s="734"/>
      <c r="F136" s="72" t="s">
        <v>87</v>
      </c>
      <c r="G136" s="92">
        <v>385.72199999999998</v>
      </c>
      <c r="H136" s="547">
        <v>0</v>
      </c>
      <c r="I136" s="93" t="s">
        <v>88</v>
      </c>
      <c r="J136" s="191">
        <f>SUM( G136*H136)</f>
        <v>0</v>
      </c>
      <c r="K136" s="191">
        <f>SUM( J136*1.21)</f>
        <v>0</v>
      </c>
      <c r="L136" s="92">
        <v>2.7999999999999998E-4</v>
      </c>
      <c r="M136" s="92">
        <v>0.10800215999999999</v>
      </c>
      <c r="N136" s="383" t="s">
        <v>824</v>
      </c>
    </row>
    <row r="137" spans="1:14">
      <c r="A137" s="95"/>
      <c r="B137" s="69"/>
      <c r="C137" s="69"/>
      <c r="D137" s="96" t="s">
        <v>476</v>
      </c>
      <c r="E137" s="96" t="s">
        <v>5</v>
      </c>
      <c r="F137" s="69"/>
      <c r="G137" s="97">
        <v>385.72199999999998</v>
      </c>
      <c r="H137" s="69"/>
      <c r="I137" s="69"/>
      <c r="J137" s="69"/>
      <c r="K137" s="69"/>
      <c r="L137" s="69"/>
      <c r="M137" s="69"/>
      <c r="N137" s="98"/>
    </row>
    <row r="138" spans="1:14">
      <c r="A138" s="194"/>
      <c r="B138" s="199"/>
      <c r="C138" s="199"/>
      <c r="D138" s="195"/>
      <c r="E138" s="195"/>
      <c r="F138" s="199"/>
      <c r="G138" s="196"/>
      <c r="H138" s="199"/>
      <c r="I138" s="199"/>
      <c r="J138" s="199"/>
      <c r="K138" s="199"/>
      <c r="L138" s="199"/>
      <c r="M138" s="199"/>
      <c r="N138" s="197"/>
    </row>
    <row r="139" spans="1:14">
      <c r="A139" s="194"/>
      <c r="B139" s="199"/>
      <c r="C139" s="199"/>
      <c r="D139" s="195"/>
      <c r="E139" s="195"/>
      <c r="F139" s="199"/>
      <c r="G139" s="196"/>
      <c r="H139" s="199"/>
      <c r="I139" s="199"/>
      <c r="J139" s="199"/>
      <c r="K139" s="199"/>
      <c r="L139" s="199"/>
      <c r="M139" s="199"/>
      <c r="N139" s="197"/>
    </row>
    <row r="140" spans="1:14">
      <c r="A140" s="194"/>
      <c r="B140" s="199"/>
      <c r="C140" s="199"/>
      <c r="D140" s="195"/>
      <c r="E140" s="195"/>
      <c r="F140" s="199"/>
      <c r="G140" s="196"/>
      <c r="H140" s="199"/>
      <c r="I140" s="199"/>
      <c r="J140" s="199"/>
      <c r="K140" s="199"/>
      <c r="L140" s="199"/>
      <c r="M140" s="199"/>
      <c r="N140" s="197"/>
    </row>
    <row r="141" spans="1:14">
      <c r="A141" s="88" t="s">
        <v>5</v>
      </c>
      <c r="B141" s="89" t="s">
        <v>23</v>
      </c>
      <c r="C141" s="89" t="s">
        <v>187</v>
      </c>
      <c r="D141" s="790" t="s">
        <v>188</v>
      </c>
      <c r="E141" s="791"/>
      <c r="F141" s="90" t="s">
        <v>13</v>
      </c>
      <c r="G141" s="90" t="s">
        <v>13</v>
      </c>
      <c r="H141" s="90" t="s">
        <v>13</v>
      </c>
      <c r="I141" s="90" t="s">
        <v>13</v>
      </c>
      <c r="J141" s="174">
        <f>SUM( J142:J150)</f>
        <v>0</v>
      </c>
      <c r="K141" s="174">
        <f>SUM( K142:K150)</f>
        <v>0</v>
      </c>
      <c r="L141" s="80" t="s">
        <v>5</v>
      </c>
      <c r="M141" s="70">
        <v>1.1505801</v>
      </c>
      <c r="N141" s="91" t="s">
        <v>5</v>
      </c>
    </row>
    <row r="142" spans="1:14">
      <c r="A142" s="71" t="s">
        <v>477</v>
      </c>
      <c r="B142" s="72" t="s">
        <v>23</v>
      </c>
      <c r="C142" s="72" t="s">
        <v>190</v>
      </c>
      <c r="D142" s="737" t="s">
        <v>191</v>
      </c>
      <c r="E142" s="734"/>
      <c r="F142" s="72" t="s">
        <v>102</v>
      </c>
      <c r="G142" s="92">
        <v>4</v>
      </c>
      <c r="H142" s="547">
        <v>0</v>
      </c>
      <c r="I142" s="93" t="s">
        <v>88</v>
      </c>
      <c r="J142" s="191">
        <f>SUM( G142*H142)</f>
        <v>0</v>
      </c>
      <c r="K142" s="191">
        <f>SUM( J142*1.21)</f>
        <v>0</v>
      </c>
      <c r="L142" s="92">
        <v>0</v>
      </c>
      <c r="M142" s="92">
        <v>0</v>
      </c>
      <c r="N142" s="383" t="s">
        <v>824</v>
      </c>
    </row>
    <row r="143" spans="1:14">
      <c r="A143" s="95"/>
      <c r="B143" s="69"/>
      <c r="C143" s="69"/>
      <c r="D143" s="96">
        <v>4</v>
      </c>
      <c r="E143" s="96" t="s">
        <v>5</v>
      </c>
      <c r="F143" s="69"/>
      <c r="G143" s="97">
        <v>4</v>
      </c>
      <c r="H143" s="69"/>
      <c r="I143" s="69"/>
      <c r="J143" s="69"/>
      <c r="K143" s="69"/>
      <c r="L143" s="69"/>
      <c r="M143" s="69"/>
      <c r="N143" s="98"/>
    </row>
    <row r="144" spans="1:14">
      <c r="A144" s="71" t="s">
        <v>478</v>
      </c>
      <c r="B144" s="72" t="s">
        <v>23</v>
      </c>
      <c r="C144" s="72" t="s">
        <v>193</v>
      </c>
      <c r="D144" s="737" t="s">
        <v>194</v>
      </c>
      <c r="E144" s="734"/>
      <c r="F144" s="72" t="s">
        <v>87</v>
      </c>
      <c r="G144" s="92">
        <v>2</v>
      </c>
      <c r="H144" s="547">
        <v>0</v>
      </c>
      <c r="I144" s="93" t="s">
        <v>88</v>
      </c>
      <c r="J144" s="191">
        <f>SUM( G144*H144)</f>
        <v>0</v>
      </c>
      <c r="K144" s="191">
        <f>SUM( J144*1.21)</f>
        <v>0</v>
      </c>
      <c r="L144" s="92">
        <v>7.7170000000000002E-2</v>
      </c>
      <c r="M144" s="92">
        <v>7.7170000000000002E-2</v>
      </c>
      <c r="N144" s="383" t="s">
        <v>824</v>
      </c>
    </row>
    <row r="145" spans="1:14">
      <c r="A145" s="95"/>
      <c r="B145" s="69"/>
      <c r="C145" s="69"/>
      <c r="D145" s="96">
        <v>2</v>
      </c>
      <c r="E145" s="96" t="s">
        <v>5</v>
      </c>
      <c r="F145" s="69"/>
      <c r="G145" s="97">
        <v>2</v>
      </c>
      <c r="H145" s="69"/>
      <c r="I145" s="69"/>
      <c r="J145" s="69"/>
      <c r="K145" s="69"/>
      <c r="L145" s="69"/>
      <c r="M145" s="69"/>
      <c r="N145" s="98"/>
    </row>
    <row r="146" spans="1:14">
      <c r="A146" s="71" t="s">
        <v>479</v>
      </c>
      <c r="B146" s="72" t="s">
        <v>23</v>
      </c>
      <c r="C146" s="72" t="s">
        <v>480</v>
      </c>
      <c r="D146" s="737" t="s">
        <v>481</v>
      </c>
      <c r="E146" s="734"/>
      <c r="F146" s="72" t="s">
        <v>87</v>
      </c>
      <c r="G146" s="92">
        <v>3.4060000000000001</v>
      </c>
      <c r="H146" s="547">
        <v>0</v>
      </c>
      <c r="I146" s="93" t="s">
        <v>88</v>
      </c>
      <c r="J146" s="191">
        <f>SUM( G146*H146)</f>
        <v>0</v>
      </c>
      <c r="K146" s="191">
        <f>SUM( J146*1.21)</f>
        <v>0</v>
      </c>
      <c r="L146" s="92">
        <v>0.16866999999999999</v>
      </c>
      <c r="M146" s="92">
        <v>0.57449001999999993</v>
      </c>
      <c r="N146" s="383" t="s">
        <v>824</v>
      </c>
    </row>
    <row r="147" spans="1:14">
      <c r="A147" s="95"/>
      <c r="B147" s="69"/>
      <c r="C147" s="69"/>
      <c r="D147" s="96" t="s">
        <v>482</v>
      </c>
      <c r="E147" s="96" t="s">
        <v>91</v>
      </c>
      <c r="F147" s="69"/>
      <c r="G147" s="97">
        <v>3.4060000000000001</v>
      </c>
      <c r="H147" s="69"/>
      <c r="I147" s="69"/>
      <c r="J147" s="69"/>
      <c r="K147" s="69"/>
      <c r="L147" s="69"/>
      <c r="M147" s="69"/>
      <c r="N147" s="98"/>
    </row>
    <row r="148" spans="1:14">
      <c r="A148" s="71" t="s">
        <v>483</v>
      </c>
      <c r="B148" s="72" t="s">
        <v>23</v>
      </c>
      <c r="C148" s="72" t="s">
        <v>484</v>
      </c>
      <c r="D148" s="737" t="s">
        <v>485</v>
      </c>
      <c r="E148" s="734"/>
      <c r="F148" s="72" t="s">
        <v>87</v>
      </c>
      <c r="G148" s="92">
        <v>4.63</v>
      </c>
      <c r="H148" s="547">
        <v>0</v>
      </c>
      <c r="I148" s="93" t="s">
        <v>88</v>
      </c>
      <c r="J148" s="191">
        <f>SUM( G148*H148)</f>
        <v>0</v>
      </c>
      <c r="K148" s="191">
        <f>SUM( J148*1.21)</f>
        <v>0</v>
      </c>
      <c r="L148" s="92">
        <v>0.02</v>
      </c>
      <c r="M148" s="92">
        <v>9.2600000000000002E-2</v>
      </c>
      <c r="N148" s="383" t="s">
        <v>824</v>
      </c>
    </row>
    <row r="149" spans="1:14">
      <c r="A149" s="95"/>
      <c r="B149" s="69"/>
      <c r="C149" s="69"/>
      <c r="D149" s="96" t="s">
        <v>486</v>
      </c>
      <c r="E149" s="96" t="s">
        <v>487</v>
      </c>
      <c r="F149" s="69"/>
      <c r="G149" s="97">
        <v>4.63</v>
      </c>
      <c r="H149" s="69"/>
      <c r="I149" s="69"/>
      <c r="J149" s="69"/>
      <c r="K149" s="69"/>
      <c r="L149" s="69"/>
      <c r="M149" s="69"/>
      <c r="N149" s="98"/>
    </row>
    <row r="150" spans="1:14">
      <c r="A150" s="71" t="s">
        <v>488</v>
      </c>
      <c r="B150" s="72" t="s">
        <v>23</v>
      </c>
      <c r="C150" s="72" t="s">
        <v>489</v>
      </c>
      <c r="D150" s="737" t="s">
        <v>490</v>
      </c>
      <c r="E150" s="734"/>
      <c r="F150" s="72" t="s">
        <v>87</v>
      </c>
      <c r="G150" s="92">
        <v>17.946999999999999</v>
      </c>
      <c r="H150" s="547">
        <v>0</v>
      </c>
      <c r="I150" s="93" t="s">
        <v>88</v>
      </c>
      <c r="J150" s="191">
        <f>SUM( G150*H150)</f>
        <v>0</v>
      </c>
      <c r="K150" s="191">
        <f>SUM( J150*1.21)</f>
        <v>0</v>
      </c>
      <c r="L150" s="92">
        <v>2.264E-2</v>
      </c>
      <c r="M150" s="92">
        <v>0.40632007999999997</v>
      </c>
      <c r="N150" s="383" t="s">
        <v>824</v>
      </c>
    </row>
    <row r="151" spans="1:14">
      <c r="A151" s="95"/>
      <c r="B151" s="69"/>
      <c r="C151" s="69"/>
      <c r="D151" s="96" t="s">
        <v>491</v>
      </c>
      <c r="E151" s="96" t="s">
        <v>492</v>
      </c>
      <c r="F151" s="69"/>
      <c r="G151" s="97">
        <v>17.946999999999999</v>
      </c>
      <c r="H151" s="69"/>
      <c r="I151" s="69"/>
      <c r="J151" s="69"/>
      <c r="K151" s="69"/>
      <c r="L151" s="69"/>
      <c r="M151" s="69"/>
      <c r="N151" s="98"/>
    </row>
    <row r="152" spans="1:14">
      <c r="A152" s="88" t="s">
        <v>5</v>
      </c>
      <c r="B152" s="89" t="s">
        <v>23</v>
      </c>
      <c r="C152" s="89" t="s">
        <v>202</v>
      </c>
      <c r="D152" s="790" t="s">
        <v>203</v>
      </c>
      <c r="E152" s="791"/>
      <c r="F152" s="90" t="s">
        <v>13</v>
      </c>
      <c r="G152" s="90" t="s">
        <v>13</v>
      </c>
      <c r="H152" s="90" t="s">
        <v>13</v>
      </c>
      <c r="I152" s="90" t="s">
        <v>13</v>
      </c>
      <c r="J152" s="174">
        <f>SUM( J153:J156)</f>
        <v>0</v>
      </c>
      <c r="K152" s="174">
        <f>SUM( K153:K155)</f>
        <v>0</v>
      </c>
      <c r="L152" s="80" t="s">
        <v>5</v>
      </c>
      <c r="M152" s="70">
        <v>1.4983</v>
      </c>
      <c r="N152" s="91" t="s">
        <v>5</v>
      </c>
    </row>
    <row r="153" spans="1:14">
      <c r="A153" s="71" t="s">
        <v>493</v>
      </c>
      <c r="B153" s="72" t="s">
        <v>23</v>
      </c>
      <c r="C153" s="72" t="s">
        <v>494</v>
      </c>
      <c r="D153" s="737" t="s">
        <v>495</v>
      </c>
      <c r="E153" s="734"/>
      <c r="F153" s="72" t="s">
        <v>115</v>
      </c>
      <c r="G153" s="92">
        <v>5.5</v>
      </c>
      <c r="H153" s="547">
        <v>0</v>
      </c>
      <c r="I153" s="93" t="s">
        <v>88</v>
      </c>
      <c r="J153" s="191">
        <f>SUM( G153*H153)</f>
        <v>0</v>
      </c>
      <c r="K153" s="191">
        <f>SUM( J153*1.21)</f>
        <v>0</v>
      </c>
      <c r="L153" s="92">
        <v>4.6000000000000001E-4</v>
      </c>
      <c r="M153" s="92">
        <v>2.3E-3</v>
      </c>
      <c r="N153" s="383" t="s">
        <v>824</v>
      </c>
    </row>
    <row r="154" spans="1:14">
      <c r="A154" s="95"/>
      <c r="B154" s="69"/>
      <c r="C154" s="69"/>
      <c r="D154" s="195" t="s">
        <v>788</v>
      </c>
      <c r="E154" s="195" t="s">
        <v>787</v>
      </c>
      <c r="F154" s="69"/>
      <c r="G154" s="97">
        <v>5.5</v>
      </c>
      <c r="H154" s="69"/>
      <c r="I154" s="69"/>
      <c r="J154" s="69"/>
      <c r="K154" s="69"/>
      <c r="L154" s="69"/>
      <c r="M154" s="69"/>
      <c r="N154" s="98"/>
    </row>
    <row r="155" spans="1:14">
      <c r="A155" s="71" t="s">
        <v>497</v>
      </c>
      <c r="B155" s="72" t="s">
        <v>23</v>
      </c>
      <c r="C155" s="72" t="s">
        <v>498</v>
      </c>
      <c r="D155" s="737" t="s">
        <v>499</v>
      </c>
      <c r="E155" s="734"/>
      <c r="F155" s="72" t="s">
        <v>87</v>
      </c>
      <c r="G155" s="92">
        <v>22</v>
      </c>
      <c r="H155" s="547">
        <v>0</v>
      </c>
      <c r="I155" s="93" t="s">
        <v>88</v>
      </c>
      <c r="J155" s="191">
        <f>SUM( G155*H155)</f>
        <v>0</v>
      </c>
      <c r="K155" s="191">
        <f>SUM( J155*1.21)</f>
        <v>0</v>
      </c>
      <c r="L155" s="92">
        <v>6.8000000000000005E-2</v>
      </c>
      <c r="M155" s="92">
        <v>1.496</v>
      </c>
      <c r="N155" s="383" t="s">
        <v>824</v>
      </c>
    </row>
    <row r="156" spans="1:14">
      <c r="A156" s="95"/>
      <c r="B156" s="69"/>
      <c r="C156" s="69"/>
      <c r="D156" s="96" t="s">
        <v>500</v>
      </c>
      <c r="E156" s="96" t="s">
        <v>487</v>
      </c>
      <c r="F156" s="69"/>
      <c r="G156" s="97">
        <v>22</v>
      </c>
      <c r="H156" s="69"/>
      <c r="I156" s="69"/>
      <c r="J156" s="69"/>
      <c r="K156" s="69"/>
      <c r="L156" s="69"/>
      <c r="M156" s="69"/>
      <c r="N156" s="98"/>
    </row>
    <row r="157" spans="1:14">
      <c r="A157" s="188" t="s">
        <v>5</v>
      </c>
      <c r="B157" s="306" t="s">
        <v>23</v>
      </c>
      <c r="C157" s="306" t="s">
        <v>212</v>
      </c>
      <c r="D157" s="790" t="s">
        <v>213</v>
      </c>
      <c r="E157" s="791"/>
      <c r="F157" s="189" t="s">
        <v>13</v>
      </c>
      <c r="G157" s="189" t="s">
        <v>13</v>
      </c>
      <c r="H157" s="189" t="s">
        <v>13</v>
      </c>
      <c r="I157" s="189" t="s">
        <v>13</v>
      </c>
      <c r="J157" s="174">
        <f>SUM( J158:J164)</f>
        <v>0</v>
      </c>
      <c r="K157" s="174">
        <f>SUM( K158:K164)</f>
        <v>0</v>
      </c>
      <c r="L157" s="180" t="s">
        <v>5</v>
      </c>
      <c r="M157" s="174">
        <v>0</v>
      </c>
      <c r="N157" s="190" t="s">
        <v>5</v>
      </c>
    </row>
    <row r="158" spans="1:14">
      <c r="A158" s="301" t="s">
        <v>135</v>
      </c>
      <c r="B158" s="302" t="s">
        <v>23</v>
      </c>
      <c r="C158" s="302" t="s">
        <v>215</v>
      </c>
      <c r="D158" s="737" t="s">
        <v>216</v>
      </c>
      <c r="E158" s="734"/>
      <c r="F158" s="302" t="s">
        <v>205</v>
      </c>
      <c r="G158" s="191">
        <v>2.56</v>
      </c>
      <c r="H158" s="547">
        <v>0</v>
      </c>
      <c r="I158" s="192" t="s">
        <v>88</v>
      </c>
      <c r="J158" s="191">
        <f>SUM( G158*H158)</f>
        <v>0</v>
      </c>
      <c r="K158" s="191">
        <f>SUM( J158*1.21)</f>
        <v>0</v>
      </c>
      <c r="L158" s="191">
        <v>0</v>
      </c>
      <c r="M158" s="191">
        <v>0</v>
      </c>
      <c r="N158" s="383" t="s">
        <v>824</v>
      </c>
    </row>
    <row r="159" spans="1:14">
      <c r="A159" s="194"/>
      <c r="B159" s="199"/>
      <c r="C159" s="199"/>
      <c r="D159" s="195" t="s">
        <v>511</v>
      </c>
      <c r="E159" s="195" t="s">
        <v>5</v>
      </c>
      <c r="F159" s="199"/>
      <c r="G159" s="196">
        <v>2.56</v>
      </c>
      <c r="H159" s="199"/>
      <c r="I159" s="199"/>
      <c r="J159" s="199"/>
      <c r="K159" s="199"/>
      <c r="L159" s="199"/>
      <c r="M159" s="199"/>
      <c r="N159" s="197"/>
    </row>
    <row r="160" spans="1:14">
      <c r="A160" s="301" t="s">
        <v>512</v>
      </c>
      <c r="B160" s="302" t="s">
        <v>23</v>
      </c>
      <c r="C160" s="302" t="s">
        <v>223</v>
      </c>
      <c r="D160" s="737" t="s">
        <v>224</v>
      </c>
      <c r="E160" s="734"/>
      <c r="F160" s="302" t="s">
        <v>205</v>
      </c>
      <c r="G160" s="191">
        <v>2.56</v>
      </c>
      <c r="H160" s="547">
        <v>0</v>
      </c>
      <c r="I160" s="192" t="s">
        <v>88</v>
      </c>
      <c r="J160" s="191">
        <f>SUM( G160*H160)</f>
        <v>0</v>
      </c>
      <c r="K160" s="191">
        <f>SUM( J160*1.21)</f>
        <v>0</v>
      </c>
      <c r="L160" s="191">
        <v>0</v>
      </c>
      <c r="M160" s="191">
        <v>0</v>
      </c>
      <c r="N160" s="383" t="s">
        <v>824</v>
      </c>
    </row>
    <row r="161" spans="1:14">
      <c r="A161" s="301" t="s">
        <v>513</v>
      </c>
      <c r="B161" s="302" t="s">
        <v>23</v>
      </c>
      <c r="C161" s="302" t="s">
        <v>226</v>
      </c>
      <c r="D161" s="737" t="s">
        <v>227</v>
      </c>
      <c r="E161" s="734"/>
      <c r="F161" s="302" t="s">
        <v>205</v>
      </c>
      <c r="G161" s="191">
        <v>2.56</v>
      </c>
      <c r="H161" s="547">
        <v>0</v>
      </c>
      <c r="I161" s="192" t="s">
        <v>88</v>
      </c>
      <c r="J161" s="191">
        <f>SUM( G161*H161)</f>
        <v>0</v>
      </c>
      <c r="K161" s="191">
        <f>SUM( J161*1.21)</f>
        <v>0</v>
      </c>
      <c r="L161" s="191">
        <v>0</v>
      </c>
      <c r="M161" s="191">
        <v>0</v>
      </c>
      <c r="N161" s="383" t="s">
        <v>824</v>
      </c>
    </row>
    <row r="162" spans="1:14">
      <c r="A162" s="301" t="s">
        <v>514</v>
      </c>
      <c r="B162" s="302" t="s">
        <v>23</v>
      </c>
      <c r="C162" s="302" t="s">
        <v>318</v>
      </c>
      <c r="D162" s="737" t="s">
        <v>319</v>
      </c>
      <c r="E162" s="734"/>
      <c r="F162" s="302" t="s">
        <v>205</v>
      </c>
      <c r="G162" s="191">
        <v>76.8</v>
      </c>
      <c r="H162" s="547">
        <v>0</v>
      </c>
      <c r="I162" s="192" t="s">
        <v>88</v>
      </c>
      <c r="J162" s="191">
        <f>SUM( G162*H162)</f>
        <v>0</v>
      </c>
      <c r="K162" s="191">
        <f>SUM( J162*1.21)</f>
        <v>0</v>
      </c>
      <c r="L162" s="191">
        <v>0</v>
      </c>
      <c r="M162" s="191">
        <v>0</v>
      </c>
      <c r="N162" s="383" t="s">
        <v>824</v>
      </c>
    </row>
    <row r="163" spans="1:14">
      <c r="A163" s="194"/>
      <c r="B163" s="199"/>
      <c r="C163" s="199"/>
      <c r="D163" s="195" t="s">
        <v>515</v>
      </c>
      <c r="E163" s="195" t="s">
        <v>5</v>
      </c>
      <c r="F163" s="199"/>
      <c r="G163" s="196">
        <v>76.8</v>
      </c>
      <c r="H163" s="199"/>
      <c r="I163" s="199"/>
      <c r="J163" s="199"/>
      <c r="K163" s="199"/>
      <c r="L163" s="199"/>
      <c r="M163" s="199"/>
      <c r="N163" s="197"/>
    </row>
    <row r="164" spans="1:14">
      <c r="A164" s="301" t="s">
        <v>516</v>
      </c>
      <c r="B164" s="302" t="s">
        <v>23</v>
      </c>
      <c r="C164" s="302" t="s">
        <v>517</v>
      </c>
      <c r="D164" s="737" t="s">
        <v>518</v>
      </c>
      <c r="E164" s="734"/>
      <c r="F164" s="302" t="s">
        <v>205</v>
      </c>
      <c r="G164" s="191">
        <v>2.56</v>
      </c>
      <c r="H164" s="547">
        <v>0</v>
      </c>
      <c r="I164" s="192" t="s">
        <v>88</v>
      </c>
      <c r="J164" s="191">
        <f>SUM( G164*H164)</f>
        <v>0</v>
      </c>
      <c r="K164" s="191">
        <f>SUM( J164*1.21)</f>
        <v>0</v>
      </c>
      <c r="L164" s="191">
        <v>0</v>
      </c>
      <c r="M164" s="191">
        <v>0</v>
      </c>
      <c r="N164" s="383" t="s">
        <v>824</v>
      </c>
    </row>
    <row r="165" spans="1:14">
      <c r="A165" s="194"/>
      <c r="B165" s="329"/>
      <c r="C165" s="329"/>
      <c r="D165" s="195" t="s">
        <v>519</v>
      </c>
      <c r="E165" s="195" t="s">
        <v>5</v>
      </c>
      <c r="F165" s="329"/>
      <c r="G165" s="196">
        <v>2.56</v>
      </c>
      <c r="H165" s="329"/>
      <c r="I165" s="329"/>
      <c r="J165" s="329"/>
      <c r="K165" s="329"/>
      <c r="L165" s="329"/>
      <c r="M165" s="329"/>
      <c r="N165" s="197"/>
    </row>
    <row r="166" spans="1:14">
      <c r="A166" s="372"/>
      <c r="B166" s="330"/>
      <c r="C166" s="330"/>
      <c r="D166" s="195"/>
      <c r="E166" s="195"/>
      <c r="F166" s="330"/>
      <c r="G166" s="196"/>
      <c r="H166" s="330"/>
      <c r="I166" s="330"/>
      <c r="J166" s="330"/>
      <c r="K166" s="330"/>
      <c r="L166" s="330"/>
      <c r="M166" s="330"/>
      <c r="N166" s="373"/>
    </row>
    <row r="167" spans="1:14">
      <c r="A167" s="374"/>
      <c r="B167" s="375"/>
      <c r="C167" s="376" t="s">
        <v>569</v>
      </c>
      <c r="D167" s="323"/>
      <c r="E167" s="323"/>
      <c r="F167" s="375"/>
      <c r="G167" s="324"/>
      <c r="H167" s="375"/>
      <c r="I167" s="375"/>
      <c r="J167" s="377">
        <f>J168</f>
        <v>0</v>
      </c>
      <c r="K167" s="378">
        <f>SUM( K169:K173)</f>
        <v>0</v>
      </c>
      <c r="L167" s="375"/>
      <c r="M167" s="375"/>
      <c r="N167" s="379"/>
    </row>
    <row r="168" spans="1:14">
      <c r="A168" s="380" t="s">
        <v>5</v>
      </c>
      <c r="B168" s="349" t="s">
        <v>23</v>
      </c>
      <c r="C168" s="349" t="s">
        <v>501</v>
      </c>
      <c r="D168" s="790" t="s">
        <v>502</v>
      </c>
      <c r="E168" s="791"/>
      <c r="F168" s="189" t="s">
        <v>13</v>
      </c>
      <c r="G168" s="189" t="s">
        <v>13</v>
      </c>
      <c r="H168" s="189" t="s">
        <v>13</v>
      </c>
      <c r="I168" s="189" t="s">
        <v>13</v>
      </c>
      <c r="J168" s="174">
        <f>SUM( J169:J173)</f>
        <v>0</v>
      </c>
      <c r="K168" s="174">
        <f>SUM( K169:K173)</f>
        <v>0</v>
      </c>
      <c r="L168" s="180" t="s">
        <v>5</v>
      </c>
      <c r="M168" s="174">
        <v>0</v>
      </c>
      <c r="N168" s="381" t="s">
        <v>5</v>
      </c>
    </row>
    <row r="169" spans="1:14">
      <c r="A169" s="382" t="s">
        <v>110</v>
      </c>
      <c r="B169" s="345" t="s">
        <v>23</v>
      </c>
      <c r="C169" s="345" t="s">
        <v>503</v>
      </c>
      <c r="D169" s="737" t="s">
        <v>504</v>
      </c>
      <c r="E169" s="734"/>
      <c r="F169" s="345" t="s">
        <v>261</v>
      </c>
      <c r="G169" s="191">
        <v>1</v>
      </c>
      <c r="H169" s="547">
        <v>0</v>
      </c>
      <c r="I169" s="192" t="s">
        <v>88</v>
      </c>
      <c r="J169" s="191">
        <f>SUM( G169*H169)</f>
        <v>0</v>
      </c>
      <c r="K169" s="191">
        <f>SUM( J169*1.21)</f>
        <v>0</v>
      </c>
      <c r="L169" s="191">
        <v>0</v>
      </c>
      <c r="M169" s="191">
        <v>0</v>
      </c>
      <c r="N169" s="383" t="s">
        <v>824</v>
      </c>
    </row>
    <row r="170" spans="1:14">
      <c r="A170" s="372"/>
      <c r="B170" s="330"/>
      <c r="C170" s="330"/>
      <c r="D170" s="195" t="s">
        <v>84</v>
      </c>
      <c r="E170" s="195" t="s">
        <v>505</v>
      </c>
      <c r="F170" s="330"/>
      <c r="G170" s="196">
        <v>1</v>
      </c>
      <c r="H170" s="330"/>
      <c r="I170" s="330"/>
      <c r="J170" s="330"/>
      <c r="K170" s="330"/>
      <c r="L170" s="330"/>
      <c r="M170" s="330"/>
      <c r="N170" s="373"/>
    </row>
    <row r="171" spans="1:14">
      <c r="A171" s="382" t="s">
        <v>506</v>
      </c>
      <c r="B171" s="345" t="s">
        <v>23</v>
      </c>
      <c r="C171" s="345" t="s">
        <v>507</v>
      </c>
      <c r="D171" s="737" t="s">
        <v>575</v>
      </c>
      <c r="E171" s="734"/>
      <c r="F171" s="345" t="s">
        <v>87</v>
      </c>
      <c r="G171" s="191">
        <v>4.3</v>
      </c>
      <c r="H171" s="547">
        <v>0</v>
      </c>
      <c r="I171" s="192" t="s">
        <v>88</v>
      </c>
      <c r="J171" s="191">
        <f>SUM( G171*H171)</f>
        <v>0</v>
      </c>
      <c r="K171" s="191">
        <f>SUM( J171*1.21)</f>
        <v>0</v>
      </c>
      <c r="L171" s="191">
        <v>0</v>
      </c>
      <c r="M171" s="191">
        <v>0</v>
      </c>
      <c r="N171" s="383" t="s">
        <v>824</v>
      </c>
    </row>
    <row r="172" spans="1:14">
      <c r="A172" s="372"/>
      <c r="B172" s="330"/>
      <c r="C172" s="330"/>
      <c r="D172" s="195" t="s">
        <v>414</v>
      </c>
      <c r="E172" s="195"/>
      <c r="F172" s="330"/>
      <c r="G172" s="196">
        <v>4.3</v>
      </c>
      <c r="H172" s="330"/>
      <c r="I172" s="330"/>
      <c r="J172" s="330"/>
      <c r="K172" s="330"/>
      <c r="L172" s="330"/>
      <c r="M172" s="330"/>
      <c r="N172" s="373"/>
    </row>
    <row r="173" spans="1:14">
      <c r="A173" s="382" t="s">
        <v>508</v>
      </c>
      <c r="B173" s="345" t="s">
        <v>23</v>
      </c>
      <c r="C173" s="345" t="s">
        <v>509</v>
      </c>
      <c r="D173" s="737" t="s">
        <v>510</v>
      </c>
      <c r="E173" s="734"/>
      <c r="F173" s="345" t="s">
        <v>261</v>
      </c>
      <c r="G173" s="191">
        <v>1</v>
      </c>
      <c r="H173" s="547">
        <v>0</v>
      </c>
      <c r="I173" s="192" t="s">
        <v>88</v>
      </c>
      <c r="J173" s="191">
        <f>SUM( G173*H173)</f>
        <v>0</v>
      </c>
      <c r="K173" s="191">
        <f>SUM( J173*1.21)</f>
        <v>0</v>
      </c>
      <c r="L173" s="191">
        <v>0</v>
      </c>
      <c r="M173" s="191">
        <v>0</v>
      </c>
      <c r="N173" s="383" t="s">
        <v>5</v>
      </c>
    </row>
    <row r="174" spans="1:14">
      <c r="A174" s="372"/>
      <c r="B174" s="330"/>
      <c r="C174" s="330"/>
      <c r="D174" s="195" t="s">
        <v>84</v>
      </c>
      <c r="E174" s="195" t="s">
        <v>5</v>
      </c>
      <c r="F174" s="330"/>
      <c r="G174" s="196">
        <v>1</v>
      </c>
      <c r="H174" s="330"/>
      <c r="I174" s="330"/>
      <c r="J174" s="330"/>
      <c r="K174" s="330"/>
      <c r="L174" s="330"/>
      <c r="M174" s="330"/>
      <c r="N174" s="373"/>
    </row>
    <row r="175" spans="1:14">
      <c r="A175" s="384"/>
      <c r="B175" s="385"/>
      <c r="C175" s="385"/>
      <c r="D175" s="386"/>
      <c r="E175" s="386"/>
      <c r="F175" s="385"/>
      <c r="G175" s="387"/>
      <c r="H175" s="385"/>
      <c r="I175" s="385"/>
      <c r="J175" s="385"/>
      <c r="K175" s="385"/>
      <c r="L175" s="385"/>
      <c r="M175" s="385"/>
      <c r="N175" s="388"/>
    </row>
    <row r="176" spans="1:14" s="328" customFormat="1">
      <c r="A176" s="302"/>
      <c r="B176" s="304"/>
      <c r="C176" s="304"/>
      <c r="D176" s="799"/>
      <c r="E176" s="746"/>
      <c r="F176" s="302"/>
      <c r="G176" s="302"/>
      <c r="H176" s="302"/>
      <c r="I176" s="302"/>
      <c r="J176" s="198"/>
      <c r="K176" s="198"/>
      <c r="L176" s="331"/>
      <c r="M176" s="198"/>
      <c r="N176" s="331"/>
    </row>
    <row r="177" spans="1:14" s="328" customFormat="1">
      <c r="A177" s="302"/>
      <c r="B177" s="302"/>
      <c r="C177" s="302"/>
      <c r="D177" s="737"/>
      <c r="E177" s="734"/>
      <c r="F177" s="302"/>
      <c r="G177" s="191"/>
      <c r="H177" s="191"/>
      <c r="I177" s="192"/>
      <c r="J177" s="191"/>
      <c r="K177" s="191"/>
      <c r="L177" s="191"/>
      <c r="M177" s="191"/>
      <c r="N177" s="192"/>
    </row>
    <row r="178" spans="1:14" s="328" customFormat="1">
      <c r="A178" s="329"/>
      <c r="B178" s="330"/>
      <c r="C178" s="330"/>
      <c r="D178" s="195"/>
      <c r="E178" s="195"/>
      <c r="F178" s="330"/>
      <c r="G178" s="196"/>
      <c r="H178" s="330"/>
      <c r="I178" s="330"/>
      <c r="J178" s="330"/>
      <c r="K178" s="330"/>
      <c r="L178" s="330"/>
      <c r="M178" s="330"/>
      <c r="N178" s="329"/>
    </row>
    <row r="179" spans="1:14" s="328" customFormat="1">
      <c r="A179" s="302"/>
      <c r="B179" s="302"/>
      <c r="C179" s="302"/>
      <c r="D179" s="737"/>
      <c r="E179" s="734"/>
      <c r="F179" s="302"/>
      <c r="G179" s="191"/>
      <c r="H179" s="191"/>
      <c r="I179" s="192"/>
      <c r="J179" s="191"/>
      <c r="K179" s="191"/>
      <c r="L179" s="191"/>
      <c r="M179" s="191"/>
      <c r="N179" s="192"/>
    </row>
    <row r="180" spans="1:14" s="328" customFormat="1">
      <c r="A180" s="302"/>
      <c r="B180" s="302"/>
      <c r="C180" s="302"/>
      <c r="D180" s="737"/>
      <c r="E180" s="734"/>
      <c r="F180" s="302"/>
      <c r="G180" s="191"/>
      <c r="H180" s="191"/>
      <c r="I180" s="192"/>
      <c r="J180" s="191"/>
      <c r="K180" s="191"/>
      <c r="L180" s="191"/>
      <c r="M180" s="191"/>
      <c r="N180" s="192"/>
    </row>
    <row r="181" spans="1:14" s="328" customFormat="1">
      <c r="A181" s="302"/>
      <c r="B181" s="302"/>
      <c r="C181" s="302"/>
      <c r="D181" s="737"/>
      <c r="E181" s="734"/>
      <c r="F181" s="302"/>
      <c r="G181" s="191"/>
      <c r="H181" s="191"/>
      <c r="I181" s="192"/>
      <c r="J181" s="191"/>
      <c r="K181" s="191"/>
      <c r="L181" s="191"/>
      <c r="M181" s="191"/>
      <c r="N181" s="192"/>
    </row>
    <row r="182" spans="1:14" s="328" customFormat="1">
      <c r="A182" s="329"/>
      <c r="B182" s="330"/>
      <c r="C182" s="330"/>
      <c r="D182" s="195"/>
      <c r="E182" s="195"/>
      <c r="F182" s="330"/>
      <c r="G182" s="196"/>
      <c r="H182" s="330"/>
      <c r="I182" s="330"/>
      <c r="J182" s="330"/>
      <c r="K182" s="330"/>
      <c r="L182" s="330"/>
      <c r="M182" s="330"/>
      <c r="N182" s="329"/>
    </row>
    <row r="183" spans="1:14" s="328" customFormat="1">
      <c r="A183" s="302"/>
      <c r="B183" s="302"/>
      <c r="C183" s="302"/>
      <c r="D183" s="737"/>
      <c r="E183" s="734"/>
      <c r="F183" s="302"/>
      <c r="G183" s="191"/>
      <c r="H183" s="191"/>
      <c r="I183" s="192"/>
      <c r="J183" s="191"/>
      <c r="K183" s="191"/>
      <c r="L183" s="191"/>
      <c r="M183" s="191"/>
      <c r="N183" s="192"/>
    </row>
    <row r="184" spans="1:14" s="328" customFormat="1">
      <c r="A184" s="329"/>
      <c r="B184" s="329"/>
      <c r="C184" s="329"/>
      <c r="D184" s="195"/>
      <c r="E184" s="195"/>
      <c r="F184" s="329"/>
      <c r="G184" s="196"/>
      <c r="H184" s="329"/>
      <c r="I184" s="329"/>
      <c r="J184" s="329"/>
      <c r="K184" s="329"/>
      <c r="L184" s="329"/>
      <c r="M184" s="329"/>
      <c r="N184" s="329"/>
    </row>
    <row r="185" spans="1:14" s="328" customFormat="1">
      <c r="A185" s="330"/>
      <c r="B185" s="330"/>
      <c r="C185" s="330"/>
      <c r="D185" s="330"/>
      <c r="E185" s="330"/>
      <c r="F185" s="330"/>
      <c r="G185" s="330"/>
      <c r="H185" s="330"/>
      <c r="I185" s="330"/>
      <c r="J185" s="198"/>
      <c r="K185" s="198"/>
      <c r="L185" s="330"/>
      <c r="M185" s="330"/>
      <c r="N185" s="330"/>
    </row>
    <row r="186" spans="1:14" s="328" customFormat="1">
      <c r="A186" s="200"/>
      <c r="B186" s="330"/>
      <c r="C186" s="330"/>
      <c r="D186" s="330"/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</row>
  </sheetData>
  <mergeCells count="120"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N3"/>
    <mergeCell ref="J4:N5"/>
    <mergeCell ref="J6:N7"/>
    <mergeCell ref="J8:N9"/>
    <mergeCell ref="D8:E9"/>
    <mergeCell ref="H2:H3"/>
    <mergeCell ref="H4:H5"/>
    <mergeCell ref="H6:H7"/>
    <mergeCell ref="D21:E21"/>
    <mergeCell ref="D22:E22"/>
    <mergeCell ref="D11:E11"/>
    <mergeCell ref="L10:M10"/>
    <mergeCell ref="D12:E12"/>
    <mergeCell ref="D14:E14"/>
    <mergeCell ref="H8:H9"/>
    <mergeCell ref="D35:E35"/>
    <mergeCell ref="D38:E38"/>
    <mergeCell ref="D10:E10"/>
    <mergeCell ref="D15:E15"/>
    <mergeCell ref="D17:E17"/>
    <mergeCell ref="D19:E19"/>
    <mergeCell ref="D40:E40"/>
    <mergeCell ref="D41:E41"/>
    <mergeCell ref="D43:E43"/>
    <mergeCell ref="D26:E26"/>
    <mergeCell ref="D27:E27"/>
    <mergeCell ref="D28:E28"/>
    <mergeCell ref="D30:E30"/>
    <mergeCell ref="D34:E34"/>
    <mergeCell ref="D23:E23"/>
    <mergeCell ref="D24:E24"/>
    <mergeCell ref="D53:E53"/>
    <mergeCell ref="D55:E55"/>
    <mergeCell ref="D57:E57"/>
    <mergeCell ref="D58:E58"/>
    <mergeCell ref="D45:E45"/>
    <mergeCell ref="D46:E46"/>
    <mergeCell ref="D48:E48"/>
    <mergeCell ref="D49:E49"/>
    <mergeCell ref="D51:E51"/>
    <mergeCell ref="D69:E69"/>
    <mergeCell ref="D71:E71"/>
    <mergeCell ref="D73:E73"/>
    <mergeCell ref="D75:E75"/>
    <mergeCell ref="D77:E77"/>
    <mergeCell ref="D59:E59"/>
    <mergeCell ref="D61:E61"/>
    <mergeCell ref="D63:E63"/>
    <mergeCell ref="D65:E65"/>
    <mergeCell ref="D67:E67"/>
    <mergeCell ref="D87:E87"/>
    <mergeCell ref="D89:E89"/>
    <mergeCell ref="D91:E91"/>
    <mergeCell ref="D93:E93"/>
    <mergeCell ref="D94:E94"/>
    <mergeCell ref="D79:E79"/>
    <mergeCell ref="D81:E81"/>
    <mergeCell ref="D82:E82"/>
    <mergeCell ref="D83:E83"/>
    <mergeCell ref="D85:E85"/>
    <mergeCell ref="D109:E109"/>
    <mergeCell ref="D112:E112"/>
    <mergeCell ref="D113:E113"/>
    <mergeCell ref="D114:E114"/>
    <mergeCell ref="D116:E116"/>
    <mergeCell ref="D96:E96"/>
    <mergeCell ref="D98:E98"/>
    <mergeCell ref="D99:E99"/>
    <mergeCell ref="D101:E101"/>
    <mergeCell ref="D104:E104"/>
    <mergeCell ref="D127:E127"/>
    <mergeCell ref="D128:E128"/>
    <mergeCell ref="D130:E130"/>
    <mergeCell ref="D136:E136"/>
    <mergeCell ref="D141:E141"/>
    <mergeCell ref="D118:E118"/>
    <mergeCell ref="D120:E120"/>
    <mergeCell ref="D122:E122"/>
    <mergeCell ref="D124:E124"/>
    <mergeCell ref="D126:E126"/>
    <mergeCell ref="D142:E142"/>
    <mergeCell ref="D144:E144"/>
    <mergeCell ref="D146:E146"/>
    <mergeCell ref="D148:E148"/>
    <mergeCell ref="D150:E150"/>
    <mergeCell ref="D157:E157"/>
    <mergeCell ref="D158:E158"/>
    <mergeCell ref="D160:E160"/>
    <mergeCell ref="D161:E161"/>
    <mergeCell ref="D180:E180"/>
    <mergeCell ref="D181:E181"/>
    <mergeCell ref="D183:E183"/>
    <mergeCell ref="D171:E171"/>
    <mergeCell ref="D173:E173"/>
    <mergeCell ref="D176:E176"/>
    <mergeCell ref="D177:E177"/>
    <mergeCell ref="D179:E179"/>
    <mergeCell ref="D152:E152"/>
    <mergeCell ref="D153:E153"/>
    <mergeCell ref="D155:E155"/>
    <mergeCell ref="D168:E168"/>
    <mergeCell ref="D169:E169"/>
    <mergeCell ref="D162:E162"/>
    <mergeCell ref="D164:E164"/>
  </mergeCells>
  <pageMargins left="0.19685039370078741" right="0" top="0" bottom="0" header="0" footer="0"/>
  <pageSetup paperSize="9" scale="5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W134"/>
  <sheetViews>
    <sheetView showGridLines="0" showZeros="0" zoomScaleSheetLayoutView="130" workbookViewId="0">
      <selection activeCell="J53" sqref="J53"/>
    </sheetView>
  </sheetViews>
  <sheetFormatPr defaultRowHeight="12.75"/>
  <cols>
    <col min="1" max="1" width="4.5703125" style="615" customWidth="1"/>
    <col min="2" max="2" width="3.85546875" style="615" customWidth="1"/>
    <col min="3" max="3" width="12.140625" style="615" customWidth="1"/>
    <col min="4" max="4" width="93.5703125" style="615" customWidth="1"/>
    <col min="5" max="5" width="4.5703125" style="615" customWidth="1"/>
    <col min="6" max="6" width="9.140625" style="691" customWidth="1"/>
    <col min="7" max="7" width="9.85546875" style="615" customWidth="1"/>
    <col min="8" max="8" width="12.7109375" style="615" customWidth="1"/>
    <col min="9" max="9" width="10.140625" style="615" bestFit="1" customWidth="1"/>
    <col min="10" max="16384" width="9.140625" style="615"/>
  </cols>
  <sheetData>
    <row r="1" spans="1:101" ht="15.75">
      <c r="B1" s="805" t="s">
        <v>826</v>
      </c>
      <c r="C1" s="806"/>
      <c r="D1" s="806"/>
      <c r="E1" s="806"/>
      <c r="F1" s="806"/>
      <c r="G1" s="806"/>
      <c r="H1" s="807"/>
    </row>
    <row r="2" spans="1:101" ht="15.75" thickBot="1">
      <c r="B2" s="808" t="s">
        <v>827</v>
      </c>
      <c r="C2" s="809"/>
      <c r="D2" s="809"/>
      <c r="E2" s="809"/>
      <c r="F2" s="809"/>
      <c r="G2" s="809"/>
      <c r="H2" s="810"/>
    </row>
    <row r="3" spans="1:101" ht="13.5" thickTop="1">
      <c r="B3" s="811" t="s">
        <v>828</v>
      </c>
      <c r="C3" s="812"/>
      <c r="D3" s="616" t="s">
        <v>829</v>
      </c>
      <c r="E3" s="617"/>
      <c r="F3" s="618"/>
      <c r="G3" s="619"/>
      <c r="H3" s="620"/>
    </row>
    <row r="4" spans="1:101" ht="13.5" thickBot="1">
      <c r="B4" s="813" t="s">
        <v>830</v>
      </c>
      <c r="C4" s="814"/>
      <c r="D4" s="621" t="s">
        <v>883</v>
      </c>
      <c r="E4" s="622"/>
      <c r="F4" s="815"/>
      <c r="G4" s="815"/>
      <c r="H4" s="816"/>
    </row>
    <row r="5" spans="1:101" ht="13.5" thickTop="1">
      <c r="B5" s="623"/>
      <c r="C5" s="624"/>
      <c r="D5" s="625"/>
      <c r="E5" s="626"/>
      <c r="F5" s="627"/>
      <c r="G5" s="627"/>
      <c r="H5" s="628"/>
    </row>
    <row r="6" spans="1:101">
      <c r="B6" s="629"/>
      <c r="C6" s="630"/>
      <c r="D6" s="630"/>
      <c r="E6" s="626"/>
      <c r="F6" s="631"/>
      <c r="G6" s="626"/>
      <c r="H6" s="632"/>
    </row>
    <row r="7" spans="1:101" ht="12.95" customHeight="1">
      <c r="A7" s="633" t="s">
        <v>832</v>
      </c>
      <c r="B7" s="634" t="s">
        <v>833</v>
      </c>
      <c r="C7" s="635" t="s">
        <v>834</v>
      </c>
      <c r="D7" s="635" t="s">
        <v>835</v>
      </c>
      <c r="E7" s="635" t="s">
        <v>66</v>
      </c>
      <c r="F7" s="636" t="s">
        <v>836</v>
      </c>
      <c r="G7" s="635" t="s">
        <v>837</v>
      </c>
      <c r="H7" s="637" t="s">
        <v>838</v>
      </c>
    </row>
    <row r="8" spans="1:101" ht="12.95" customHeight="1">
      <c r="A8" s="633"/>
      <c r="B8" s="638"/>
      <c r="C8" s="639" t="s">
        <v>25</v>
      </c>
      <c r="D8" s="640" t="s">
        <v>839</v>
      </c>
      <c r="E8" s="641"/>
      <c r="F8" s="642"/>
      <c r="G8" s="641"/>
      <c r="H8" s="643"/>
    </row>
    <row r="9" spans="1:101" ht="12.95" customHeight="1">
      <c r="A9" s="633">
        <v>1</v>
      </c>
      <c r="B9" s="644" t="s">
        <v>840</v>
      </c>
      <c r="C9" s="645" t="s">
        <v>84</v>
      </c>
      <c r="D9" s="646" t="s">
        <v>841</v>
      </c>
      <c r="E9" s="647"/>
      <c r="F9" s="648"/>
      <c r="G9" s="648"/>
      <c r="H9" s="649"/>
      <c r="I9" s="650"/>
      <c r="L9" s="651"/>
    </row>
    <row r="10" spans="1:101" ht="12.95" customHeight="1">
      <c r="A10" s="633">
        <f>A9+1</f>
        <v>2</v>
      </c>
      <c r="B10" s="652"/>
      <c r="C10" s="653"/>
      <c r="D10" s="654" t="s">
        <v>842</v>
      </c>
      <c r="E10" s="655" t="s">
        <v>102</v>
      </c>
      <c r="F10" s="656">
        <v>1</v>
      </c>
      <c r="G10" s="697">
        <v>0</v>
      </c>
      <c r="H10" s="657">
        <f>G10*F10</f>
        <v>0</v>
      </c>
      <c r="L10" s="651"/>
      <c r="AW10" s="615">
        <v>1</v>
      </c>
      <c r="AX10" s="615">
        <f>IF(AW10=1,H10,0)</f>
        <v>0</v>
      </c>
      <c r="AY10" s="615">
        <f>IF(AW10=2,H10,0)</f>
        <v>0</v>
      </c>
      <c r="AZ10" s="615">
        <f>IF(AW10=3,H10,0)</f>
        <v>0</v>
      </c>
      <c r="BA10" s="615">
        <f>IF(AW10=4,H10,0)</f>
        <v>0</v>
      </c>
      <c r="BB10" s="615">
        <f>IF(AW10=5,H10,0)</f>
        <v>0</v>
      </c>
      <c r="CW10" s="615">
        <v>0</v>
      </c>
    </row>
    <row r="11" spans="1:101" ht="12.95" customHeight="1">
      <c r="A11" s="633">
        <f t="shared" ref="A11:A37" si="0">A10+1</f>
        <v>3</v>
      </c>
      <c r="B11" s="652"/>
      <c r="C11" s="653"/>
      <c r="D11" s="654" t="s">
        <v>884</v>
      </c>
      <c r="E11" s="655" t="s">
        <v>102</v>
      </c>
      <c r="F11" s="656">
        <v>1</v>
      </c>
      <c r="G11" s="697">
        <v>0</v>
      </c>
      <c r="H11" s="657">
        <f t="shared" ref="H11:H14" si="1">G11*F11</f>
        <v>0</v>
      </c>
      <c r="L11" s="651"/>
    </row>
    <row r="12" spans="1:101" ht="12.95" customHeight="1">
      <c r="A12" s="633">
        <f t="shared" si="0"/>
        <v>4</v>
      </c>
      <c r="B12" s="652"/>
      <c r="C12" s="653"/>
      <c r="D12" s="654" t="s">
        <v>885</v>
      </c>
      <c r="E12" s="655" t="s">
        <v>102</v>
      </c>
      <c r="F12" s="656">
        <v>1</v>
      </c>
      <c r="G12" s="697">
        <v>0</v>
      </c>
      <c r="H12" s="657">
        <f t="shared" si="1"/>
        <v>0</v>
      </c>
      <c r="L12" s="651"/>
    </row>
    <row r="13" spans="1:101" ht="12.95" customHeight="1">
      <c r="A13" s="633">
        <f t="shared" si="0"/>
        <v>5</v>
      </c>
      <c r="B13" s="652"/>
      <c r="C13" s="653"/>
      <c r="D13" s="654" t="s">
        <v>886</v>
      </c>
      <c r="E13" s="655" t="s">
        <v>102</v>
      </c>
      <c r="F13" s="656">
        <v>1</v>
      </c>
      <c r="G13" s="697">
        <v>0</v>
      </c>
      <c r="H13" s="657">
        <f t="shared" si="1"/>
        <v>0</v>
      </c>
      <c r="L13" s="651"/>
    </row>
    <row r="14" spans="1:101" ht="12.95" customHeight="1">
      <c r="A14" s="633">
        <f t="shared" si="0"/>
        <v>6</v>
      </c>
      <c r="B14" s="652"/>
      <c r="C14" s="653"/>
      <c r="D14" s="654" t="s">
        <v>843</v>
      </c>
      <c r="E14" s="655" t="s">
        <v>844</v>
      </c>
      <c r="F14" s="656">
        <v>1</v>
      </c>
      <c r="G14" s="697">
        <v>0</v>
      </c>
      <c r="H14" s="657">
        <f t="shared" si="1"/>
        <v>0</v>
      </c>
      <c r="L14" s="651"/>
    </row>
    <row r="15" spans="1:101" ht="12.95" customHeight="1">
      <c r="A15" s="633">
        <f t="shared" si="0"/>
        <v>7</v>
      </c>
      <c r="B15" s="658"/>
      <c r="C15" s="659" t="s">
        <v>845</v>
      </c>
      <c r="D15" s="660" t="str">
        <f>CONCATENATE(C9," ",D9)</f>
        <v>1 Bourací práce prostupy</v>
      </c>
      <c r="E15" s="661"/>
      <c r="F15" s="662"/>
      <c r="G15" s="662"/>
      <c r="H15" s="663">
        <f>SUM(H10:H14)</f>
        <v>0</v>
      </c>
      <c r="L15" s="651"/>
      <c r="AX15" s="664">
        <f>SUM(AX9:AX10)</f>
        <v>0</v>
      </c>
      <c r="AY15" s="664">
        <f>SUM(AY9:AY10)</f>
        <v>0</v>
      </c>
      <c r="AZ15" s="664">
        <f>SUM(AZ9:AZ10)</f>
        <v>0</v>
      </c>
      <c r="BA15" s="664">
        <f>SUM(BA9:BA10)</f>
        <v>0</v>
      </c>
      <c r="BB15" s="664">
        <f>SUM(BB9:BB10)</f>
        <v>0</v>
      </c>
    </row>
    <row r="16" spans="1:101" ht="12.95" customHeight="1">
      <c r="A16" s="633">
        <f t="shared" si="0"/>
        <v>8</v>
      </c>
      <c r="B16" s="665"/>
      <c r="C16" s="666" t="s">
        <v>25</v>
      </c>
      <c r="D16" s="667" t="s">
        <v>846</v>
      </c>
      <c r="E16" s="668"/>
      <c r="F16" s="669"/>
      <c r="G16" s="669"/>
      <c r="H16" s="670">
        <f>H15</f>
        <v>0</v>
      </c>
      <c r="L16" s="651"/>
      <c r="AX16" s="664"/>
      <c r="AY16" s="664"/>
      <c r="AZ16" s="664"/>
      <c r="BA16" s="664"/>
      <c r="BB16" s="664"/>
    </row>
    <row r="17" spans="1:54" ht="12.95" customHeight="1">
      <c r="A17" s="633">
        <f t="shared" si="0"/>
        <v>9</v>
      </c>
      <c r="B17" s="671"/>
      <c r="C17" s="639" t="s">
        <v>32</v>
      </c>
      <c r="D17" s="640" t="s">
        <v>847</v>
      </c>
      <c r="E17" s="672"/>
      <c r="F17" s="673"/>
      <c r="G17" s="673"/>
      <c r="H17" s="674"/>
      <c r="L17" s="651"/>
      <c r="AX17" s="664"/>
      <c r="AY17" s="664"/>
      <c r="AZ17" s="664"/>
      <c r="BA17" s="664"/>
      <c r="BB17" s="664"/>
    </row>
    <row r="18" spans="1:54" ht="12.95" customHeight="1">
      <c r="A18" s="633">
        <f t="shared" si="0"/>
        <v>10</v>
      </c>
      <c r="B18" s="644"/>
      <c r="C18" s="645" t="s">
        <v>94</v>
      </c>
      <c r="D18" s="646" t="s">
        <v>848</v>
      </c>
      <c r="E18" s="647"/>
      <c r="F18" s="648"/>
      <c r="G18" s="648"/>
      <c r="H18" s="649"/>
      <c r="I18" s="650"/>
      <c r="L18" s="651"/>
    </row>
    <row r="19" spans="1:54" ht="12.95" customHeight="1">
      <c r="A19" s="633">
        <f t="shared" si="0"/>
        <v>11</v>
      </c>
      <c r="B19" s="644"/>
      <c r="C19" s="645"/>
      <c r="D19" s="675" t="s">
        <v>849</v>
      </c>
      <c r="E19" s="655" t="s">
        <v>115</v>
      </c>
      <c r="F19" s="656">
        <v>1</v>
      </c>
      <c r="G19" s="697">
        <v>0</v>
      </c>
      <c r="H19" s="657">
        <f>F19*G19</f>
        <v>0</v>
      </c>
      <c r="I19" s="650"/>
      <c r="L19" s="651"/>
    </row>
    <row r="20" spans="1:54" ht="12.95" customHeight="1">
      <c r="A20" s="633">
        <f t="shared" si="0"/>
        <v>12</v>
      </c>
      <c r="B20" s="644"/>
      <c r="C20" s="645"/>
      <c r="D20" s="675" t="s">
        <v>850</v>
      </c>
      <c r="E20" s="655" t="s">
        <v>115</v>
      </c>
      <c r="F20" s="656">
        <v>4</v>
      </c>
      <c r="G20" s="697">
        <v>0</v>
      </c>
      <c r="H20" s="657">
        <f>F20*G20</f>
        <v>0</v>
      </c>
      <c r="I20" s="650"/>
      <c r="L20" s="651"/>
    </row>
    <row r="21" spans="1:54" ht="12.95" customHeight="1">
      <c r="A21" s="633">
        <f t="shared" si="0"/>
        <v>13</v>
      </c>
      <c r="B21" s="644"/>
      <c r="C21" s="645"/>
      <c r="D21" s="675" t="s">
        <v>851</v>
      </c>
      <c r="E21" s="655" t="s">
        <v>115</v>
      </c>
      <c r="F21" s="656">
        <v>6</v>
      </c>
      <c r="G21" s="697">
        <v>0</v>
      </c>
      <c r="H21" s="657">
        <f>F21*G21</f>
        <v>0</v>
      </c>
      <c r="I21" s="650"/>
      <c r="L21" s="651"/>
    </row>
    <row r="22" spans="1:54" ht="12.95" customHeight="1">
      <c r="A22" s="633">
        <f t="shared" si="0"/>
        <v>14</v>
      </c>
      <c r="B22" s="644"/>
      <c r="C22" s="645"/>
      <c r="D22" s="675" t="s">
        <v>852</v>
      </c>
      <c r="E22" s="655" t="s">
        <v>115</v>
      </c>
      <c r="F22" s="656">
        <f>SUM(F19:F21)</f>
        <v>11</v>
      </c>
      <c r="G22" s="697">
        <v>0</v>
      </c>
      <c r="H22" s="657">
        <f>F22*G22</f>
        <v>0</v>
      </c>
      <c r="I22" s="650"/>
      <c r="L22" s="651"/>
    </row>
    <row r="23" spans="1:54" ht="12.95" customHeight="1">
      <c r="A23" s="633">
        <f t="shared" si="0"/>
        <v>15</v>
      </c>
      <c r="B23" s="644"/>
      <c r="C23" s="645"/>
      <c r="D23" s="675" t="s">
        <v>853</v>
      </c>
      <c r="E23" s="655" t="s">
        <v>168</v>
      </c>
      <c r="F23" s="656">
        <v>1</v>
      </c>
      <c r="G23" s="697">
        <v>0</v>
      </c>
      <c r="H23" s="657">
        <f>F23*G23</f>
        <v>0</v>
      </c>
      <c r="I23" s="650"/>
      <c r="L23" s="651"/>
    </row>
    <row r="24" spans="1:54" ht="12.95" customHeight="1">
      <c r="A24" s="633">
        <f t="shared" si="0"/>
        <v>16</v>
      </c>
      <c r="B24" s="644"/>
      <c r="C24" s="659" t="s">
        <v>845</v>
      </c>
      <c r="D24" s="660" t="str">
        <f>CONCATENATE(C18," ",D18)</f>
        <v>2 Trubní vedení - vnitřní připojovací a stoupací gravitační kanalizace</v>
      </c>
      <c r="E24" s="661"/>
      <c r="F24" s="662"/>
      <c r="G24" s="662"/>
      <c r="H24" s="663">
        <f>SUM(H19:H23)</f>
        <v>0</v>
      </c>
      <c r="I24" s="650"/>
      <c r="L24" s="651"/>
    </row>
    <row r="25" spans="1:54" ht="12.95" customHeight="1">
      <c r="A25" s="633">
        <f t="shared" si="0"/>
        <v>17</v>
      </c>
      <c r="B25" s="644"/>
      <c r="C25" s="645" t="s">
        <v>99</v>
      </c>
      <c r="D25" s="646" t="s">
        <v>854</v>
      </c>
      <c r="E25" s="647"/>
      <c r="F25" s="648"/>
      <c r="G25" s="648"/>
      <c r="H25" s="649"/>
      <c r="I25" s="650"/>
      <c r="L25" s="651"/>
    </row>
    <row r="26" spans="1:54" ht="12.95" customHeight="1">
      <c r="A26" s="633">
        <f t="shared" si="0"/>
        <v>18</v>
      </c>
      <c r="B26" s="644"/>
      <c r="C26" s="645"/>
      <c r="D26" s="675" t="s">
        <v>855</v>
      </c>
      <c r="E26" s="655" t="s">
        <v>102</v>
      </c>
      <c r="F26" s="656">
        <v>1</v>
      </c>
      <c r="G26" s="697">
        <v>0</v>
      </c>
      <c r="H26" s="657">
        <f>F26*G26</f>
        <v>0</v>
      </c>
      <c r="I26" s="650"/>
      <c r="L26" s="651"/>
    </row>
    <row r="27" spans="1:54" ht="12.95" customHeight="1">
      <c r="A27" s="633">
        <f t="shared" si="0"/>
        <v>19</v>
      </c>
      <c r="B27" s="644"/>
      <c r="C27" s="645"/>
      <c r="D27" s="675" t="s">
        <v>887</v>
      </c>
      <c r="E27" s="655" t="s">
        <v>102</v>
      </c>
      <c r="F27" s="656">
        <v>2</v>
      </c>
      <c r="G27" s="697">
        <v>0</v>
      </c>
      <c r="H27" s="657">
        <f>F27*G27</f>
        <v>0</v>
      </c>
      <c r="I27" s="650"/>
      <c r="L27" s="651"/>
    </row>
    <row r="28" spans="1:54" ht="12.95" customHeight="1">
      <c r="A28" s="633">
        <f t="shared" si="0"/>
        <v>20</v>
      </c>
      <c r="B28" s="644"/>
      <c r="C28" s="645"/>
      <c r="D28" s="675" t="s">
        <v>856</v>
      </c>
      <c r="E28" s="655" t="s">
        <v>102</v>
      </c>
      <c r="F28" s="656">
        <v>1</v>
      </c>
      <c r="G28" s="697">
        <v>0</v>
      </c>
      <c r="H28" s="657">
        <f>F28*G28</f>
        <v>0</v>
      </c>
      <c r="I28" s="650"/>
      <c r="L28" s="651"/>
    </row>
    <row r="29" spans="1:54" ht="12.95" customHeight="1">
      <c r="A29" s="633">
        <f t="shared" si="0"/>
        <v>21</v>
      </c>
      <c r="B29" s="644"/>
      <c r="C29" s="645"/>
      <c r="D29" s="675" t="s">
        <v>888</v>
      </c>
      <c r="E29" s="655" t="s">
        <v>102</v>
      </c>
      <c r="F29" s="656">
        <v>1</v>
      </c>
      <c r="G29" s="697">
        <v>0</v>
      </c>
      <c r="H29" s="657">
        <f t="shared" ref="H29" si="2">F29*G29</f>
        <v>0</v>
      </c>
      <c r="I29" s="650"/>
      <c r="L29" s="651"/>
    </row>
    <row r="30" spans="1:54" ht="12.95" customHeight="1">
      <c r="A30" s="633">
        <f t="shared" si="0"/>
        <v>22</v>
      </c>
      <c r="B30" s="644"/>
      <c r="C30" s="645"/>
      <c r="D30" s="675" t="s">
        <v>857</v>
      </c>
      <c r="E30" s="655" t="s">
        <v>102</v>
      </c>
      <c r="F30" s="656">
        <v>2</v>
      </c>
      <c r="G30" s="697">
        <v>0</v>
      </c>
      <c r="H30" s="657">
        <f>F30*G30</f>
        <v>0</v>
      </c>
      <c r="I30" s="650"/>
      <c r="L30" s="651"/>
    </row>
    <row r="31" spans="1:54" ht="12.95" customHeight="1">
      <c r="A31" s="633">
        <f t="shared" si="0"/>
        <v>23</v>
      </c>
      <c r="B31" s="644"/>
      <c r="C31" s="645"/>
      <c r="D31" s="675" t="s">
        <v>853</v>
      </c>
      <c r="E31" s="655" t="s">
        <v>168</v>
      </c>
      <c r="F31" s="656">
        <v>1</v>
      </c>
      <c r="G31" s="697">
        <v>0</v>
      </c>
      <c r="H31" s="657">
        <f>F31*G31</f>
        <v>0</v>
      </c>
      <c r="I31" s="650"/>
      <c r="L31" s="651"/>
    </row>
    <row r="32" spans="1:54" ht="12.95" customHeight="1">
      <c r="A32" s="633">
        <f t="shared" si="0"/>
        <v>24</v>
      </c>
      <c r="B32" s="644"/>
      <c r="C32" s="659" t="s">
        <v>845</v>
      </c>
      <c r="D32" s="660" t="str">
        <f>CONCATENATE(C25," ",D25)</f>
        <v>3 Trubní vedení - kanalizace tvarovky, armatury, výpustky</v>
      </c>
      <c r="E32" s="661"/>
      <c r="F32" s="662"/>
      <c r="G32" s="662"/>
      <c r="H32" s="663">
        <f>SUM(H26:H31)</f>
        <v>0</v>
      </c>
      <c r="I32" s="650"/>
      <c r="L32" s="651"/>
    </row>
    <row r="33" spans="1:12" ht="12.95" customHeight="1">
      <c r="A33" s="633">
        <f t="shared" si="0"/>
        <v>25</v>
      </c>
      <c r="B33" s="644"/>
      <c r="C33" s="645" t="s">
        <v>105</v>
      </c>
      <c r="D33" s="646" t="s">
        <v>858</v>
      </c>
      <c r="E33" s="647"/>
      <c r="F33" s="648"/>
      <c r="G33" s="648"/>
      <c r="H33" s="649"/>
      <c r="I33" s="650"/>
      <c r="L33" s="651"/>
    </row>
    <row r="34" spans="1:12" ht="12.95" customHeight="1">
      <c r="A34" s="633">
        <f t="shared" si="0"/>
        <v>26</v>
      </c>
      <c r="B34" s="644"/>
      <c r="C34" s="645"/>
      <c r="D34" s="675" t="s">
        <v>859</v>
      </c>
      <c r="E34" s="655" t="s">
        <v>115</v>
      </c>
      <c r="F34" s="656">
        <v>12</v>
      </c>
      <c r="G34" s="697">
        <v>0</v>
      </c>
      <c r="H34" s="657">
        <f>F34*G34</f>
        <v>0</v>
      </c>
      <c r="I34" s="650"/>
      <c r="L34" s="651"/>
    </row>
    <row r="35" spans="1:12" ht="12.95" customHeight="1">
      <c r="A35" s="633">
        <f t="shared" si="0"/>
        <v>27</v>
      </c>
      <c r="B35" s="644"/>
      <c r="C35" s="645"/>
      <c r="D35" s="675" t="s">
        <v>860</v>
      </c>
      <c r="E35" s="655" t="s">
        <v>115</v>
      </c>
      <c r="F35" s="656">
        <v>10</v>
      </c>
      <c r="G35" s="697">
        <v>0</v>
      </c>
      <c r="H35" s="657">
        <f>F35*G35</f>
        <v>0</v>
      </c>
      <c r="I35" s="650"/>
      <c r="L35" s="651"/>
    </row>
    <row r="36" spans="1:12" ht="12.95" customHeight="1">
      <c r="A36" s="633">
        <f t="shared" si="0"/>
        <v>28</v>
      </c>
      <c r="B36" s="644"/>
      <c r="C36" s="645"/>
      <c r="D36" s="675" t="s">
        <v>861</v>
      </c>
      <c r="E36" s="655" t="s">
        <v>115</v>
      </c>
      <c r="F36" s="656">
        <f>SUM(F34:F35)</f>
        <v>22</v>
      </c>
      <c r="G36" s="697">
        <v>0</v>
      </c>
      <c r="H36" s="657">
        <f t="shared" ref="H36:H41" si="3">F36*G36</f>
        <v>0</v>
      </c>
      <c r="I36" s="650"/>
      <c r="L36" s="651"/>
    </row>
    <row r="37" spans="1:12" ht="12.95" customHeight="1">
      <c r="A37" s="633">
        <f t="shared" si="0"/>
        <v>29</v>
      </c>
      <c r="B37" s="644"/>
      <c r="C37" s="645"/>
      <c r="D37" s="675" t="s">
        <v>862</v>
      </c>
      <c r="E37" s="655" t="s">
        <v>115</v>
      </c>
      <c r="F37" s="656">
        <f>F36</f>
        <v>22</v>
      </c>
      <c r="G37" s="697">
        <v>0</v>
      </c>
      <c r="H37" s="657">
        <f t="shared" si="3"/>
        <v>0</v>
      </c>
      <c r="I37" s="650"/>
      <c r="L37" s="651"/>
    </row>
    <row r="38" spans="1:12" ht="12.95" customHeight="1">
      <c r="A38" s="633">
        <f>A37+1</f>
        <v>30</v>
      </c>
      <c r="B38" s="644"/>
      <c r="C38" s="645"/>
      <c r="D38" s="675" t="s">
        <v>863</v>
      </c>
      <c r="E38" s="655" t="s">
        <v>115</v>
      </c>
      <c r="F38" s="656">
        <f>F37</f>
        <v>22</v>
      </c>
      <c r="G38" s="697">
        <v>0</v>
      </c>
      <c r="H38" s="657">
        <f t="shared" si="3"/>
        <v>0</v>
      </c>
      <c r="I38" s="650"/>
      <c r="L38" s="651"/>
    </row>
    <row r="39" spans="1:12" ht="12.95" customHeight="1">
      <c r="A39" s="633">
        <f t="shared" ref="A39:A65" si="4">A38+1</f>
        <v>31</v>
      </c>
      <c r="B39" s="644"/>
      <c r="C39" s="645"/>
      <c r="D39" s="675" t="s">
        <v>857</v>
      </c>
      <c r="E39" s="655" t="s">
        <v>102</v>
      </c>
      <c r="F39" s="656">
        <v>2</v>
      </c>
      <c r="G39" s="697">
        <v>0</v>
      </c>
      <c r="H39" s="657">
        <f t="shared" si="3"/>
        <v>0</v>
      </c>
      <c r="I39" s="650"/>
      <c r="L39" s="651"/>
    </row>
    <row r="40" spans="1:12" ht="12.95" customHeight="1">
      <c r="A40" s="633">
        <f t="shared" si="4"/>
        <v>32</v>
      </c>
      <c r="B40" s="644"/>
      <c r="C40" s="645"/>
      <c r="D40" s="675" t="s">
        <v>864</v>
      </c>
      <c r="E40" s="655" t="s">
        <v>392</v>
      </c>
      <c r="F40" s="656">
        <v>3</v>
      </c>
      <c r="G40" s="697">
        <v>0</v>
      </c>
      <c r="H40" s="657">
        <f t="shared" si="3"/>
        <v>0</v>
      </c>
      <c r="I40" s="650"/>
      <c r="L40" s="651"/>
    </row>
    <row r="41" spans="1:12" ht="12.95" customHeight="1">
      <c r="A41" s="633">
        <f t="shared" si="4"/>
        <v>33</v>
      </c>
      <c r="B41" s="644"/>
      <c r="C41" s="645"/>
      <c r="D41" s="675" t="s">
        <v>853</v>
      </c>
      <c r="E41" s="655" t="s">
        <v>168</v>
      </c>
      <c r="F41" s="656">
        <v>1</v>
      </c>
      <c r="G41" s="697">
        <v>0</v>
      </c>
      <c r="H41" s="657">
        <f t="shared" si="3"/>
        <v>0</v>
      </c>
      <c r="I41" s="650"/>
      <c r="L41" s="651"/>
    </row>
    <row r="42" spans="1:12" ht="12.95" customHeight="1">
      <c r="A42" s="633">
        <f t="shared" si="4"/>
        <v>34</v>
      </c>
      <c r="B42" s="644"/>
      <c r="C42" s="659" t="s">
        <v>845</v>
      </c>
      <c r="D42" s="660" t="str">
        <f>CONCATENATE(C33," ",D33)</f>
        <v>4 Trubní vedení - vnitřní rozvod studené vody a teplé vody</v>
      </c>
      <c r="E42" s="661"/>
      <c r="F42" s="662"/>
      <c r="G42" s="662"/>
      <c r="H42" s="663">
        <f>SUM(H34:H41)</f>
        <v>0</v>
      </c>
      <c r="I42" s="650"/>
      <c r="L42" s="651"/>
    </row>
    <row r="43" spans="1:12" ht="12.95" customHeight="1">
      <c r="A43" s="633">
        <f t="shared" si="4"/>
        <v>35</v>
      </c>
      <c r="B43" s="644"/>
      <c r="C43" s="645" t="s">
        <v>112</v>
      </c>
      <c r="D43" s="646" t="s">
        <v>865</v>
      </c>
      <c r="E43" s="647"/>
      <c r="F43" s="648"/>
      <c r="G43" s="648"/>
      <c r="H43" s="649"/>
      <c r="I43" s="650"/>
      <c r="L43" s="651"/>
    </row>
    <row r="44" spans="1:12" ht="12.95" customHeight="1">
      <c r="A44" s="633">
        <f t="shared" si="4"/>
        <v>36</v>
      </c>
      <c r="B44" s="644"/>
      <c r="C44" s="645"/>
      <c r="D44" s="675" t="s">
        <v>866</v>
      </c>
      <c r="E44" s="655" t="s">
        <v>102</v>
      </c>
      <c r="F44" s="656">
        <v>5</v>
      </c>
      <c r="G44" s="697">
        <v>0</v>
      </c>
      <c r="H44" s="657">
        <f t="shared" ref="H44:H48" si="5">F44*G44</f>
        <v>0</v>
      </c>
      <c r="I44" s="650"/>
      <c r="L44" s="651"/>
    </row>
    <row r="45" spans="1:12" ht="12.95" customHeight="1">
      <c r="A45" s="633">
        <f t="shared" si="4"/>
        <v>37</v>
      </c>
      <c r="B45" s="644"/>
      <c r="C45" s="645"/>
      <c r="D45" s="675" t="s">
        <v>867</v>
      </c>
      <c r="E45" s="655" t="s">
        <v>102</v>
      </c>
      <c r="F45" s="656">
        <v>8</v>
      </c>
      <c r="G45" s="697">
        <v>0</v>
      </c>
      <c r="H45" s="657">
        <f t="shared" si="5"/>
        <v>0</v>
      </c>
      <c r="I45" s="650"/>
      <c r="L45" s="651"/>
    </row>
    <row r="46" spans="1:12" ht="12.95" customHeight="1">
      <c r="A46" s="633">
        <f t="shared" si="4"/>
        <v>38</v>
      </c>
      <c r="B46" s="644"/>
      <c r="C46" s="645"/>
      <c r="D46" s="675" t="s">
        <v>889</v>
      </c>
      <c r="E46" s="655" t="s">
        <v>890</v>
      </c>
      <c r="F46" s="656">
        <v>1</v>
      </c>
      <c r="G46" s="697">
        <v>0</v>
      </c>
      <c r="H46" s="657">
        <f t="shared" si="5"/>
        <v>0</v>
      </c>
      <c r="I46" s="650"/>
      <c r="L46" s="651"/>
    </row>
    <row r="47" spans="1:12" ht="12.95" customHeight="1">
      <c r="A47" s="633">
        <f t="shared" si="4"/>
        <v>39</v>
      </c>
      <c r="B47" s="644"/>
      <c r="C47" s="645"/>
      <c r="D47" s="675" t="s">
        <v>868</v>
      </c>
      <c r="E47" s="655" t="s">
        <v>102</v>
      </c>
      <c r="F47" s="656">
        <v>5</v>
      </c>
      <c r="G47" s="697">
        <v>0</v>
      </c>
      <c r="H47" s="657">
        <f t="shared" si="5"/>
        <v>0</v>
      </c>
      <c r="I47" s="650"/>
      <c r="L47" s="651"/>
    </row>
    <row r="48" spans="1:12" ht="12.95" customHeight="1">
      <c r="A48" s="633">
        <f t="shared" si="4"/>
        <v>40</v>
      </c>
      <c r="B48" s="644"/>
      <c r="C48" s="645"/>
      <c r="D48" s="675" t="s">
        <v>869</v>
      </c>
      <c r="E48" s="655" t="s">
        <v>168</v>
      </c>
      <c r="F48" s="656">
        <v>1</v>
      </c>
      <c r="G48" s="697">
        <v>0</v>
      </c>
      <c r="H48" s="657">
        <f t="shared" si="5"/>
        <v>0</v>
      </c>
      <c r="I48" s="650"/>
      <c r="L48" s="651"/>
    </row>
    <row r="49" spans="1:12" ht="12.95" customHeight="1">
      <c r="A49" s="633">
        <f t="shared" si="4"/>
        <v>41</v>
      </c>
      <c r="B49" s="644"/>
      <c r="C49" s="659" t="s">
        <v>845</v>
      </c>
      <c r="D49" s="660" t="str">
        <f>CONCATENATE(C43," ",D43)</f>
        <v>5 Trubní vedení - vodovod armatury, zařízení</v>
      </c>
      <c r="E49" s="661"/>
      <c r="F49" s="662"/>
      <c r="G49" s="662"/>
      <c r="H49" s="663">
        <f>SUM(H44:H48)</f>
        <v>0</v>
      </c>
      <c r="I49" s="650"/>
      <c r="L49" s="651"/>
    </row>
    <row r="50" spans="1:12" ht="12.95" customHeight="1">
      <c r="A50" s="633">
        <f t="shared" si="4"/>
        <v>42</v>
      </c>
      <c r="B50" s="676"/>
      <c r="C50" s="645" t="s">
        <v>120</v>
      </c>
      <c r="D50" s="646" t="s">
        <v>870</v>
      </c>
      <c r="E50" s="647"/>
      <c r="F50" s="648"/>
      <c r="G50" s="648"/>
      <c r="H50" s="649"/>
      <c r="I50" s="650"/>
      <c r="L50" s="651"/>
    </row>
    <row r="51" spans="1:12" ht="12.95" customHeight="1">
      <c r="A51" s="633">
        <f t="shared" si="4"/>
        <v>43</v>
      </c>
      <c r="B51" s="676"/>
      <c r="C51" s="645"/>
      <c r="D51" s="675" t="s">
        <v>891</v>
      </c>
      <c r="E51" s="655" t="s">
        <v>102</v>
      </c>
      <c r="F51" s="656">
        <v>1</v>
      </c>
      <c r="G51" s="697">
        <v>0</v>
      </c>
      <c r="H51" s="657">
        <f>G51*F51</f>
        <v>0</v>
      </c>
      <c r="I51" s="650"/>
      <c r="L51" s="651"/>
    </row>
    <row r="52" spans="1:12" ht="12.95" customHeight="1">
      <c r="A52" s="633">
        <f t="shared" si="4"/>
        <v>44</v>
      </c>
      <c r="B52" s="676"/>
      <c r="C52" s="645"/>
      <c r="D52" s="675" t="s">
        <v>872</v>
      </c>
      <c r="E52" s="655" t="s">
        <v>102</v>
      </c>
      <c r="F52" s="656">
        <v>1</v>
      </c>
      <c r="G52" s="697">
        <v>0</v>
      </c>
      <c r="H52" s="657">
        <f t="shared" ref="H52:H60" si="6">G52*F52</f>
        <v>0</v>
      </c>
      <c r="I52" s="650"/>
      <c r="L52" s="651"/>
    </row>
    <row r="53" spans="1:12" ht="12.95" customHeight="1">
      <c r="A53" s="633">
        <f t="shared" si="4"/>
        <v>45</v>
      </c>
      <c r="B53" s="676"/>
      <c r="C53" s="645"/>
      <c r="D53" s="675" t="s">
        <v>873</v>
      </c>
      <c r="E53" s="655" t="s">
        <v>102</v>
      </c>
      <c r="F53" s="656">
        <v>1</v>
      </c>
      <c r="G53" s="697">
        <v>0</v>
      </c>
      <c r="H53" s="657">
        <f t="shared" si="6"/>
        <v>0</v>
      </c>
      <c r="I53" s="650"/>
      <c r="L53" s="651"/>
    </row>
    <row r="54" spans="1:12" ht="12.95" customHeight="1">
      <c r="A54" s="633">
        <f t="shared" si="4"/>
        <v>46</v>
      </c>
      <c r="B54" s="676"/>
      <c r="C54" s="645"/>
      <c r="D54" s="675" t="s">
        <v>874</v>
      </c>
      <c r="E54" s="655" t="s">
        <v>102</v>
      </c>
      <c r="F54" s="656">
        <v>1</v>
      </c>
      <c r="G54" s="697">
        <v>0</v>
      </c>
      <c r="H54" s="657">
        <f t="shared" si="6"/>
        <v>0</v>
      </c>
      <c r="I54" s="650"/>
      <c r="L54" s="651"/>
    </row>
    <row r="55" spans="1:12" ht="12.95" customHeight="1">
      <c r="A55" s="633">
        <f t="shared" si="4"/>
        <v>47</v>
      </c>
      <c r="B55" s="676"/>
      <c r="C55" s="645"/>
      <c r="D55" s="675" t="s">
        <v>875</v>
      </c>
      <c r="E55" s="655" t="s">
        <v>102</v>
      </c>
      <c r="F55" s="656">
        <v>1</v>
      </c>
      <c r="G55" s="697">
        <v>0</v>
      </c>
      <c r="H55" s="657">
        <f t="shared" si="6"/>
        <v>0</v>
      </c>
      <c r="I55" s="650"/>
      <c r="L55" s="651"/>
    </row>
    <row r="56" spans="1:12" ht="12.95" customHeight="1">
      <c r="A56" s="633">
        <f t="shared" si="4"/>
        <v>48</v>
      </c>
      <c r="B56" s="676"/>
      <c r="C56" s="645"/>
      <c r="D56" s="675" t="s">
        <v>876</v>
      </c>
      <c r="E56" s="655" t="s">
        <v>102</v>
      </c>
      <c r="F56" s="656">
        <v>1</v>
      </c>
      <c r="G56" s="697">
        <v>0</v>
      </c>
      <c r="H56" s="657">
        <f t="shared" si="6"/>
        <v>0</v>
      </c>
      <c r="I56" s="650"/>
      <c r="L56" s="651"/>
    </row>
    <row r="57" spans="1:12" ht="12.95" customHeight="1">
      <c r="A57" s="633">
        <f t="shared" si="4"/>
        <v>49</v>
      </c>
      <c r="B57" s="676"/>
      <c r="C57" s="645"/>
      <c r="D57" s="675" t="s">
        <v>892</v>
      </c>
      <c r="E57" s="655" t="s">
        <v>102</v>
      </c>
      <c r="F57" s="656">
        <v>1</v>
      </c>
      <c r="G57" s="697">
        <v>0</v>
      </c>
      <c r="H57" s="657">
        <f t="shared" si="6"/>
        <v>0</v>
      </c>
      <c r="I57" s="650"/>
      <c r="L57" s="651"/>
    </row>
    <row r="58" spans="1:12" ht="12.95" customHeight="1">
      <c r="A58" s="633">
        <f t="shared" si="4"/>
        <v>50</v>
      </c>
      <c r="B58" s="676"/>
      <c r="C58" s="645"/>
      <c r="D58" s="675" t="s">
        <v>878</v>
      </c>
      <c r="E58" s="655" t="s">
        <v>102</v>
      </c>
      <c r="F58" s="656">
        <v>1</v>
      </c>
      <c r="G58" s="697">
        <v>0</v>
      </c>
      <c r="H58" s="657">
        <f t="shared" si="6"/>
        <v>0</v>
      </c>
      <c r="I58" s="650"/>
      <c r="L58" s="651"/>
    </row>
    <row r="59" spans="1:12" ht="12.95" customHeight="1">
      <c r="A59" s="633">
        <f t="shared" si="4"/>
        <v>51</v>
      </c>
      <c r="B59" s="676"/>
      <c r="C59" s="645"/>
      <c r="D59" s="675" t="s">
        <v>879</v>
      </c>
      <c r="E59" s="655" t="s">
        <v>102</v>
      </c>
      <c r="F59" s="656">
        <v>1</v>
      </c>
      <c r="G59" s="697">
        <v>0</v>
      </c>
      <c r="H59" s="657">
        <f t="shared" si="6"/>
        <v>0</v>
      </c>
      <c r="I59" s="650"/>
      <c r="L59" s="651"/>
    </row>
    <row r="60" spans="1:12" ht="12.95" customHeight="1">
      <c r="A60" s="633">
        <f t="shared" si="4"/>
        <v>52</v>
      </c>
      <c r="B60" s="676"/>
      <c r="C60" s="645"/>
      <c r="D60" s="675" t="s">
        <v>880</v>
      </c>
      <c r="E60" s="655" t="s">
        <v>168</v>
      </c>
      <c r="F60" s="656">
        <v>2.5</v>
      </c>
      <c r="G60" s="697">
        <v>0</v>
      </c>
      <c r="H60" s="657">
        <f t="shared" si="6"/>
        <v>0</v>
      </c>
      <c r="I60" s="650"/>
      <c r="L60" s="651"/>
    </row>
    <row r="61" spans="1:12" ht="12.95" customHeight="1">
      <c r="A61" s="633">
        <f t="shared" si="4"/>
        <v>53</v>
      </c>
      <c r="B61" s="676"/>
      <c r="C61" s="659" t="s">
        <v>845</v>
      </c>
      <c r="D61" s="660" t="str">
        <f>CONCATENATE(C50," ",D50)</f>
        <v>6 Zařizovací předměty a vybavení - pro imobilní</v>
      </c>
      <c r="E61" s="661"/>
      <c r="F61" s="662"/>
      <c r="G61" s="662"/>
      <c r="H61" s="663">
        <f>SUM(H51:H60)</f>
        <v>0</v>
      </c>
      <c r="I61" s="650"/>
      <c r="L61" s="651"/>
    </row>
    <row r="62" spans="1:12" ht="12.95" customHeight="1" thickBot="1">
      <c r="A62" s="633">
        <f t="shared" si="4"/>
        <v>54</v>
      </c>
      <c r="B62" s="671"/>
      <c r="C62" s="639" t="s">
        <v>32</v>
      </c>
      <c r="D62" s="677" t="s">
        <v>881</v>
      </c>
      <c r="E62" s="672"/>
      <c r="F62" s="673"/>
      <c r="G62" s="673"/>
      <c r="H62" s="674">
        <f>H49+H42+H32+H24+H61</f>
        <v>0</v>
      </c>
      <c r="I62" s="650"/>
      <c r="L62" s="651"/>
    </row>
    <row r="63" spans="1:12" ht="13.5" thickBot="1">
      <c r="A63" s="633">
        <f t="shared" si="4"/>
        <v>55</v>
      </c>
      <c r="B63" s="678"/>
      <c r="C63" s="679"/>
      <c r="D63" s="625"/>
      <c r="E63" s="680"/>
      <c r="F63" s="681"/>
      <c r="G63" s="681"/>
      <c r="H63" s="698">
        <f>H62+H16</f>
        <v>0</v>
      </c>
    </row>
    <row r="64" spans="1:12" ht="15">
      <c r="A64" s="633">
        <f t="shared" si="4"/>
        <v>56</v>
      </c>
      <c r="B64" s="678"/>
      <c r="C64" s="683"/>
      <c r="D64" s="625"/>
      <c r="E64" s="680"/>
      <c r="F64" s="681"/>
      <c r="G64" s="681"/>
      <c r="H64" s="684"/>
    </row>
    <row r="65" spans="1:8" ht="13.5" thickBot="1">
      <c r="A65" s="633">
        <f t="shared" si="4"/>
        <v>57</v>
      </c>
      <c r="B65" s="685"/>
      <c r="C65" s="686" t="s">
        <v>882</v>
      </c>
      <c r="D65" s="686"/>
      <c r="E65" s="686"/>
      <c r="F65" s="686"/>
      <c r="G65" s="686"/>
      <c r="H65" s="687"/>
    </row>
    <row r="66" spans="1:8">
      <c r="A66" s="633"/>
      <c r="D66" s="688"/>
      <c r="F66" s="615"/>
    </row>
    <row r="67" spans="1:8">
      <c r="A67" s="633"/>
      <c r="F67" s="615"/>
    </row>
    <row r="68" spans="1:8">
      <c r="A68" s="633"/>
      <c r="F68" s="615"/>
    </row>
    <row r="69" spans="1:8">
      <c r="A69" s="633"/>
      <c r="F69" s="615"/>
    </row>
    <row r="70" spans="1:8">
      <c r="A70" s="633"/>
      <c r="F70" s="615"/>
    </row>
    <row r="71" spans="1:8">
      <c r="A71" s="633"/>
      <c r="F71" s="615"/>
    </row>
    <row r="72" spans="1:8">
      <c r="A72" s="633"/>
      <c r="F72" s="615"/>
    </row>
    <row r="73" spans="1:8">
      <c r="A73" s="633"/>
      <c r="F73" s="615"/>
    </row>
    <row r="74" spans="1:8">
      <c r="A74" s="633"/>
      <c r="F74" s="615"/>
    </row>
    <row r="75" spans="1:8">
      <c r="A75" s="633"/>
      <c r="F75" s="615"/>
    </row>
    <row r="76" spans="1:8">
      <c r="A76" s="633"/>
      <c r="F76" s="615"/>
    </row>
    <row r="77" spans="1:8">
      <c r="A77" s="633"/>
      <c r="F77" s="615"/>
    </row>
    <row r="78" spans="1:8">
      <c r="A78" s="633"/>
      <c r="F78" s="615"/>
    </row>
    <row r="79" spans="1:8">
      <c r="A79" s="633"/>
      <c r="F79" s="615"/>
    </row>
    <row r="80" spans="1:8">
      <c r="A80" s="633"/>
      <c r="F80" s="615"/>
    </row>
    <row r="81" spans="1:8">
      <c r="A81" s="633"/>
      <c r="F81" s="615"/>
    </row>
    <row r="82" spans="1:8">
      <c r="A82" s="633"/>
      <c r="F82" s="615"/>
    </row>
    <row r="83" spans="1:8">
      <c r="A83" s="633"/>
      <c r="F83" s="615"/>
    </row>
    <row r="84" spans="1:8">
      <c r="A84" s="633"/>
      <c r="F84" s="615"/>
    </row>
    <row r="85" spans="1:8">
      <c r="A85" s="633"/>
      <c r="B85" s="689"/>
      <c r="C85" s="689"/>
      <c r="D85" s="689"/>
      <c r="E85" s="689"/>
      <c r="F85" s="689"/>
      <c r="G85" s="689"/>
      <c r="H85" s="689"/>
    </row>
    <row r="86" spans="1:8">
      <c r="A86" s="633"/>
      <c r="B86" s="689"/>
      <c r="C86" s="689"/>
      <c r="D86" s="689"/>
      <c r="E86" s="689"/>
      <c r="F86" s="689"/>
      <c r="G86" s="689"/>
      <c r="H86" s="689"/>
    </row>
    <row r="87" spans="1:8">
      <c r="B87" s="689"/>
      <c r="C87" s="689"/>
      <c r="D87" s="689"/>
      <c r="E87" s="689"/>
      <c r="F87" s="689"/>
      <c r="G87" s="689"/>
      <c r="H87" s="689"/>
    </row>
    <row r="88" spans="1:8">
      <c r="B88" s="689"/>
      <c r="C88" s="689"/>
      <c r="D88" s="689"/>
      <c r="E88" s="689"/>
      <c r="F88" s="689"/>
      <c r="G88" s="689"/>
      <c r="H88" s="689"/>
    </row>
    <row r="89" spans="1:8">
      <c r="F89" s="615"/>
    </row>
    <row r="90" spans="1:8">
      <c r="F90" s="615"/>
    </row>
    <row r="91" spans="1:8">
      <c r="F91" s="615"/>
    </row>
    <row r="92" spans="1:8">
      <c r="F92" s="615"/>
    </row>
    <row r="93" spans="1:8">
      <c r="F93" s="615"/>
    </row>
    <row r="94" spans="1:8">
      <c r="F94" s="615"/>
    </row>
    <row r="95" spans="1:8">
      <c r="F95" s="615"/>
    </row>
    <row r="96" spans="1:8">
      <c r="F96" s="615"/>
    </row>
    <row r="97" spans="6:6">
      <c r="F97" s="615"/>
    </row>
    <row r="98" spans="6:6">
      <c r="F98" s="615"/>
    </row>
    <row r="99" spans="6:6">
      <c r="F99" s="615"/>
    </row>
    <row r="100" spans="6:6">
      <c r="F100" s="615"/>
    </row>
    <row r="101" spans="6:6">
      <c r="F101" s="615"/>
    </row>
    <row r="102" spans="6:6">
      <c r="F102" s="615"/>
    </row>
    <row r="103" spans="6:6">
      <c r="F103" s="615"/>
    </row>
    <row r="104" spans="6:6">
      <c r="F104" s="615"/>
    </row>
    <row r="105" spans="6:6">
      <c r="F105" s="615"/>
    </row>
    <row r="106" spans="6:6">
      <c r="F106" s="615"/>
    </row>
    <row r="107" spans="6:6">
      <c r="F107" s="615"/>
    </row>
    <row r="108" spans="6:6">
      <c r="F108" s="615"/>
    </row>
    <row r="109" spans="6:6">
      <c r="F109" s="615"/>
    </row>
    <row r="110" spans="6:6">
      <c r="F110" s="615"/>
    </row>
    <row r="111" spans="6:6">
      <c r="F111" s="615"/>
    </row>
    <row r="112" spans="6:6">
      <c r="F112" s="615"/>
    </row>
    <row r="113" spans="2:8">
      <c r="F113" s="615"/>
    </row>
    <row r="114" spans="2:8">
      <c r="F114" s="615"/>
    </row>
    <row r="115" spans="2:8">
      <c r="F115" s="615"/>
    </row>
    <row r="116" spans="2:8">
      <c r="F116" s="615"/>
    </row>
    <row r="117" spans="2:8">
      <c r="F117" s="615"/>
    </row>
    <row r="118" spans="2:8">
      <c r="F118" s="615"/>
    </row>
    <row r="119" spans="2:8">
      <c r="F119" s="615"/>
    </row>
    <row r="120" spans="2:8">
      <c r="B120" s="690"/>
      <c r="C120" s="690"/>
    </row>
    <row r="121" spans="2:8">
      <c r="B121" s="689"/>
      <c r="C121" s="689"/>
      <c r="D121" s="692"/>
      <c r="E121" s="692"/>
      <c r="F121" s="693"/>
      <c r="G121" s="692"/>
      <c r="H121" s="694"/>
    </row>
    <row r="122" spans="2:8">
      <c r="B122" s="695"/>
      <c r="C122" s="695"/>
      <c r="D122" s="689"/>
      <c r="E122" s="689"/>
      <c r="F122" s="696"/>
      <c r="G122" s="689"/>
      <c r="H122" s="689"/>
    </row>
    <row r="123" spans="2:8">
      <c r="B123" s="689"/>
      <c r="C123" s="689"/>
      <c r="D123" s="689"/>
      <c r="E123" s="689"/>
      <c r="F123" s="696"/>
      <c r="G123" s="689"/>
      <c r="H123" s="689"/>
    </row>
    <row r="124" spans="2:8">
      <c r="B124" s="689"/>
      <c r="C124" s="689"/>
      <c r="D124" s="689"/>
      <c r="E124" s="689"/>
      <c r="F124" s="696"/>
      <c r="G124" s="689"/>
      <c r="H124" s="689"/>
    </row>
    <row r="125" spans="2:8">
      <c r="B125" s="689"/>
      <c r="C125" s="689"/>
      <c r="D125" s="689"/>
      <c r="E125" s="689"/>
      <c r="F125" s="696"/>
      <c r="G125" s="689"/>
      <c r="H125" s="689"/>
    </row>
    <row r="126" spans="2:8">
      <c r="B126" s="689"/>
      <c r="C126" s="689"/>
      <c r="D126" s="689"/>
      <c r="E126" s="689"/>
      <c r="F126" s="696"/>
      <c r="G126" s="689"/>
      <c r="H126" s="689"/>
    </row>
    <row r="127" spans="2:8">
      <c r="B127" s="689"/>
      <c r="C127" s="689"/>
      <c r="D127" s="689"/>
      <c r="E127" s="689"/>
      <c r="F127" s="696"/>
      <c r="G127" s="689"/>
      <c r="H127" s="689"/>
    </row>
    <row r="128" spans="2:8">
      <c r="B128" s="689"/>
      <c r="C128" s="689"/>
      <c r="D128" s="689"/>
      <c r="E128" s="689"/>
      <c r="F128" s="696"/>
      <c r="G128" s="689"/>
      <c r="H128" s="689"/>
    </row>
    <row r="129" spans="2:8">
      <c r="B129" s="689"/>
      <c r="C129" s="689"/>
      <c r="D129" s="689"/>
      <c r="E129" s="689"/>
      <c r="F129" s="696"/>
      <c r="G129" s="689"/>
      <c r="H129" s="689"/>
    </row>
    <row r="130" spans="2:8">
      <c r="B130" s="689"/>
      <c r="C130" s="689"/>
      <c r="D130" s="689"/>
      <c r="E130" s="689"/>
      <c r="F130" s="696"/>
      <c r="G130" s="689"/>
      <c r="H130" s="689"/>
    </row>
    <row r="131" spans="2:8">
      <c r="B131" s="689"/>
      <c r="C131" s="689"/>
      <c r="D131" s="689"/>
      <c r="E131" s="689"/>
      <c r="F131" s="696"/>
      <c r="G131" s="689"/>
      <c r="H131" s="689"/>
    </row>
    <row r="132" spans="2:8">
      <c r="B132" s="689"/>
      <c r="C132" s="689"/>
      <c r="D132" s="689"/>
      <c r="E132" s="689"/>
      <c r="F132" s="696"/>
      <c r="G132" s="689"/>
      <c r="H132" s="689"/>
    </row>
    <row r="133" spans="2:8">
      <c r="B133" s="689"/>
      <c r="C133" s="689"/>
      <c r="D133" s="689"/>
      <c r="E133" s="689"/>
      <c r="F133" s="696"/>
      <c r="G133" s="689"/>
      <c r="H133" s="689"/>
    </row>
    <row r="134" spans="2:8">
      <c r="B134" s="689"/>
      <c r="C134" s="689"/>
      <c r="D134" s="689"/>
      <c r="E134" s="689"/>
      <c r="F134" s="696"/>
      <c r="G134" s="689"/>
      <c r="H134" s="689"/>
    </row>
  </sheetData>
  <sheetProtection password="DAB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3"/>
  <dimension ref="A1:N36"/>
  <sheetViews>
    <sheetView workbookViewId="0">
      <selection activeCell="I6" sqref="I6:I7"/>
    </sheetView>
  </sheetViews>
  <sheetFormatPr defaultRowHeight="15"/>
  <cols>
    <col min="2" max="2" width="14" customWidth="1"/>
    <col min="3" max="3" width="15.140625" customWidth="1"/>
    <col min="5" max="5" width="13" customWidth="1"/>
    <col min="6" max="6" width="13.7109375" customWidth="1"/>
    <col min="8" max="8" width="14.28515625" customWidth="1"/>
    <col min="9" max="9" width="21.140625" customWidth="1"/>
    <col min="14" max="14" width="9.7109375" bestFit="1" customWidth="1"/>
  </cols>
  <sheetData>
    <row r="1" spans="1:9" ht="23.25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9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9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9">
      <c r="A4" s="735" t="s">
        <v>6</v>
      </c>
      <c r="B4" s="734"/>
      <c r="C4" s="817" t="s">
        <v>767</v>
      </c>
      <c r="D4" s="818"/>
      <c r="E4" s="737" t="s">
        <v>7</v>
      </c>
      <c r="F4" s="737" t="s">
        <v>760</v>
      </c>
      <c r="G4" s="734"/>
      <c r="H4" s="737" t="s">
        <v>4</v>
      </c>
      <c r="I4" s="741"/>
    </row>
    <row r="5" spans="1:9" ht="15.75" thickBot="1">
      <c r="A5" s="733"/>
      <c r="B5" s="734"/>
      <c r="C5" s="819"/>
      <c r="D5" s="820"/>
      <c r="E5" s="734"/>
      <c r="F5" s="734"/>
      <c r="G5" s="734"/>
      <c r="H5" s="734"/>
      <c r="I5" s="741"/>
    </row>
    <row r="6" spans="1:9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9">
      <c r="A7" s="733"/>
      <c r="B7" s="734"/>
      <c r="C7" s="734"/>
      <c r="D7" s="734"/>
      <c r="E7" s="734"/>
      <c r="F7" s="739"/>
      <c r="G7" s="739"/>
      <c r="H7" s="734"/>
      <c r="I7" s="742"/>
    </row>
    <row r="8" spans="1:9">
      <c r="A8" s="735" t="s">
        <v>11</v>
      </c>
      <c r="B8" s="734"/>
      <c r="C8" s="737"/>
      <c r="D8" s="734"/>
      <c r="E8" s="737" t="s">
        <v>12</v>
      </c>
      <c r="F8" s="737" t="s">
        <v>13</v>
      </c>
      <c r="G8" s="734"/>
      <c r="H8" s="734" t="s">
        <v>14</v>
      </c>
      <c r="I8" s="743">
        <v>62</v>
      </c>
    </row>
    <row r="9" spans="1:9">
      <c r="A9" s="733"/>
      <c r="B9" s="734"/>
      <c r="C9" s="734"/>
      <c r="D9" s="734"/>
      <c r="E9" s="734"/>
      <c r="F9" s="734"/>
      <c r="G9" s="734"/>
      <c r="H9" s="734"/>
      <c r="I9" s="741"/>
    </row>
    <row r="10" spans="1:9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94"/>
    </row>
    <row r="11" spans="1:9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9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9" ht="26.25">
      <c r="A13" s="101" t="s">
        <v>19</v>
      </c>
      <c r="B13" s="755" t="s">
        <v>20</v>
      </c>
      <c r="C13" s="756"/>
      <c r="D13" s="102" t="s">
        <v>21</v>
      </c>
      <c r="E13" s="755" t="s">
        <v>22</v>
      </c>
      <c r="F13" s="756"/>
      <c r="G13" s="102" t="s">
        <v>23</v>
      </c>
      <c r="H13" s="755" t="s">
        <v>24</v>
      </c>
      <c r="I13" s="756"/>
    </row>
    <row r="14" spans="1:9" ht="15.75">
      <c r="A14" s="103" t="s">
        <v>25</v>
      </c>
      <c r="B14" s="104" t="s">
        <v>26</v>
      </c>
      <c r="C14" s="105">
        <f>SUM( ' rozpočet B1'!J13)</f>
        <v>0</v>
      </c>
      <c r="D14" s="392" t="s">
        <v>27</v>
      </c>
      <c r="E14" s="393"/>
      <c r="F14" s="105">
        <v>0</v>
      </c>
      <c r="G14" s="765" t="s">
        <v>28</v>
      </c>
      <c r="H14" s="766"/>
      <c r="I14" s="105">
        <v>0</v>
      </c>
    </row>
    <row r="15" spans="1:9" ht="15.75">
      <c r="A15" s="106" t="s">
        <v>5</v>
      </c>
      <c r="B15" s="104" t="s">
        <v>29</v>
      </c>
      <c r="C15" s="105">
        <v>0</v>
      </c>
      <c r="D15" s="392" t="s">
        <v>30</v>
      </c>
      <c r="E15" s="393"/>
      <c r="F15" s="105">
        <v>0</v>
      </c>
      <c r="G15" s="765" t="s">
        <v>31</v>
      </c>
      <c r="H15" s="766"/>
      <c r="I15" s="105">
        <v>0</v>
      </c>
    </row>
    <row r="16" spans="1:9" ht="15.75">
      <c r="A16" s="103" t="s">
        <v>32</v>
      </c>
      <c r="B16" s="104" t="s">
        <v>26</v>
      </c>
      <c r="C16" s="105">
        <f>SUM( ' rozpočet B1'!J30)</f>
        <v>0</v>
      </c>
      <c r="D16" s="392" t="s">
        <v>33</v>
      </c>
      <c r="E16" s="393"/>
      <c r="F16" s="105">
        <v>0</v>
      </c>
      <c r="G16" s="765" t="s">
        <v>34</v>
      </c>
      <c r="H16" s="766"/>
      <c r="I16" s="105">
        <v>0</v>
      </c>
    </row>
    <row r="17" spans="1:14" ht="15.75">
      <c r="A17" s="106" t="s">
        <v>5</v>
      </c>
      <c r="B17" s="104" t="s">
        <v>29</v>
      </c>
      <c r="C17" s="105">
        <v>0</v>
      </c>
      <c r="D17" s="765" t="s">
        <v>5</v>
      </c>
      <c r="E17" s="766"/>
      <c r="F17" s="107" t="s">
        <v>5</v>
      </c>
      <c r="G17" s="765" t="s">
        <v>35</v>
      </c>
      <c r="H17" s="766"/>
      <c r="I17" s="105">
        <v>0</v>
      </c>
      <c r="N17" s="312"/>
    </row>
    <row r="18" spans="1:14" ht="15.75">
      <c r="A18" s="103" t="s">
        <v>36</v>
      </c>
      <c r="B18" s="104" t="s">
        <v>26</v>
      </c>
      <c r="C18" s="105">
        <f>SUM( ' rozpočet B1'!J151)</f>
        <v>0</v>
      </c>
      <c r="D18" s="765" t="s">
        <v>5</v>
      </c>
      <c r="E18" s="766"/>
      <c r="F18" s="107" t="s">
        <v>5</v>
      </c>
      <c r="G18" s="765" t="s">
        <v>37</v>
      </c>
      <c r="H18" s="766"/>
      <c r="I18" s="105">
        <v>0</v>
      </c>
    </row>
    <row r="19" spans="1:14" ht="15.75">
      <c r="A19" s="106" t="s">
        <v>5</v>
      </c>
      <c r="B19" s="104" t="s">
        <v>29</v>
      </c>
      <c r="C19" s="105">
        <v>0</v>
      </c>
      <c r="D19" s="765" t="s">
        <v>5</v>
      </c>
      <c r="E19" s="766"/>
      <c r="F19" s="107" t="s">
        <v>5</v>
      </c>
      <c r="G19" s="765" t="s">
        <v>38</v>
      </c>
      <c r="H19" s="766"/>
      <c r="I19" s="105">
        <v>0</v>
      </c>
    </row>
    <row r="20" spans="1:14" ht="15.75">
      <c r="A20" s="759" t="s">
        <v>39</v>
      </c>
      <c r="B20" s="760"/>
      <c r="C20" s="105">
        <v>0</v>
      </c>
      <c r="D20" s="765" t="s">
        <v>5</v>
      </c>
      <c r="E20" s="766"/>
      <c r="F20" s="107" t="s">
        <v>5</v>
      </c>
      <c r="G20" s="765" t="s">
        <v>5</v>
      </c>
      <c r="H20" s="766"/>
      <c r="I20" s="107" t="s">
        <v>5</v>
      </c>
    </row>
    <row r="21" spans="1:14" ht="15.75">
      <c r="A21" s="761" t="s">
        <v>40</v>
      </c>
      <c r="B21" s="762"/>
      <c r="C21" s="108">
        <v>0</v>
      </c>
      <c r="D21" s="767" t="s">
        <v>5</v>
      </c>
      <c r="E21" s="768"/>
      <c r="F21" s="109" t="s">
        <v>5</v>
      </c>
      <c r="G21" s="767" t="s">
        <v>5</v>
      </c>
      <c r="H21" s="768"/>
      <c r="I21" s="109" t="s">
        <v>5</v>
      </c>
    </row>
    <row r="22" spans="1:14" ht="15.75">
      <c r="A22" s="763" t="s">
        <v>41</v>
      </c>
      <c r="B22" s="764"/>
      <c r="C22" s="110">
        <f>SUM( C14:C21)</f>
        <v>0</v>
      </c>
      <c r="D22" s="769" t="s">
        <v>42</v>
      </c>
      <c r="E22" s="764"/>
      <c r="F22" s="110">
        <v>0</v>
      </c>
      <c r="G22" s="769" t="s">
        <v>43</v>
      </c>
      <c r="H22" s="764"/>
      <c r="I22" s="110">
        <v>0</v>
      </c>
    </row>
    <row r="23" spans="1:14" ht="16.5" thickBot="1">
      <c r="A23" s="99"/>
      <c r="B23" s="99"/>
      <c r="C23" s="99"/>
      <c r="D23" s="759" t="s">
        <v>44</v>
      </c>
      <c r="E23" s="760"/>
      <c r="F23" s="111">
        <v>0</v>
      </c>
      <c r="G23" s="770" t="s">
        <v>45</v>
      </c>
      <c r="H23" s="760"/>
      <c r="I23" s="105">
        <v>0</v>
      </c>
    </row>
    <row r="24" spans="1:14" ht="15.75">
      <c r="A24" s="99"/>
      <c r="B24" s="99"/>
      <c r="C24" s="99"/>
      <c r="D24" s="99"/>
      <c r="E24" s="99"/>
      <c r="F24" s="99"/>
      <c r="G24" s="759" t="s">
        <v>46</v>
      </c>
      <c r="H24" s="760"/>
      <c r="I24" s="105">
        <v>0</v>
      </c>
    </row>
    <row r="25" spans="1:14" ht="15.75">
      <c r="A25" s="99"/>
      <c r="B25" s="99"/>
      <c r="C25" s="99"/>
      <c r="D25" s="99"/>
      <c r="E25" s="99"/>
      <c r="F25" s="99"/>
      <c r="G25" s="759" t="s">
        <v>47</v>
      </c>
      <c r="H25" s="760"/>
      <c r="I25" s="105">
        <v>0</v>
      </c>
    </row>
    <row r="27" spans="1:14" ht="15.75">
      <c r="A27" s="771" t="s">
        <v>48</v>
      </c>
      <c r="B27" s="772"/>
      <c r="C27" s="112">
        <v>0</v>
      </c>
      <c r="D27" s="99"/>
      <c r="E27" s="99"/>
      <c r="F27" s="99"/>
      <c r="G27" s="99"/>
      <c r="H27" s="99"/>
      <c r="I27" s="99"/>
    </row>
    <row r="28" spans="1:14" ht="15.75">
      <c r="A28" s="773" t="s">
        <v>49</v>
      </c>
      <c r="B28" s="774"/>
      <c r="C28" s="113">
        <v>0</v>
      </c>
      <c r="D28" s="772" t="s">
        <v>50</v>
      </c>
      <c r="E28" s="772"/>
      <c r="F28" s="112">
        <v>0</v>
      </c>
      <c r="G28" s="772" t="s">
        <v>51</v>
      </c>
      <c r="H28" s="772"/>
      <c r="I28" s="112">
        <v>0</v>
      </c>
    </row>
    <row r="29" spans="1:14" ht="15.75">
      <c r="A29" s="773" t="s">
        <v>52</v>
      </c>
      <c r="B29" s="774"/>
      <c r="C29" s="113">
        <f>SUM( C22)</f>
        <v>0</v>
      </c>
      <c r="D29" s="774" t="s">
        <v>53</v>
      </c>
      <c r="E29" s="774"/>
      <c r="F29" s="213">
        <f>C29*0.21</f>
        <v>0</v>
      </c>
      <c r="G29" s="774" t="s">
        <v>54</v>
      </c>
      <c r="H29" s="774"/>
      <c r="I29" s="113">
        <f>C29+F29</f>
        <v>0</v>
      </c>
    </row>
    <row r="30" spans="1:14" ht="15.75" thickBot="1">
      <c r="D30" s="391"/>
    </row>
    <row r="31" spans="1:14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14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  <row r="36" spans="1:9">
      <c r="A36" s="100" t="s">
        <v>233</v>
      </c>
      <c r="B36" s="99"/>
      <c r="C36" s="99"/>
      <c r="D36" s="99"/>
      <c r="E36" s="99"/>
      <c r="F36" s="99"/>
      <c r="G36" s="99"/>
      <c r="H36" s="99"/>
      <c r="I36" s="99"/>
    </row>
  </sheetData>
  <sheetProtection password="DABF" sheet="1" objects="1" scenarios="1"/>
  <mergeCells count="79"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4"/>
  <dimension ref="A1:Q162"/>
  <sheetViews>
    <sheetView topLeftCell="A15" zoomScale="106" zoomScaleNormal="106" workbookViewId="0">
      <selection activeCell="I48" sqref="I48"/>
    </sheetView>
  </sheetViews>
  <sheetFormatPr defaultRowHeight="15"/>
  <cols>
    <col min="3" max="3" width="16.140625" customWidth="1"/>
    <col min="4" max="4" width="33" customWidth="1"/>
    <col min="5" max="5" width="60.7109375" customWidth="1"/>
    <col min="8" max="8" width="13" customWidth="1"/>
    <col min="9" max="9" width="13.28515625" customWidth="1"/>
    <col min="10" max="10" width="13.42578125" customWidth="1"/>
    <col min="11" max="11" width="16.42578125" customWidth="1"/>
    <col min="14" max="14" width="15.85546875" customWidth="1"/>
    <col min="16" max="16" width="9.28515625" bestFit="1" customWidth="1"/>
    <col min="17" max="17" width="10" bestFit="1" customWidth="1"/>
  </cols>
  <sheetData>
    <row r="1" spans="1:17" ht="23.25">
      <c r="A1" s="730" t="s">
        <v>59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7">
      <c r="A2" s="731" t="s">
        <v>1</v>
      </c>
      <c r="B2" s="732"/>
      <c r="C2" s="732"/>
      <c r="D2" s="744" t="s">
        <v>798</v>
      </c>
      <c r="E2" s="745"/>
      <c r="F2" s="732" t="s">
        <v>60</v>
      </c>
      <c r="G2" s="732"/>
      <c r="H2" s="732" t="s">
        <v>13</v>
      </c>
      <c r="I2" s="736" t="s">
        <v>2</v>
      </c>
      <c r="J2" s="732"/>
      <c r="K2" s="732"/>
      <c r="L2" s="732"/>
      <c r="M2" s="732"/>
      <c r="N2" s="740"/>
    </row>
    <row r="3" spans="1:17" ht="15.75" thickBot="1">
      <c r="A3" s="733"/>
      <c r="B3" s="734"/>
      <c r="C3" s="734"/>
      <c r="D3" s="746"/>
      <c r="E3" s="746"/>
      <c r="F3" s="734"/>
      <c r="G3" s="734"/>
      <c r="H3" s="734"/>
      <c r="I3" s="734"/>
      <c r="J3" s="734"/>
      <c r="K3" s="734"/>
      <c r="L3" s="734"/>
      <c r="M3" s="734"/>
      <c r="N3" s="741"/>
    </row>
    <row r="4" spans="1:17" ht="15" customHeight="1">
      <c r="A4" s="735" t="s">
        <v>6</v>
      </c>
      <c r="B4" s="734"/>
      <c r="C4" s="734"/>
      <c r="D4" s="821" t="s">
        <v>768</v>
      </c>
      <c r="E4" s="822"/>
      <c r="F4" s="734" t="s">
        <v>11</v>
      </c>
      <c r="G4" s="734"/>
      <c r="H4" s="734"/>
      <c r="I4" s="737" t="s">
        <v>7</v>
      </c>
      <c r="J4" s="795"/>
      <c r="K4" s="734"/>
      <c r="L4" s="734"/>
      <c r="M4" s="734"/>
      <c r="N4" s="741"/>
    </row>
    <row r="5" spans="1:17" ht="15.75" thickBot="1">
      <c r="A5" s="733"/>
      <c r="B5" s="734"/>
      <c r="C5" s="734"/>
      <c r="D5" s="823"/>
      <c r="E5" s="824"/>
      <c r="F5" s="734"/>
      <c r="G5" s="734"/>
      <c r="H5" s="734"/>
      <c r="I5" s="734"/>
      <c r="J5" s="734"/>
      <c r="K5" s="734"/>
      <c r="L5" s="734"/>
      <c r="M5" s="734"/>
      <c r="N5" s="741"/>
    </row>
    <row r="6" spans="1:17">
      <c r="A6" s="735" t="s">
        <v>8</v>
      </c>
      <c r="B6" s="734"/>
      <c r="C6" s="734"/>
      <c r="D6" s="737" t="s">
        <v>9</v>
      </c>
      <c r="E6" s="734"/>
      <c r="F6" s="734" t="s">
        <v>12</v>
      </c>
      <c r="G6" s="734"/>
      <c r="H6" s="734" t="s">
        <v>13</v>
      </c>
      <c r="I6" s="737" t="s">
        <v>10</v>
      </c>
      <c r="J6" s="739"/>
      <c r="K6" s="739"/>
      <c r="L6" s="739"/>
      <c r="M6" s="739"/>
      <c r="N6" s="742"/>
    </row>
    <row r="7" spans="1:17">
      <c r="A7" s="733"/>
      <c r="B7" s="734"/>
      <c r="C7" s="734"/>
      <c r="D7" s="734"/>
      <c r="E7" s="734"/>
      <c r="F7" s="734"/>
      <c r="G7" s="734"/>
      <c r="H7" s="734"/>
      <c r="I7" s="734"/>
      <c r="J7" s="739"/>
      <c r="K7" s="739"/>
      <c r="L7" s="739"/>
      <c r="M7" s="739"/>
      <c r="N7" s="742"/>
    </row>
    <row r="8" spans="1:17">
      <c r="A8" s="735" t="s">
        <v>15</v>
      </c>
      <c r="B8" s="734"/>
      <c r="C8" s="734"/>
      <c r="D8" s="737" t="s">
        <v>13</v>
      </c>
      <c r="E8" s="734"/>
      <c r="F8" s="734" t="s">
        <v>61</v>
      </c>
      <c r="G8" s="734"/>
      <c r="H8" s="739"/>
      <c r="I8" s="737" t="s">
        <v>16</v>
      </c>
      <c r="J8" s="796"/>
      <c r="K8" s="739"/>
      <c r="L8" s="739"/>
      <c r="M8" s="739"/>
      <c r="N8" s="742"/>
    </row>
    <row r="9" spans="1:17" ht="15.75" thickBot="1">
      <c r="A9" s="733"/>
      <c r="B9" s="734"/>
      <c r="C9" s="734"/>
      <c r="D9" s="734"/>
      <c r="E9" s="734"/>
      <c r="F9" s="734"/>
      <c r="G9" s="734"/>
      <c r="H9" s="739"/>
      <c r="I9" s="734"/>
      <c r="J9" s="739"/>
      <c r="K9" s="739"/>
      <c r="L9" s="739"/>
      <c r="M9" s="739"/>
      <c r="N9" s="742"/>
    </row>
    <row r="10" spans="1:17">
      <c r="A10" s="118" t="s">
        <v>62</v>
      </c>
      <c r="B10" s="119" t="s">
        <v>63</v>
      </c>
      <c r="C10" s="119" t="s">
        <v>64</v>
      </c>
      <c r="D10" s="803" t="s">
        <v>65</v>
      </c>
      <c r="E10" s="804"/>
      <c r="F10" s="119" t="s">
        <v>66</v>
      </c>
      <c r="G10" s="120" t="s">
        <v>67</v>
      </c>
      <c r="H10" s="121" t="s">
        <v>68</v>
      </c>
      <c r="I10" s="122" t="s">
        <v>69</v>
      </c>
      <c r="J10" s="350"/>
      <c r="K10" s="123" t="s">
        <v>70</v>
      </c>
      <c r="L10" s="802" t="s">
        <v>71</v>
      </c>
      <c r="M10" s="802"/>
      <c r="N10" s="124" t="s">
        <v>72</v>
      </c>
    </row>
    <row r="11" spans="1:17" ht="15.75" thickBot="1">
      <c r="A11" s="126" t="s">
        <v>13</v>
      </c>
      <c r="B11" s="127" t="s">
        <v>13</v>
      </c>
      <c r="C11" s="127" t="s">
        <v>13</v>
      </c>
      <c r="D11" s="800" t="s">
        <v>73</v>
      </c>
      <c r="E11" s="801"/>
      <c r="F11" s="127" t="s">
        <v>13</v>
      </c>
      <c r="G11" s="127" t="s">
        <v>13</v>
      </c>
      <c r="H11" s="128" t="s">
        <v>74</v>
      </c>
      <c r="I11" s="129" t="s">
        <v>13</v>
      </c>
      <c r="J11" s="132" t="s">
        <v>76</v>
      </c>
      <c r="K11" s="132" t="s">
        <v>77</v>
      </c>
      <c r="L11" s="131" t="s">
        <v>78</v>
      </c>
      <c r="M11" s="128" t="s">
        <v>76</v>
      </c>
      <c r="N11" s="130" t="s">
        <v>79</v>
      </c>
    </row>
    <row r="12" spans="1:17">
      <c r="A12" s="133" t="s">
        <v>5</v>
      </c>
      <c r="B12" s="134" t="s">
        <v>21</v>
      </c>
      <c r="C12" s="134" t="s">
        <v>5</v>
      </c>
      <c r="D12" s="790" t="s">
        <v>520</v>
      </c>
      <c r="E12" s="791"/>
      <c r="F12" s="135" t="s">
        <v>13</v>
      </c>
      <c r="G12" s="135" t="s">
        <v>13</v>
      </c>
      <c r="H12" s="135" t="s">
        <v>13</v>
      </c>
      <c r="I12" s="135" t="s">
        <v>13</v>
      </c>
      <c r="J12" s="174">
        <f>SUM( J13+J30+J152)</f>
        <v>0</v>
      </c>
      <c r="K12" s="115">
        <f>SUM( K13+K30+K151)</f>
        <v>0</v>
      </c>
      <c r="L12" s="125" t="s">
        <v>5</v>
      </c>
      <c r="M12" s="115">
        <v>2.3188065885000002</v>
      </c>
      <c r="N12" s="136" t="s">
        <v>5</v>
      </c>
      <c r="Q12" s="312"/>
    </row>
    <row r="13" spans="1:17">
      <c r="A13" s="188"/>
      <c r="B13" s="311"/>
      <c r="C13" s="337" t="s">
        <v>570</v>
      </c>
      <c r="D13" s="310"/>
      <c r="E13" s="311"/>
      <c r="F13" s="189"/>
      <c r="G13" s="189"/>
      <c r="H13" s="189"/>
      <c r="I13" s="189"/>
      <c r="J13" s="174">
        <f>SUM( J14+J126+J133+J139)</f>
        <v>0</v>
      </c>
      <c r="K13" s="174">
        <f>SUM( K14+K126+K133+K139)</f>
        <v>0</v>
      </c>
      <c r="L13" s="180"/>
      <c r="M13" s="174"/>
      <c r="N13" s="190"/>
    </row>
    <row r="14" spans="1:17">
      <c r="A14" s="133" t="s">
        <v>5</v>
      </c>
      <c r="B14" s="134" t="s">
        <v>21</v>
      </c>
      <c r="C14" s="134" t="s">
        <v>82</v>
      </c>
      <c r="D14" s="790" t="s">
        <v>83</v>
      </c>
      <c r="E14" s="791"/>
      <c r="F14" s="135" t="s">
        <v>13</v>
      </c>
      <c r="G14" s="135" t="s">
        <v>13</v>
      </c>
      <c r="H14" s="135" t="s">
        <v>13</v>
      </c>
      <c r="I14" s="135" t="s">
        <v>13</v>
      </c>
      <c r="J14" s="115">
        <f>SUM( J15:J27)</f>
        <v>0</v>
      </c>
      <c r="K14" s="115">
        <f>SUM( K15:K27)</f>
        <v>0</v>
      </c>
      <c r="L14" s="125" t="s">
        <v>5</v>
      </c>
      <c r="M14" s="115">
        <v>0.27700298400000001</v>
      </c>
      <c r="N14" s="136" t="s">
        <v>5</v>
      </c>
    </row>
    <row r="15" spans="1:17">
      <c r="A15" s="116" t="s">
        <v>99</v>
      </c>
      <c r="B15" s="117" t="s">
        <v>21</v>
      </c>
      <c r="C15" s="117" t="s">
        <v>324</v>
      </c>
      <c r="D15" s="737" t="s">
        <v>784</v>
      </c>
      <c r="E15" s="734"/>
      <c r="F15" s="117" t="s">
        <v>87</v>
      </c>
      <c r="G15" s="137">
        <v>2.1</v>
      </c>
      <c r="H15" s="547">
        <v>0</v>
      </c>
      <c r="I15" s="138" t="s">
        <v>88</v>
      </c>
      <c r="J15" s="137">
        <f>SUM( G15*H15)</f>
        <v>0</v>
      </c>
      <c r="K15" s="137">
        <f>SUM( J15*1.21)</f>
        <v>0</v>
      </c>
      <c r="L15" s="137">
        <v>3.6269999999999997E-2</v>
      </c>
      <c r="M15" s="137">
        <v>7.6166999999999999E-2</v>
      </c>
      <c r="N15" s="383" t="s">
        <v>824</v>
      </c>
    </row>
    <row r="16" spans="1:17">
      <c r="A16" s="140"/>
      <c r="B16" s="114"/>
      <c r="C16" s="114"/>
      <c r="D16" s="141" t="s">
        <v>326</v>
      </c>
      <c r="E16" s="141" t="s">
        <v>117</v>
      </c>
      <c r="F16" s="114"/>
      <c r="G16" s="142">
        <v>2.1</v>
      </c>
      <c r="H16" s="114"/>
      <c r="I16" s="114"/>
      <c r="J16" s="114"/>
      <c r="K16" s="114"/>
      <c r="L16" s="114"/>
      <c r="M16" s="114"/>
      <c r="N16" s="143"/>
    </row>
    <row r="17" spans="1:16">
      <c r="A17" s="116" t="s">
        <v>105</v>
      </c>
      <c r="B17" s="117" t="s">
        <v>21</v>
      </c>
      <c r="C17" s="117" t="s">
        <v>331</v>
      </c>
      <c r="D17" s="737" t="s">
        <v>332</v>
      </c>
      <c r="E17" s="734"/>
      <c r="F17" s="117" t="s">
        <v>87</v>
      </c>
      <c r="G17" s="137">
        <v>4.5064000000000002</v>
      </c>
      <c r="H17" s="547">
        <v>0</v>
      </c>
      <c r="I17" s="138" t="s">
        <v>88</v>
      </c>
      <c r="J17" s="191">
        <f>SUM( G17*H17)</f>
        <v>0</v>
      </c>
      <c r="K17" s="191">
        <f>SUM( J17*1.21)</f>
        <v>0</v>
      </c>
      <c r="L17" s="137">
        <v>2.5860000000000001E-2</v>
      </c>
      <c r="M17" s="137">
        <v>0.11653550400000001</v>
      </c>
      <c r="N17" s="383" t="s">
        <v>824</v>
      </c>
    </row>
    <row r="18" spans="1:16">
      <c r="A18" s="140"/>
      <c r="B18" s="114"/>
      <c r="C18" s="114"/>
      <c r="D18" s="141" t="s">
        <v>521</v>
      </c>
      <c r="E18" s="141" t="s">
        <v>264</v>
      </c>
      <c r="F18" s="114"/>
      <c r="G18" s="142">
        <v>4.5064000000000002</v>
      </c>
      <c r="H18" s="114"/>
      <c r="I18" s="114"/>
      <c r="J18" s="114"/>
      <c r="K18" s="114"/>
      <c r="L18" s="114"/>
      <c r="M18" s="114"/>
      <c r="N18" s="143"/>
    </row>
    <row r="19" spans="1:16">
      <c r="A19" s="116" t="s">
        <v>112</v>
      </c>
      <c r="B19" s="117" t="s">
        <v>21</v>
      </c>
      <c r="C19" s="117" t="s">
        <v>334</v>
      </c>
      <c r="D19" s="737" t="s">
        <v>139</v>
      </c>
      <c r="E19" s="734"/>
      <c r="F19" s="117" t="s">
        <v>102</v>
      </c>
      <c r="G19" s="137">
        <v>1</v>
      </c>
      <c r="H19" s="547">
        <v>0</v>
      </c>
      <c r="I19" s="138" t="s">
        <v>88</v>
      </c>
      <c r="J19" s="191">
        <f>SUM( G19*H19)</f>
        <v>0</v>
      </c>
      <c r="K19" s="191">
        <f>SUM( J19*1.21)</f>
        <v>0</v>
      </c>
      <c r="L19" s="137">
        <v>1.8970000000000001E-2</v>
      </c>
      <c r="M19" s="137">
        <v>1.8970000000000001E-2</v>
      </c>
      <c r="N19" s="383" t="s">
        <v>824</v>
      </c>
    </row>
    <row r="20" spans="1:16">
      <c r="A20" s="140"/>
      <c r="B20" s="114"/>
      <c r="C20" s="114"/>
      <c r="D20" s="141" t="s">
        <v>84</v>
      </c>
      <c r="E20" s="141" t="s">
        <v>164</v>
      </c>
      <c r="F20" s="114"/>
      <c r="G20" s="142">
        <v>1</v>
      </c>
      <c r="H20" s="114"/>
      <c r="I20" s="114"/>
      <c r="J20" s="114"/>
      <c r="K20" s="114"/>
      <c r="L20" s="114"/>
      <c r="M20" s="114"/>
      <c r="N20" s="143"/>
    </row>
    <row r="21" spans="1:16">
      <c r="A21" s="116" t="s">
        <v>120</v>
      </c>
      <c r="B21" s="117" t="s">
        <v>21</v>
      </c>
      <c r="C21" s="117" t="s">
        <v>142</v>
      </c>
      <c r="D21" s="737" t="s">
        <v>143</v>
      </c>
      <c r="E21" s="734"/>
      <c r="F21" s="117" t="s">
        <v>163</v>
      </c>
      <c r="G21" s="137">
        <v>1</v>
      </c>
      <c r="H21" s="547">
        <v>0</v>
      </c>
      <c r="I21" s="138" t="s">
        <v>88</v>
      </c>
      <c r="J21" s="191">
        <f>SUM( G21*H21)</f>
        <v>0</v>
      </c>
      <c r="K21" s="191">
        <f>SUM( J21*1.21)</f>
        <v>0</v>
      </c>
      <c r="L21" s="137">
        <v>0</v>
      </c>
      <c r="M21" s="137">
        <v>0</v>
      </c>
      <c r="N21" s="139" t="s">
        <v>5</v>
      </c>
      <c r="P21" s="312"/>
    </row>
    <row r="22" spans="1:16">
      <c r="A22" s="140"/>
      <c r="B22" s="114"/>
      <c r="C22" s="114"/>
      <c r="D22" s="141" t="s">
        <v>84</v>
      </c>
      <c r="E22" s="141" t="s">
        <v>258</v>
      </c>
      <c r="F22" s="114"/>
      <c r="G22" s="142">
        <v>1</v>
      </c>
      <c r="H22" s="114"/>
      <c r="I22" s="114"/>
      <c r="J22" s="114"/>
      <c r="K22" s="114"/>
      <c r="L22" s="114"/>
      <c r="M22" s="114"/>
      <c r="N22" s="143"/>
    </row>
    <row r="23" spans="1:16">
      <c r="A23" s="116" t="s">
        <v>125</v>
      </c>
      <c r="B23" s="117" t="s">
        <v>21</v>
      </c>
      <c r="C23" s="117" t="s">
        <v>237</v>
      </c>
      <c r="D23" s="737" t="s">
        <v>238</v>
      </c>
      <c r="E23" s="734"/>
      <c r="F23" s="117" t="s">
        <v>87</v>
      </c>
      <c r="G23" s="137">
        <v>1.3280000000000001</v>
      </c>
      <c r="H23" s="547">
        <v>0</v>
      </c>
      <c r="I23" s="138" t="s">
        <v>88</v>
      </c>
      <c r="J23" s="191">
        <f>SUM( G23*H23)</f>
        <v>0</v>
      </c>
      <c r="K23" s="191">
        <f>SUM( J23*1.21)</f>
        <v>0</v>
      </c>
      <c r="L23" s="137">
        <v>3.4909999999999997E-2</v>
      </c>
      <c r="M23" s="137">
        <v>4.6360479999999996E-2</v>
      </c>
      <c r="N23" s="383" t="s">
        <v>824</v>
      </c>
    </row>
    <row r="24" spans="1:16">
      <c r="A24" s="140"/>
      <c r="B24" s="114"/>
      <c r="C24" s="114"/>
      <c r="D24" s="141" t="s">
        <v>522</v>
      </c>
      <c r="E24" s="141" t="s">
        <v>523</v>
      </c>
      <c r="F24" s="114"/>
      <c r="G24" s="142">
        <v>1.3280000000000001</v>
      </c>
      <c r="H24" s="114"/>
      <c r="I24" s="114"/>
      <c r="J24" s="114"/>
      <c r="K24" s="114"/>
      <c r="L24" s="114"/>
      <c r="M24" s="114"/>
      <c r="N24" s="143"/>
    </row>
    <row r="25" spans="1:16">
      <c r="A25" s="116" t="s">
        <v>130</v>
      </c>
      <c r="B25" s="117" t="s">
        <v>21</v>
      </c>
      <c r="C25" s="117" t="s">
        <v>524</v>
      </c>
      <c r="D25" s="737" t="s">
        <v>525</v>
      </c>
      <c r="E25" s="734"/>
      <c r="F25" s="117" t="s">
        <v>115</v>
      </c>
      <c r="G25" s="137">
        <v>6.64</v>
      </c>
      <c r="H25" s="547">
        <v>0</v>
      </c>
      <c r="I25" s="138" t="s">
        <v>88</v>
      </c>
      <c r="J25" s="191">
        <f>SUM( G25*H25)</f>
        <v>0</v>
      </c>
      <c r="K25" s="191">
        <f>SUM( J25*1.21)</f>
        <v>0</v>
      </c>
      <c r="L25" s="137">
        <v>0</v>
      </c>
      <c r="M25" s="137">
        <v>0</v>
      </c>
      <c r="N25" s="383" t="s">
        <v>824</v>
      </c>
    </row>
    <row r="26" spans="1:16">
      <c r="A26" s="140"/>
      <c r="B26" s="114"/>
      <c r="C26" s="114"/>
      <c r="D26" s="141" t="s">
        <v>526</v>
      </c>
      <c r="E26" s="141" t="s">
        <v>523</v>
      </c>
      <c r="F26" s="114"/>
      <c r="G26" s="142">
        <v>6.64</v>
      </c>
      <c r="H26" s="114"/>
      <c r="I26" s="114"/>
      <c r="J26" s="114"/>
      <c r="K26" s="114"/>
      <c r="L26" s="114"/>
      <c r="M26" s="114"/>
      <c r="N26" s="143"/>
    </row>
    <row r="27" spans="1:16">
      <c r="A27" s="194"/>
      <c r="B27" s="199"/>
      <c r="C27" s="308" t="s">
        <v>209</v>
      </c>
      <c r="D27" s="737" t="s">
        <v>210</v>
      </c>
      <c r="E27" s="734"/>
      <c r="F27" s="308" t="s">
        <v>205</v>
      </c>
      <c r="G27" s="191">
        <v>0.28000000000000003</v>
      </c>
      <c r="H27" s="547">
        <v>0</v>
      </c>
      <c r="I27" s="192" t="s">
        <v>88</v>
      </c>
      <c r="J27" s="191">
        <f>SUM( G27*H27)</f>
        <v>0</v>
      </c>
      <c r="K27" s="191">
        <f>SUM( J27*1.21)</f>
        <v>0</v>
      </c>
      <c r="L27" s="191">
        <v>0</v>
      </c>
      <c r="M27" s="191">
        <v>0</v>
      </c>
      <c r="N27" s="383" t="s">
        <v>824</v>
      </c>
    </row>
    <row r="28" spans="1:16">
      <c r="A28" s="194"/>
      <c r="B28" s="199"/>
      <c r="C28" s="308"/>
      <c r="D28" s="307"/>
      <c r="E28" s="308"/>
      <c r="F28" s="308"/>
      <c r="G28" s="191"/>
      <c r="H28" s="191"/>
      <c r="I28" s="192"/>
      <c r="J28" s="191"/>
      <c r="K28" s="191"/>
      <c r="L28" s="191"/>
      <c r="M28" s="191"/>
      <c r="N28" s="193"/>
    </row>
    <row r="29" spans="1:16">
      <c r="A29" s="194"/>
      <c r="B29" s="199"/>
      <c r="C29" s="308"/>
      <c r="D29" s="307"/>
      <c r="E29" s="308"/>
      <c r="F29" s="308"/>
      <c r="G29" s="191"/>
      <c r="H29" s="191"/>
      <c r="I29" s="192"/>
      <c r="J29" s="191"/>
      <c r="K29" s="191"/>
      <c r="L29" s="191"/>
      <c r="M29" s="191"/>
      <c r="N29" s="193"/>
    </row>
    <row r="30" spans="1:16">
      <c r="A30" s="321"/>
      <c r="B30" s="322"/>
      <c r="C30" s="338" t="s">
        <v>32</v>
      </c>
      <c r="D30" s="316"/>
      <c r="E30" s="314"/>
      <c r="F30" s="314"/>
      <c r="G30" s="317"/>
      <c r="H30" s="317"/>
      <c r="I30" s="318"/>
      <c r="J30" s="333">
        <f>SUM( J31+J37+J45+J55+J72+J83+J88+J102+J115)</f>
        <v>0</v>
      </c>
      <c r="K30" s="333">
        <f>SUM( K31+K37+K45+K55+K72+K83+K88+K102+K115)</f>
        <v>0</v>
      </c>
      <c r="L30" s="317"/>
      <c r="M30" s="317"/>
      <c r="N30" s="319"/>
    </row>
    <row r="31" spans="1:16">
      <c r="A31" s="133" t="s">
        <v>5</v>
      </c>
      <c r="B31" s="134" t="s">
        <v>21</v>
      </c>
      <c r="C31" s="134" t="s">
        <v>241</v>
      </c>
      <c r="D31" s="790" t="s">
        <v>242</v>
      </c>
      <c r="E31" s="791"/>
      <c r="F31" s="135" t="s">
        <v>13</v>
      </c>
      <c r="G31" s="135" t="s">
        <v>13</v>
      </c>
      <c r="H31" s="135" t="s">
        <v>13</v>
      </c>
      <c r="I31" s="135" t="s">
        <v>13</v>
      </c>
      <c r="J31" s="174">
        <f>SUM( J32:J35)</f>
        <v>0</v>
      </c>
      <c r="K31" s="174">
        <f>SUM( K32:K35)</f>
        <v>0</v>
      </c>
      <c r="L31" s="125" t="s">
        <v>5</v>
      </c>
      <c r="M31" s="115">
        <v>6.5887244499999997E-2</v>
      </c>
      <c r="N31" s="136" t="s">
        <v>5</v>
      </c>
    </row>
    <row r="32" spans="1:16">
      <c r="A32" s="116" t="s">
        <v>137</v>
      </c>
      <c r="B32" s="117" t="s">
        <v>21</v>
      </c>
      <c r="C32" s="117" t="s">
        <v>335</v>
      </c>
      <c r="D32" s="737" t="s">
        <v>336</v>
      </c>
      <c r="E32" s="734"/>
      <c r="F32" s="117" t="s">
        <v>87</v>
      </c>
      <c r="G32" s="137">
        <v>13.929650000000001</v>
      </c>
      <c r="H32" s="547">
        <v>0</v>
      </c>
      <c r="I32" s="138" t="s">
        <v>88</v>
      </c>
      <c r="J32" s="191">
        <f>SUM( G32*H32)</f>
        <v>0</v>
      </c>
      <c r="K32" s="191">
        <f>SUM( J32*1.21)</f>
        <v>0</v>
      </c>
      <c r="L32" s="137">
        <v>4.7299999999999998E-3</v>
      </c>
      <c r="M32" s="137">
        <v>6.5887244499999997E-2</v>
      </c>
      <c r="N32" s="383" t="s">
        <v>824</v>
      </c>
    </row>
    <row r="33" spans="1:14">
      <c r="A33" s="140"/>
      <c r="B33" s="114"/>
      <c r="C33" s="114"/>
      <c r="D33" s="141" t="s">
        <v>527</v>
      </c>
      <c r="E33" s="141" t="s">
        <v>338</v>
      </c>
      <c r="F33" s="114"/>
      <c r="G33" s="142">
        <v>4.5296500000000002</v>
      </c>
      <c r="H33" s="114"/>
      <c r="I33" s="114"/>
      <c r="J33" s="114"/>
      <c r="K33" s="114"/>
      <c r="L33" s="114"/>
      <c r="M33" s="114"/>
      <c r="N33" s="143"/>
    </row>
    <row r="34" spans="1:14">
      <c r="A34" s="140"/>
      <c r="B34" s="114"/>
      <c r="C34" s="114"/>
      <c r="D34" s="141" t="s">
        <v>528</v>
      </c>
      <c r="E34" s="141" t="s">
        <v>339</v>
      </c>
      <c r="F34" s="114"/>
      <c r="G34" s="142">
        <v>9.4</v>
      </c>
      <c r="H34" s="114"/>
      <c r="I34" s="114"/>
      <c r="J34" s="114"/>
      <c r="K34" s="114"/>
      <c r="L34" s="114"/>
      <c r="M34" s="114"/>
      <c r="N34" s="143"/>
    </row>
    <row r="35" spans="1:14">
      <c r="A35" s="116" t="s">
        <v>141</v>
      </c>
      <c r="B35" s="117" t="s">
        <v>21</v>
      </c>
      <c r="C35" s="117" t="s">
        <v>247</v>
      </c>
      <c r="D35" s="737" t="s">
        <v>248</v>
      </c>
      <c r="E35" s="734"/>
      <c r="F35" s="117" t="s">
        <v>168</v>
      </c>
      <c r="G35" s="137">
        <v>120.35</v>
      </c>
      <c r="H35" s="547">
        <v>0</v>
      </c>
      <c r="I35" s="138" t="s">
        <v>88</v>
      </c>
      <c r="J35" s="191">
        <f>SUM( G35*H35)</f>
        <v>0</v>
      </c>
      <c r="K35" s="191">
        <f>SUM( J35*1.21)</f>
        <v>0</v>
      </c>
      <c r="L35" s="137">
        <v>0</v>
      </c>
      <c r="M35" s="137">
        <v>0</v>
      </c>
      <c r="N35" s="383" t="s">
        <v>824</v>
      </c>
    </row>
    <row r="36" spans="1:14">
      <c r="A36" s="140"/>
      <c r="B36" s="114"/>
      <c r="C36" s="114"/>
      <c r="D36" s="141" t="s">
        <v>529</v>
      </c>
      <c r="E36" s="141" t="s">
        <v>5</v>
      </c>
      <c r="F36" s="114"/>
      <c r="G36" s="142">
        <v>120.35</v>
      </c>
      <c r="H36" s="114"/>
      <c r="I36" s="114"/>
      <c r="J36" s="114"/>
      <c r="K36" s="114"/>
      <c r="L36" s="114"/>
      <c r="M36" s="114"/>
      <c r="N36" s="143"/>
    </row>
    <row r="37" spans="1:14">
      <c r="A37" s="133" t="s">
        <v>5</v>
      </c>
      <c r="B37" s="134" t="s">
        <v>21</v>
      </c>
      <c r="C37" s="134" t="s">
        <v>340</v>
      </c>
      <c r="D37" s="790" t="s">
        <v>341</v>
      </c>
      <c r="E37" s="791"/>
      <c r="F37" s="135" t="s">
        <v>13</v>
      </c>
      <c r="G37" s="135" t="s">
        <v>13</v>
      </c>
      <c r="H37" s="135" t="s">
        <v>13</v>
      </c>
      <c r="I37" s="135" t="s">
        <v>13</v>
      </c>
      <c r="J37" s="174">
        <f>SUM( J38:J44)</f>
        <v>0</v>
      </c>
      <c r="K37" s="174">
        <f>SUM( K38:K44)</f>
        <v>0</v>
      </c>
      <c r="L37" s="125" t="s">
        <v>5</v>
      </c>
      <c r="M37" s="115">
        <v>8.9999999999999998E-4</v>
      </c>
      <c r="N37" s="136" t="s">
        <v>5</v>
      </c>
    </row>
    <row r="38" spans="1:14">
      <c r="A38" s="116" t="s">
        <v>147</v>
      </c>
      <c r="B38" s="117" t="s">
        <v>21</v>
      </c>
      <c r="C38" s="117" t="s">
        <v>342</v>
      </c>
      <c r="D38" s="737" t="s">
        <v>343</v>
      </c>
      <c r="E38" s="734"/>
      <c r="F38" s="117" t="s">
        <v>102</v>
      </c>
      <c r="G38" s="137">
        <v>1</v>
      </c>
      <c r="H38" s="547">
        <v>0</v>
      </c>
      <c r="I38" s="138" t="s">
        <v>88</v>
      </c>
      <c r="J38" s="191">
        <f>SUM( G38*H38)</f>
        <v>0</v>
      </c>
      <c r="K38" s="191">
        <f>SUM( J38*1.21)</f>
        <v>0</v>
      </c>
      <c r="L38" s="137">
        <v>5.9000000000000003E-4</v>
      </c>
      <c r="M38" s="137">
        <v>5.9000000000000003E-4</v>
      </c>
      <c r="N38" s="383" t="s">
        <v>824</v>
      </c>
    </row>
    <row r="39" spans="1:14">
      <c r="A39" s="140"/>
      <c r="B39" s="114"/>
      <c r="C39" s="114"/>
      <c r="D39" s="141" t="s">
        <v>84</v>
      </c>
      <c r="E39" s="141" t="s">
        <v>98</v>
      </c>
      <c r="F39" s="114"/>
      <c r="G39" s="142">
        <v>1</v>
      </c>
      <c r="H39" s="114"/>
      <c r="I39" s="114"/>
      <c r="J39" s="114"/>
      <c r="K39" s="114"/>
      <c r="L39" s="114"/>
      <c r="M39" s="114"/>
      <c r="N39" s="143"/>
    </row>
    <row r="40" spans="1:14">
      <c r="A40" s="116" t="s">
        <v>150</v>
      </c>
      <c r="B40" s="117" t="s">
        <v>21</v>
      </c>
      <c r="C40" s="117" t="s">
        <v>344</v>
      </c>
      <c r="D40" s="737" t="s">
        <v>345</v>
      </c>
      <c r="E40" s="734"/>
      <c r="F40" s="117" t="s">
        <v>102</v>
      </c>
      <c r="G40" s="137">
        <v>1</v>
      </c>
      <c r="H40" s="547">
        <v>0</v>
      </c>
      <c r="I40" s="138" t="s">
        <v>88</v>
      </c>
      <c r="J40" s="191">
        <f>SUM( G40*H40)</f>
        <v>0</v>
      </c>
      <c r="K40" s="191">
        <f>SUM( J40*1.21)</f>
        <v>0</v>
      </c>
      <c r="L40" s="137">
        <v>3.1E-4</v>
      </c>
      <c r="M40" s="137">
        <v>3.1E-4</v>
      </c>
      <c r="N40" s="383" t="s">
        <v>824</v>
      </c>
    </row>
    <row r="41" spans="1:14">
      <c r="A41" s="140"/>
      <c r="B41" s="114"/>
      <c r="C41" s="114"/>
      <c r="D41" s="141" t="s">
        <v>84</v>
      </c>
      <c r="E41" s="141" t="s">
        <v>98</v>
      </c>
      <c r="F41" s="114"/>
      <c r="G41" s="142">
        <v>1</v>
      </c>
      <c r="H41" s="114"/>
      <c r="I41" s="114"/>
      <c r="J41" s="114"/>
      <c r="K41" s="114"/>
      <c r="L41" s="114"/>
      <c r="M41" s="114"/>
      <c r="N41" s="143"/>
    </row>
    <row r="42" spans="1:14">
      <c r="A42" s="116" t="s">
        <v>153</v>
      </c>
      <c r="B42" s="117" t="s">
        <v>21</v>
      </c>
      <c r="C42" s="117" t="s">
        <v>348</v>
      </c>
      <c r="D42" s="737" t="s">
        <v>349</v>
      </c>
      <c r="E42" s="734"/>
      <c r="F42" s="117" t="s">
        <v>168</v>
      </c>
      <c r="G42" s="137">
        <v>29.56</v>
      </c>
      <c r="H42" s="547">
        <v>0</v>
      </c>
      <c r="I42" s="138" t="s">
        <v>88</v>
      </c>
      <c r="J42" s="191">
        <f>SUM( G42*H42)</f>
        <v>0</v>
      </c>
      <c r="K42" s="191">
        <f>SUM( J42*1.21)</f>
        <v>0</v>
      </c>
      <c r="L42" s="137">
        <v>0</v>
      </c>
      <c r="M42" s="137">
        <v>0</v>
      </c>
      <c r="N42" s="383" t="s">
        <v>824</v>
      </c>
    </row>
    <row r="43" spans="1:14">
      <c r="A43" s="140"/>
      <c r="B43" s="114"/>
      <c r="C43" s="114"/>
      <c r="D43" s="141" t="s">
        <v>350</v>
      </c>
      <c r="E43" s="141" t="s">
        <v>98</v>
      </c>
      <c r="F43" s="114"/>
      <c r="G43" s="142">
        <v>29.56</v>
      </c>
      <c r="H43" s="114"/>
      <c r="I43" s="114"/>
      <c r="J43" s="114"/>
      <c r="K43" s="114"/>
      <c r="L43" s="114"/>
      <c r="M43" s="114"/>
      <c r="N43" s="143"/>
    </row>
    <row r="44" spans="1:14">
      <c r="A44" s="116" t="s">
        <v>156</v>
      </c>
      <c r="B44" s="117" t="s">
        <v>21</v>
      </c>
      <c r="C44" s="117" t="s">
        <v>346</v>
      </c>
      <c r="D44" s="737" t="s">
        <v>347</v>
      </c>
      <c r="E44" s="734"/>
      <c r="F44" s="117" t="s">
        <v>261</v>
      </c>
      <c r="G44" s="137">
        <v>1</v>
      </c>
      <c r="H44" s="191">
        <f>'RR - ZTI VNITRNI - BYT B1'!H57</f>
        <v>0</v>
      </c>
      <c r="I44" s="138" t="s">
        <v>88</v>
      </c>
      <c r="J44" s="191">
        <f>SUM( G44*H44)</f>
        <v>0</v>
      </c>
      <c r="K44" s="191">
        <f>SUM( J44*1.21)</f>
        <v>0</v>
      </c>
      <c r="L44" s="137">
        <v>0</v>
      </c>
      <c r="M44" s="137">
        <v>0</v>
      </c>
      <c r="N44" s="139" t="s">
        <v>5</v>
      </c>
    </row>
    <row r="45" spans="1:14">
      <c r="A45" s="133" t="s">
        <v>5</v>
      </c>
      <c r="B45" s="134" t="s">
        <v>21</v>
      </c>
      <c r="C45" s="134" t="s">
        <v>351</v>
      </c>
      <c r="D45" s="790" t="s">
        <v>352</v>
      </c>
      <c r="E45" s="791"/>
      <c r="F45" s="135" t="s">
        <v>13</v>
      </c>
      <c r="G45" s="135" t="s">
        <v>13</v>
      </c>
      <c r="H45" s="135" t="s">
        <v>13</v>
      </c>
      <c r="I45" s="135" t="s">
        <v>13</v>
      </c>
      <c r="J45" s="174">
        <f>SUM( J46:J54)</f>
        <v>0</v>
      </c>
      <c r="K45" s="115">
        <f>SUM( K46:K54)</f>
        <v>0</v>
      </c>
      <c r="L45" s="125" t="s">
        <v>5</v>
      </c>
      <c r="M45" s="115">
        <v>9.0120000000000006E-2</v>
      </c>
      <c r="N45" s="136" t="s">
        <v>5</v>
      </c>
    </row>
    <row r="46" spans="1:14">
      <c r="A46" s="116" t="s">
        <v>160</v>
      </c>
      <c r="B46" s="117" t="s">
        <v>21</v>
      </c>
      <c r="C46" s="117" t="s">
        <v>353</v>
      </c>
      <c r="D46" s="737" t="s">
        <v>354</v>
      </c>
      <c r="E46" s="734"/>
      <c r="F46" s="117" t="s">
        <v>102</v>
      </c>
      <c r="G46" s="137">
        <v>1</v>
      </c>
      <c r="H46" s="547">
        <v>0</v>
      </c>
      <c r="I46" s="138" t="s">
        <v>88</v>
      </c>
      <c r="J46" s="191">
        <f>SUM( G46*H46)</f>
        <v>0</v>
      </c>
      <c r="K46" s="191">
        <f>SUM( J46*1.21)</f>
        <v>0</v>
      </c>
      <c r="L46" s="137">
        <v>3.1870000000000002E-2</v>
      </c>
      <c r="M46" s="137">
        <v>3.1870000000000002E-2</v>
      </c>
      <c r="N46" s="383" t="s">
        <v>824</v>
      </c>
    </row>
    <row r="47" spans="1:14">
      <c r="A47" s="140"/>
      <c r="B47" s="114"/>
      <c r="C47" s="114"/>
      <c r="D47" s="141" t="s">
        <v>84</v>
      </c>
      <c r="E47" s="141" t="s">
        <v>355</v>
      </c>
      <c r="F47" s="114"/>
      <c r="G47" s="142">
        <v>1</v>
      </c>
      <c r="H47" s="114"/>
      <c r="I47" s="114"/>
      <c r="J47" s="114"/>
      <c r="K47" s="114"/>
      <c r="L47" s="114"/>
      <c r="M47" s="114"/>
      <c r="N47" s="143"/>
    </row>
    <row r="48" spans="1:14">
      <c r="A48" s="116" t="s">
        <v>165</v>
      </c>
      <c r="B48" s="117" t="s">
        <v>21</v>
      </c>
      <c r="C48" s="117" t="s">
        <v>356</v>
      </c>
      <c r="D48" s="737" t="s">
        <v>357</v>
      </c>
      <c r="E48" s="734"/>
      <c r="F48" s="117" t="s">
        <v>261</v>
      </c>
      <c r="G48" s="137">
        <v>1</v>
      </c>
      <c r="H48" s="547">
        <v>0</v>
      </c>
      <c r="I48" s="138" t="s">
        <v>88</v>
      </c>
      <c r="J48" s="191">
        <f>SUM( G48*H48)</f>
        <v>0</v>
      </c>
      <c r="K48" s="191">
        <f>SUM( J48*1.21)</f>
        <v>0</v>
      </c>
      <c r="L48" s="137">
        <v>1.933E-2</v>
      </c>
      <c r="M48" s="137">
        <v>1.933E-2</v>
      </c>
      <c r="N48" s="383" t="s">
        <v>824</v>
      </c>
    </row>
    <row r="49" spans="1:14">
      <c r="A49" s="140"/>
      <c r="B49" s="114"/>
      <c r="C49" s="114"/>
      <c r="D49" s="141" t="s">
        <v>84</v>
      </c>
      <c r="E49" s="141" t="s">
        <v>358</v>
      </c>
      <c r="F49" s="114"/>
      <c r="G49" s="142">
        <v>1</v>
      </c>
      <c r="H49" s="114"/>
      <c r="I49" s="114"/>
      <c r="J49" s="114"/>
      <c r="K49" s="114"/>
      <c r="L49" s="114"/>
      <c r="M49" s="114"/>
      <c r="N49" s="143"/>
    </row>
    <row r="50" spans="1:14">
      <c r="A50" s="116" t="s">
        <v>172</v>
      </c>
      <c r="B50" s="117" t="s">
        <v>21</v>
      </c>
      <c r="C50" s="117" t="s">
        <v>359</v>
      </c>
      <c r="D50" s="737" t="s">
        <v>360</v>
      </c>
      <c r="E50" s="734"/>
      <c r="F50" s="117" t="s">
        <v>261</v>
      </c>
      <c r="G50" s="137">
        <v>2</v>
      </c>
      <c r="H50" s="547">
        <v>0</v>
      </c>
      <c r="I50" s="138" t="s">
        <v>88</v>
      </c>
      <c r="J50" s="191">
        <f>SUM( G50*H50)</f>
        <v>0</v>
      </c>
      <c r="K50" s="191">
        <f>SUM( J50*1.21)</f>
        <v>0</v>
      </c>
      <c r="L50" s="137">
        <v>1.9460000000000002E-2</v>
      </c>
      <c r="M50" s="137">
        <v>3.8920000000000003E-2</v>
      </c>
      <c r="N50" s="383" t="s">
        <v>824</v>
      </c>
    </row>
    <row r="51" spans="1:14">
      <c r="A51" s="140"/>
      <c r="B51" s="114"/>
      <c r="C51" s="114"/>
      <c r="D51" s="141" t="s">
        <v>94</v>
      </c>
      <c r="E51" s="141" t="s">
        <v>358</v>
      </c>
      <c r="F51" s="114"/>
      <c r="G51" s="142">
        <v>2</v>
      </c>
      <c r="H51" s="114"/>
      <c r="I51" s="114"/>
      <c r="J51" s="114"/>
      <c r="K51" s="114"/>
      <c r="L51" s="114"/>
      <c r="M51" s="114"/>
      <c r="N51" s="143"/>
    </row>
    <row r="52" spans="1:14">
      <c r="A52" s="116" t="s">
        <v>177</v>
      </c>
      <c r="B52" s="117" t="s">
        <v>21</v>
      </c>
      <c r="C52" s="117" t="s">
        <v>361</v>
      </c>
      <c r="D52" s="737" t="s">
        <v>362</v>
      </c>
      <c r="E52" s="734"/>
      <c r="F52" s="117" t="s">
        <v>261</v>
      </c>
      <c r="G52" s="137">
        <v>1</v>
      </c>
      <c r="H52" s="547">
        <v>0</v>
      </c>
      <c r="I52" s="138" t="s">
        <v>88</v>
      </c>
      <c r="J52" s="191">
        <f>SUM( G52*H52)</f>
        <v>0</v>
      </c>
      <c r="K52" s="191">
        <f>SUM( J52*1.21)</f>
        <v>0</v>
      </c>
      <c r="L52" s="137">
        <v>0</v>
      </c>
      <c r="M52" s="137">
        <v>0</v>
      </c>
      <c r="N52" s="139" t="s">
        <v>5</v>
      </c>
    </row>
    <row r="53" spans="1:14">
      <c r="A53" s="140"/>
      <c r="B53" s="114"/>
      <c r="C53" s="114"/>
      <c r="D53" s="141" t="s">
        <v>84</v>
      </c>
      <c r="E53" s="141" t="s">
        <v>358</v>
      </c>
      <c r="F53" s="114"/>
      <c r="G53" s="142">
        <v>1</v>
      </c>
      <c r="H53" s="114"/>
      <c r="I53" s="114"/>
      <c r="J53" s="114"/>
      <c r="K53" s="114"/>
      <c r="L53" s="114"/>
      <c r="M53" s="114"/>
      <c r="N53" s="143"/>
    </row>
    <row r="54" spans="1:14">
      <c r="A54" s="116" t="s">
        <v>183</v>
      </c>
      <c r="B54" s="117" t="s">
        <v>21</v>
      </c>
      <c r="C54" s="117" t="s">
        <v>363</v>
      </c>
      <c r="D54" s="737" t="s">
        <v>791</v>
      </c>
      <c r="E54" s="734"/>
      <c r="F54" s="117" t="s">
        <v>261</v>
      </c>
      <c r="G54" s="137">
        <v>1</v>
      </c>
      <c r="H54" s="547">
        <v>0</v>
      </c>
      <c r="I54" s="138" t="s">
        <v>88</v>
      </c>
      <c r="J54" s="191">
        <f>SUM( G54*H54)</f>
        <v>0</v>
      </c>
      <c r="K54" s="191">
        <f>SUM( J54*1.21)</f>
        <v>0</v>
      </c>
      <c r="L54" s="137">
        <v>0</v>
      </c>
      <c r="M54" s="137">
        <v>0</v>
      </c>
      <c r="N54" s="139" t="s">
        <v>5</v>
      </c>
    </row>
    <row r="55" spans="1:14">
      <c r="A55" s="133" t="s">
        <v>5</v>
      </c>
      <c r="B55" s="134" t="s">
        <v>21</v>
      </c>
      <c r="C55" s="134" t="s">
        <v>145</v>
      </c>
      <c r="D55" s="790" t="s">
        <v>146</v>
      </c>
      <c r="E55" s="791"/>
      <c r="F55" s="135" t="s">
        <v>13</v>
      </c>
      <c r="G55" s="135" t="s">
        <v>13</v>
      </c>
      <c r="H55" s="135" t="s">
        <v>13</v>
      </c>
      <c r="I55" s="135" t="s">
        <v>13</v>
      </c>
      <c r="J55" s="174">
        <f>SUM( J56:J70)</f>
        <v>0</v>
      </c>
      <c r="K55" s="115">
        <f>SUM( K56:K70)</f>
        <v>0</v>
      </c>
      <c r="L55" s="125" t="s">
        <v>5</v>
      </c>
      <c r="M55" s="115">
        <v>2.563E-2</v>
      </c>
      <c r="N55" s="136" t="s">
        <v>5</v>
      </c>
    </row>
    <row r="56" spans="1:14">
      <c r="A56" s="116" t="s">
        <v>189</v>
      </c>
      <c r="B56" s="117" t="s">
        <v>21</v>
      </c>
      <c r="C56" s="117" t="s">
        <v>376</v>
      </c>
      <c r="D56" s="737" t="s">
        <v>799</v>
      </c>
      <c r="E56" s="734"/>
      <c r="F56" s="117" t="s">
        <v>102</v>
      </c>
      <c r="G56" s="137">
        <v>1</v>
      </c>
      <c r="H56" s="547">
        <v>0</v>
      </c>
      <c r="I56" s="138" t="s">
        <v>88</v>
      </c>
      <c r="J56" s="191">
        <f>SUM( G56*H56)</f>
        <v>0</v>
      </c>
      <c r="K56" s="191">
        <f>SUM( J56*1.21)</f>
        <v>0</v>
      </c>
      <c r="L56" s="137">
        <v>0</v>
      </c>
      <c r="M56" s="137">
        <v>0</v>
      </c>
      <c r="N56" s="383" t="s">
        <v>824</v>
      </c>
    </row>
    <row r="57" spans="1:14">
      <c r="A57" s="140"/>
      <c r="B57" s="114"/>
      <c r="C57" s="114"/>
      <c r="D57" s="141" t="s">
        <v>84</v>
      </c>
      <c r="E57" s="141" t="s">
        <v>377</v>
      </c>
      <c r="F57" s="114"/>
      <c r="G57" s="142">
        <v>1</v>
      </c>
      <c r="H57" s="114"/>
      <c r="I57" s="114"/>
      <c r="J57" s="114"/>
      <c r="K57" s="114"/>
      <c r="L57" s="114"/>
      <c r="M57" s="114"/>
      <c r="N57" s="143"/>
    </row>
    <row r="58" spans="1:14">
      <c r="A58" s="116" t="s">
        <v>88</v>
      </c>
      <c r="B58" s="117" t="s">
        <v>21</v>
      </c>
      <c r="C58" s="117" t="s">
        <v>148</v>
      </c>
      <c r="D58" s="737" t="s">
        <v>775</v>
      </c>
      <c r="E58" s="734"/>
      <c r="F58" s="117" t="s">
        <v>102</v>
      </c>
      <c r="G58" s="137">
        <v>1</v>
      </c>
      <c r="H58" s="547">
        <v>0</v>
      </c>
      <c r="I58" s="138" t="s">
        <v>88</v>
      </c>
      <c r="J58" s="191">
        <f>SUM( G58*H58)</f>
        <v>0</v>
      </c>
      <c r="K58" s="191">
        <f>SUM( J58*1.21)</f>
        <v>0</v>
      </c>
      <c r="L58" s="137">
        <v>0</v>
      </c>
      <c r="M58" s="137">
        <v>0</v>
      </c>
      <c r="N58" s="383" t="s">
        <v>824</v>
      </c>
    </row>
    <row r="59" spans="1:14">
      <c r="A59" s="140"/>
      <c r="B59" s="114"/>
      <c r="C59" s="114"/>
      <c r="D59" s="141" t="s">
        <v>84</v>
      </c>
      <c r="E59" s="141" t="s">
        <v>258</v>
      </c>
      <c r="F59" s="114"/>
      <c r="G59" s="142">
        <v>1</v>
      </c>
      <c r="H59" s="114"/>
      <c r="I59" s="114"/>
      <c r="J59" s="114"/>
      <c r="K59" s="114"/>
      <c r="L59" s="114"/>
      <c r="M59" s="114"/>
      <c r="N59" s="143"/>
    </row>
    <row r="60" spans="1:14">
      <c r="A60" s="116" t="s">
        <v>197</v>
      </c>
      <c r="B60" s="117" t="s">
        <v>21</v>
      </c>
      <c r="C60" s="117" t="s">
        <v>374</v>
      </c>
      <c r="D60" s="737" t="s">
        <v>375</v>
      </c>
      <c r="E60" s="734"/>
      <c r="F60" s="117" t="s">
        <v>102</v>
      </c>
      <c r="G60" s="137">
        <v>1</v>
      </c>
      <c r="H60" s="547">
        <v>0</v>
      </c>
      <c r="I60" s="138" t="s">
        <v>88</v>
      </c>
      <c r="J60" s="191">
        <f>SUM( G60*H60)</f>
        <v>0</v>
      </c>
      <c r="K60" s="191">
        <f>SUM( J60*1.21)</f>
        <v>0</v>
      </c>
      <c r="L60" s="137">
        <v>0</v>
      </c>
      <c r="M60" s="137">
        <v>0</v>
      </c>
      <c r="N60" s="383" t="s">
        <v>824</v>
      </c>
    </row>
    <row r="61" spans="1:14">
      <c r="A61" s="140"/>
      <c r="B61" s="114"/>
      <c r="C61" s="114"/>
      <c r="D61" s="141" t="s">
        <v>84</v>
      </c>
      <c r="E61" s="195" t="s">
        <v>802</v>
      </c>
      <c r="F61" s="114"/>
      <c r="G61" s="142">
        <v>1</v>
      </c>
      <c r="H61" s="114"/>
      <c r="I61" s="114"/>
      <c r="J61" s="114"/>
      <c r="K61" s="114"/>
      <c r="L61" s="114"/>
      <c r="M61" s="114"/>
      <c r="N61" s="143"/>
    </row>
    <row r="62" spans="1:14">
      <c r="A62" s="116" t="s">
        <v>201</v>
      </c>
      <c r="B62" s="117" t="s">
        <v>21</v>
      </c>
      <c r="C62" s="117" t="s">
        <v>151</v>
      </c>
      <c r="D62" s="737" t="s">
        <v>800</v>
      </c>
      <c r="E62" s="734"/>
      <c r="F62" s="117" t="s">
        <v>102</v>
      </c>
      <c r="G62" s="137">
        <v>1</v>
      </c>
      <c r="H62" s="547">
        <v>0</v>
      </c>
      <c r="I62" s="138" t="s">
        <v>88</v>
      </c>
      <c r="J62" s="191">
        <f>SUM( G62*H62)</f>
        <v>0</v>
      </c>
      <c r="K62" s="191">
        <f>SUM( J62*1.21)</f>
        <v>0</v>
      </c>
      <c r="L62" s="137">
        <v>2.5000000000000001E-2</v>
      </c>
      <c r="M62" s="137">
        <v>2.5000000000000001E-2</v>
      </c>
      <c r="N62" s="383" t="s">
        <v>824</v>
      </c>
    </row>
    <row r="63" spans="1:14">
      <c r="A63" s="140"/>
      <c r="B63" s="114"/>
      <c r="C63" s="114"/>
      <c r="D63" s="141" t="s">
        <v>84</v>
      </c>
      <c r="E63" s="141" t="s">
        <v>258</v>
      </c>
      <c r="F63" s="114"/>
      <c r="G63" s="142">
        <v>1</v>
      </c>
      <c r="H63" s="114"/>
      <c r="I63" s="114"/>
      <c r="J63" s="114"/>
      <c r="K63" s="114"/>
      <c r="L63" s="114"/>
      <c r="M63" s="114"/>
      <c r="N63" s="143"/>
    </row>
    <row r="64" spans="1:14">
      <c r="A64" s="116" t="s">
        <v>204</v>
      </c>
      <c r="B64" s="117" t="s">
        <v>21</v>
      </c>
      <c r="C64" s="117" t="s">
        <v>530</v>
      </c>
      <c r="D64" s="737" t="s">
        <v>801</v>
      </c>
      <c r="E64" s="734"/>
      <c r="F64" s="117" t="s">
        <v>163</v>
      </c>
      <c r="G64" s="137">
        <v>1</v>
      </c>
      <c r="H64" s="547">
        <v>0</v>
      </c>
      <c r="I64" s="138" t="s">
        <v>88</v>
      </c>
      <c r="J64" s="191">
        <f>SUM( G64*H64)</f>
        <v>0</v>
      </c>
      <c r="K64" s="191">
        <f>SUM( J64*1.21)</f>
        <v>0</v>
      </c>
      <c r="L64" s="137">
        <v>0</v>
      </c>
      <c r="M64" s="137">
        <v>0</v>
      </c>
      <c r="N64" s="139" t="s">
        <v>5</v>
      </c>
    </row>
    <row r="65" spans="1:14">
      <c r="A65" s="140"/>
      <c r="B65" s="114"/>
      <c r="C65" s="114"/>
      <c r="D65" s="141" t="s">
        <v>84</v>
      </c>
      <c r="E65" s="141" t="s">
        <v>264</v>
      </c>
      <c r="F65" s="114"/>
      <c r="G65" s="142">
        <v>1</v>
      </c>
      <c r="H65" s="114"/>
      <c r="I65" s="114"/>
      <c r="J65" s="114"/>
      <c r="K65" s="114"/>
      <c r="L65" s="114"/>
      <c r="M65" s="114"/>
      <c r="N65" s="143"/>
    </row>
    <row r="66" spans="1:14">
      <c r="A66" s="116" t="s">
        <v>208</v>
      </c>
      <c r="B66" s="117" t="s">
        <v>21</v>
      </c>
      <c r="C66" s="117" t="s">
        <v>378</v>
      </c>
      <c r="D66" s="737" t="s">
        <v>379</v>
      </c>
      <c r="E66" s="734"/>
      <c r="F66" s="117" t="s">
        <v>87</v>
      </c>
      <c r="G66" s="137">
        <v>0.9</v>
      </c>
      <c r="H66" s="547">
        <v>0</v>
      </c>
      <c r="I66" s="138" t="s">
        <v>88</v>
      </c>
      <c r="J66" s="191">
        <f>SUM( G66*H66)</f>
        <v>0</v>
      </c>
      <c r="K66" s="191">
        <f>SUM( J66*1.21)</f>
        <v>0</v>
      </c>
      <c r="L66" s="137">
        <v>6.9999999999999999E-4</v>
      </c>
      <c r="M66" s="137">
        <v>6.3000000000000003E-4</v>
      </c>
      <c r="N66" s="383" t="s">
        <v>824</v>
      </c>
    </row>
    <row r="67" spans="1:14">
      <c r="A67" s="140"/>
      <c r="B67" s="114"/>
      <c r="C67" s="114"/>
      <c r="D67" s="141" t="s">
        <v>380</v>
      </c>
      <c r="E67" s="141" t="s">
        <v>381</v>
      </c>
      <c r="F67" s="114"/>
      <c r="G67" s="142">
        <v>0.9</v>
      </c>
      <c r="H67" s="114"/>
      <c r="I67" s="114"/>
      <c r="J67" s="114"/>
      <c r="K67" s="114"/>
      <c r="L67" s="114"/>
      <c r="M67" s="114"/>
      <c r="N67" s="143"/>
    </row>
    <row r="68" spans="1:14">
      <c r="A68" s="116" t="s">
        <v>214</v>
      </c>
      <c r="B68" s="117" t="s">
        <v>21</v>
      </c>
      <c r="C68" s="117" t="s">
        <v>383</v>
      </c>
      <c r="D68" s="737" t="s">
        <v>384</v>
      </c>
      <c r="E68" s="734"/>
      <c r="F68" s="117" t="s">
        <v>87</v>
      </c>
      <c r="G68" s="137">
        <v>0.9</v>
      </c>
      <c r="H68" s="547">
        <v>0</v>
      </c>
      <c r="I68" s="138" t="s">
        <v>88</v>
      </c>
      <c r="J68" s="191">
        <f>SUM( G68*H68)</f>
        <v>0</v>
      </c>
      <c r="K68" s="191">
        <f>SUM( J68*1.21)</f>
        <v>0</v>
      </c>
      <c r="L68" s="137">
        <v>0</v>
      </c>
      <c r="M68" s="137">
        <v>0</v>
      </c>
      <c r="N68" s="139" t="s">
        <v>5</v>
      </c>
    </row>
    <row r="69" spans="1:14">
      <c r="A69" s="140"/>
      <c r="B69" s="114"/>
      <c r="C69" s="114"/>
      <c r="D69" s="141" t="s">
        <v>380</v>
      </c>
      <c r="E69" s="141" t="s">
        <v>381</v>
      </c>
      <c r="F69" s="114"/>
      <c r="G69" s="142">
        <v>0.9</v>
      </c>
      <c r="H69" s="114"/>
      <c r="I69" s="114"/>
      <c r="J69" s="114"/>
      <c r="K69" s="114"/>
      <c r="L69" s="114"/>
      <c r="M69" s="114"/>
      <c r="N69" s="143"/>
    </row>
    <row r="70" spans="1:14" ht="15" customHeight="1">
      <c r="A70" s="194"/>
      <c r="B70" s="199"/>
      <c r="C70" s="308" t="s">
        <v>166</v>
      </c>
      <c r="D70" s="737" t="s">
        <v>167</v>
      </c>
      <c r="E70" s="734"/>
      <c r="F70" s="308" t="s">
        <v>168</v>
      </c>
      <c r="G70" s="191">
        <v>215.72</v>
      </c>
      <c r="H70" s="547">
        <v>0</v>
      </c>
      <c r="I70" s="192" t="s">
        <v>88</v>
      </c>
      <c r="J70" s="191">
        <f>SUM( G70*H70)</f>
        <v>0</v>
      </c>
      <c r="K70" s="191">
        <f>SUM( J70*1.21)</f>
        <v>0</v>
      </c>
      <c r="L70" s="191">
        <v>0</v>
      </c>
      <c r="M70" s="191">
        <v>0</v>
      </c>
      <c r="N70" s="383" t="s">
        <v>824</v>
      </c>
    </row>
    <row r="71" spans="1:14">
      <c r="A71" s="194"/>
      <c r="B71" s="199"/>
      <c r="C71" s="199"/>
      <c r="D71" s="195"/>
      <c r="E71" s="195"/>
      <c r="F71" s="199"/>
      <c r="G71" s="196"/>
      <c r="H71" s="199"/>
      <c r="I71" s="199"/>
      <c r="J71" s="199"/>
      <c r="K71" s="199"/>
      <c r="L71" s="199"/>
      <c r="M71" s="199"/>
      <c r="N71" s="197"/>
    </row>
    <row r="72" spans="1:14">
      <c r="A72" s="133" t="s">
        <v>5</v>
      </c>
      <c r="B72" s="134" t="s">
        <v>21</v>
      </c>
      <c r="C72" s="134" t="s">
        <v>254</v>
      </c>
      <c r="D72" s="790" t="s">
        <v>255</v>
      </c>
      <c r="E72" s="791"/>
      <c r="F72" s="135" t="s">
        <v>13</v>
      </c>
      <c r="G72" s="135" t="s">
        <v>13</v>
      </c>
      <c r="H72" s="135" t="s">
        <v>13</v>
      </c>
      <c r="I72" s="135" t="s">
        <v>13</v>
      </c>
      <c r="J72" s="174">
        <f>SUM( J73:J81)</f>
        <v>0</v>
      </c>
      <c r="K72" s="115">
        <f>SUM( K73:K81)</f>
        <v>0</v>
      </c>
      <c r="L72" s="125" t="s">
        <v>5</v>
      </c>
      <c r="M72" s="115">
        <v>1.9040000000000001E-2</v>
      </c>
      <c r="N72" s="136" t="s">
        <v>5</v>
      </c>
    </row>
    <row r="73" spans="1:14">
      <c r="A73" s="116" t="s">
        <v>218</v>
      </c>
      <c r="B73" s="117" t="s">
        <v>21</v>
      </c>
      <c r="C73" s="117" t="s">
        <v>386</v>
      </c>
      <c r="D73" s="737" t="s">
        <v>387</v>
      </c>
      <c r="E73" s="734"/>
      <c r="F73" s="117" t="s">
        <v>102</v>
      </c>
      <c r="G73" s="137">
        <v>2</v>
      </c>
      <c r="H73" s="547">
        <v>0</v>
      </c>
      <c r="I73" s="138" t="s">
        <v>88</v>
      </c>
      <c r="J73" s="191">
        <f>SUM( G73*H73)</f>
        <v>0</v>
      </c>
      <c r="K73" s="191">
        <f>SUM( J73*1.21)</f>
        <v>0</v>
      </c>
      <c r="L73" s="137">
        <v>2.0000000000000002E-5</v>
      </c>
      <c r="M73" s="137">
        <v>4.0000000000000003E-5</v>
      </c>
      <c r="N73" s="383" t="s">
        <v>824</v>
      </c>
    </row>
    <row r="74" spans="1:14">
      <c r="A74" s="140"/>
      <c r="B74" s="114"/>
      <c r="C74" s="114"/>
      <c r="D74" s="141" t="s">
        <v>94</v>
      </c>
      <c r="E74" s="141" t="s">
        <v>388</v>
      </c>
      <c r="F74" s="114"/>
      <c r="G74" s="142">
        <v>2</v>
      </c>
      <c r="H74" s="114"/>
      <c r="I74" s="114"/>
      <c r="J74" s="114"/>
      <c r="K74" s="114"/>
      <c r="L74" s="114"/>
      <c r="M74" s="114"/>
      <c r="N74" s="143"/>
    </row>
    <row r="75" spans="1:14">
      <c r="A75" s="116" t="s">
        <v>222</v>
      </c>
      <c r="B75" s="117" t="s">
        <v>21</v>
      </c>
      <c r="C75" s="117" t="s">
        <v>397</v>
      </c>
      <c r="D75" s="737" t="s">
        <v>398</v>
      </c>
      <c r="E75" s="734"/>
      <c r="F75" s="117" t="s">
        <v>102</v>
      </c>
      <c r="G75" s="137">
        <v>2</v>
      </c>
      <c r="H75" s="547">
        <v>0</v>
      </c>
      <c r="I75" s="138" t="s">
        <v>88</v>
      </c>
      <c r="J75" s="191">
        <f>SUM( G75*H75)</f>
        <v>0</v>
      </c>
      <c r="K75" s="191">
        <f>SUM( J75*1.21)</f>
        <v>0</v>
      </c>
      <c r="L75" s="137">
        <v>8.0000000000000002E-3</v>
      </c>
      <c r="M75" s="137">
        <v>1.6E-2</v>
      </c>
      <c r="N75" s="383" t="s">
        <v>824</v>
      </c>
    </row>
    <row r="76" spans="1:14">
      <c r="A76" s="140"/>
      <c r="B76" s="114"/>
      <c r="C76" s="114"/>
      <c r="D76" s="141" t="s">
        <v>94</v>
      </c>
      <c r="E76" s="141" t="s">
        <v>388</v>
      </c>
      <c r="F76" s="114"/>
      <c r="G76" s="142">
        <v>2</v>
      </c>
      <c r="H76" s="114"/>
      <c r="I76" s="114"/>
      <c r="J76" s="114"/>
      <c r="K76" s="114"/>
      <c r="L76" s="114"/>
      <c r="M76" s="114"/>
      <c r="N76" s="143"/>
    </row>
    <row r="77" spans="1:14">
      <c r="A77" s="116" t="s">
        <v>225</v>
      </c>
      <c r="B77" s="117" t="s">
        <v>21</v>
      </c>
      <c r="C77" s="117" t="s">
        <v>390</v>
      </c>
      <c r="D77" s="737" t="s">
        <v>391</v>
      </c>
      <c r="E77" s="734"/>
      <c r="F77" s="332" t="s">
        <v>163</v>
      </c>
      <c r="G77" s="137">
        <v>48</v>
      </c>
      <c r="H77" s="547">
        <v>0</v>
      </c>
      <c r="I77" s="138" t="s">
        <v>88</v>
      </c>
      <c r="J77" s="191">
        <f>SUM( G77*H77)</f>
        <v>0</v>
      </c>
      <c r="K77" s="191">
        <f>SUM( J77*1.21)</f>
        <v>0</v>
      </c>
      <c r="L77" s="137">
        <v>6.0000000000000002E-5</v>
      </c>
      <c r="M77" s="137">
        <v>2.8800000000000002E-3</v>
      </c>
      <c r="N77" s="383" t="s">
        <v>824</v>
      </c>
    </row>
    <row r="78" spans="1:14">
      <c r="A78" s="140"/>
      <c r="B78" s="114"/>
      <c r="C78" s="114"/>
      <c r="D78" s="141" t="s">
        <v>393</v>
      </c>
      <c r="E78" s="141" t="s">
        <v>394</v>
      </c>
      <c r="F78" s="114"/>
      <c r="G78" s="142">
        <v>48</v>
      </c>
      <c r="H78" s="114"/>
      <c r="I78" s="114"/>
      <c r="J78" s="114"/>
      <c r="K78" s="114"/>
      <c r="L78" s="114"/>
      <c r="M78" s="114"/>
      <c r="N78" s="143"/>
    </row>
    <row r="79" spans="1:14">
      <c r="A79" s="116" t="s">
        <v>228</v>
      </c>
      <c r="B79" s="117" t="s">
        <v>21</v>
      </c>
      <c r="C79" s="117" t="s">
        <v>272</v>
      </c>
      <c r="D79" s="737" t="s">
        <v>273</v>
      </c>
      <c r="E79" s="734"/>
      <c r="F79" s="117" t="s">
        <v>168</v>
      </c>
      <c r="G79" s="137">
        <v>179.48</v>
      </c>
      <c r="H79" s="547">
        <v>0</v>
      </c>
      <c r="I79" s="138" t="s">
        <v>88</v>
      </c>
      <c r="J79" s="191">
        <f>SUM( G79*H79)</f>
        <v>0</v>
      </c>
      <c r="K79" s="191">
        <f>SUM( J79*1.21)</f>
        <v>0</v>
      </c>
      <c r="L79" s="137">
        <v>0</v>
      </c>
      <c r="M79" s="137">
        <v>0</v>
      </c>
      <c r="N79" s="383" t="s">
        <v>824</v>
      </c>
    </row>
    <row r="80" spans="1:14">
      <c r="A80" s="140"/>
      <c r="B80" s="114"/>
      <c r="C80" s="114"/>
      <c r="D80" s="141" t="s">
        <v>400</v>
      </c>
      <c r="E80" s="141" t="s">
        <v>5</v>
      </c>
      <c r="F80" s="114"/>
      <c r="G80" s="142">
        <v>179.48</v>
      </c>
      <c r="H80" s="114"/>
      <c r="I80" s="114"/>
      <c r="J80" s="114"/>
      <c r="K80" s="114"/>
      <c r="L80" s="114"/>
      <c r="M80" s="114"/>
      <c r="N80" s="143"/>
    </row>
    <row r="81" spans="1:14">
      <c r="A81" s="116" t="s">
        <v>231</v>
      </c>
      <c r="B81" s="117" t="s">
        <v>21</v>
      </c>
      <c r="C81" s="117" t="s">
        <v>395</v>
      </c>
      <c r="D81" s="737" t="s">
        <v>803</v>
      </c>
      <c r="E81" s="734"/>
      <c r="F81" s="332" t="s">
        <v>261</v>
      </c>
      <c r="G81" s="137">
        <v>1</v>
      </c>
      <c r="H81" s="547">
        <v>0</v>
      </c>
      <c r="I81" s="138" t="s">
        <v>88</v>
      </c>
      <c r="J81" s="191">
        <f>SUM( G81*H81)</f>
        <v>0</v>
      </c>
      <c r="K81" s="191">
        <f>SUM( J81*1.21)</f>
        <v>0</v>
      </c>
      <c r="L81" s="137">
        <v>6.0000000000000002E-5</v>
      </c>
      <c r="M81" s="137">
        <v>6.0000000000000002E-5</v>
      </c>
      <c r="N81" s="383" t="s">
        <v>824</v>
      </c>
    </row>
    <row r="82" spans="1:14">
      <c r="A82" s="140"/>
      <c r="B82" s="114"/>
      <c r="C82" s="114"/>
      <c r="D82" s="141" t="s">
        <v>84</v>
      </c>
      <c r="E82" s="141" t="s">
        <v>531</v>
      </c>
      <c r="F82" s="114"/>
      <c r="G82" s="142">
        <v>1</v>
      </c>
      <c r="H82" s="114"/>
      <c r="I82" s="114"/>
      <c r="J82" s="114"/>
      <c r="K82" s="114"/>
      <c r="L82" s="114"/>
      <c r="M82" s="114"/>
      <c r="N82" s="143"/>
    </row>
    <row r="83" spans="1:14">
      <c r="A83" s="133" t="s">
        <v>5</v>
      </c>
      <c r="B83" s="134" t="s">
        <v>21</v>
      </c>
      <c r="C83" s="134" t="s">
        <v>275</v>
      </c>
      <c r="D83" s="790" t="s">
        <v>276</v>
      </c>
      <c r="E83" s="791"/>
      <c r="F83" s="135" t="s">
        <v>13</v>
      </c>
      <c r="G83" s="135" t="s">
        <v>13</v>
      </c>
      <c r="H83" s="135" t="s">
        <v>13</v>
      </c>
      <c r="I83" s="135" t="s">
        <v>13</v>
      </c>
      <c r="J83" s="115">
        <f>SUM( J84:J86)</f>
        <v>0</v>
      </c>
      <c r="K83" s="115">
        <f>SUM( K84:K86)</f>
        <v>0</v>
      </c>
      <c r="L83" s="125" t="s">
        <v>5</v>
      </c>
      <c r="M83" s="115">
        <v>0</v>
      </c>
      <c r="N83" s="136" t="s">
        <v>5</v>
      </c>
    </row>
    <row r="84" spans="1:14">
      <c r="A84" s="116" t="s">
        <v>389</v>
      </c>
      <c r="B84" s="117" t="s">
        <v>21</v>
      </c>
      <c r="C84" s="117" t="s">
        <v>402</v>
      </c>
      <c r="D84" s="737" t="s">
        <v>403</v>
      </c>
      <c r="E84" s="734"/>
      <c r="F84" s="117" t="s">
        <v>115</v>
      </c>
      <c r="G84" s="137">
        <v>9</v>
      </c>
      <c r="H84" s="547">
        <v>0</v>
      </c>
      <c r="I84" s="138" t="s">
        <v>88</v>
      </c>
      <c r="J84" s="191">
        <f>SUM( G84*H84)</f>
        <v>0</v>
      </c>
      <c r="K84" s="191">
        <f>SUM( J84*1.21)</f>
        <v>0</v>
      </c>
      <c r="L84" s="137">
        <v>0</v>
      </c>
      <c r="M84" s="137">
        <v>0</v>
      </c>
      <c r="N84" s="383" t="s">
        <v>824</v>
      </c>
    </row>
    <row r="85" spans="1:14">
      <c r="A85" s="140"/>
      <c r="B85" s="114"/>
      <c r="C85" s="114"/>
      <c r="D85" s="141" t="s">
        <v>137</v>
      </c>
      <c r="E85" s="141" t="s">
        <v>5</v>
      </c>
      <c r="F85" s="114"/>
      <c r="G85" s="142">
        <v>9</v>
      </c>
      <c r="H85" s="114"/>
      <c r="I85" s="114"/>
      <c r="J85" s="114"/>
      <c r="K85" s="114"/>
      <c r="L85" s="114"/>
      <c r="M85" s="114"/>
      <c r="N85" s="143"/>
    </row>
    <row r="86" spans="1:14">
      <c r="A86" s="116" t="s">
        <v>82</v>
      </c>
      <c r="B86" s="117" t="s">
        <v>21</v>
      </c>
      <c r="C86" s="117" t="s">
        <v>293</v>
      </c>
      <c r="D86" s="737" t="s">
        <v>294</v>
      </c>
      <c r="E86" s="734"/>
      <c r="F86" s="117" t="s">
        <v>168</v>
      </c>
      <c r="G86" s="137">
        <v>7.77</v>
      </c>
      <c r="H86" s="547">
        <v>0</v>
      </c>
      <c r="I86" s="138" t="s">
        <v>88</v>
      </c>
      <c r="J86" s="191">
        <f>SUM( G86*H86)</f>
        <v>0</v>
      </c>
      <c r="K86" s="191">
        <f>SUM( J86*1.21)</f>
        <v>0</v>
      </c>
      <c r="L86" s="137">
        <v>0</v>
      </c>
      <c r="M86" s="137">
        <v>0</v>
      </c>
      <c r="N86" s="383" t="s">
        <v>824</v>
      </c>
    </row>
    <row r="87" spans="1:14">
      <c r="A87" s="140"/>
      <c r="B87" s="114"/>
      <c r="C87" s="114"/>
      <c r="D87" s="141" t="s">
        <v>532</v>
      </c>
      <c r="E87" s="141" t="s">
        <v>5</v>
      </c>
      <c r="F87" s="114"/>
      <c r="G87" s="142">
        <v>7.77</v>
      </c>
      <c r="H87" s="114"/>
      <c r="I87" s="114"/>
      <c r="J87" s="114"/>
      <c r="K87" s="114"/>
      <c r="L87" s="114"/>
      <c r="M87" s="114"/>
      <c r="N87" s="143"/>
    </row>
    <row r="88" spans="1:14">
      <c r="A88" s="133" t="s">
        <v>5</v>
      </c>
      <c r="B88" s="134" t="s">
        <v>21</v>
      </c>
      <c r="C88" s="134" t="s">
        <v>296</v>
      </c>
      <c r="D88" s="790" t="s">
        <v>297</v>
      </c>
      <c r="E88" s="791"/>
      <c r="F88" s="135" t="s">
        <v>13</v>
      </c>
      <c r="G88" s="135" t="s">
        <v>13</v>
      </c>
      <c r="H88" s="135" t="s">
        <v>13</v>
      </c>
      <c r="I88" s="135" t="s">
        <v>13</v>
      </c>
      <c r="J88" s="174">
        <f>SUM( J89:J100)</f>
        <v>0</v>
      </c>
      <c r="K88" s="115">
        <f>SUM( K89:K101)</f>
        <v>0</v>
      </c>
      <c r="L88" s="125" t="s">
        <v>5</v>
      </c>
      <c r="M88" s="115">
        <v>1.45644E-2</v>
      </c>
      <c r="N88" s="136" t="s">
        <v>5</v>
      </c>
    </row>
    <row r="89" spans="1:14">
      <c r="A89" s="116" t="s">
        <v>396</v>
      </c>
      <c r="B89" s="117" t="s">
        <v>21</v>
      </c>
      <c r="C89" s="117" t="s">
        <v>419</v>
      </c>
      <c r="D89" s="737" t="s">
        <v>420</v>
      </c>
      <c r="E89" s="734"/>
      <c r="F89" s="117" t="s">
        <v>87</v>
      </c>
      <c r="G89" s="137">
        <v>27.48</v>
      </c>
      <c r="H89" s="547">
        <v>0</v>
      </c>
      <c r="I89" s="138" t="s">
        <v>88</v>
      </c>
      <c r="J89" s="191">
        <f>SUM( G89*H89)</f>
        <v>0</v>
      </c>
      <c r="K89" s="191">
        <f>SUM( J89*1.21)</f>
        <v>0</v>
      </c>
      <c r="L89" s="137">
        <v>5.2999999999999998E-4</v>
      </c>
      <c r="M89" s="137">
        <v>1.45644E-2</v>
      </c>
      <c r="N89" s="383" t="s">
        <v>824</v>
      </c>
    </row>
    <row r="90" spans="1:14">
      <c r="A90" s="140"/>
      <c r="B90" s="114"/>
      <c r="C90" s="114"/>
      <c r="D90" s="141" t="s">
        <v>421</v>
      </c>
      <c r="E90" s="141" t="s">
        <v>98</v>
      </c>
      <c r="F90" s="114"/>
      <c r="G90" s="142">
        <v>4.5999999999999996</v>
      </c>
      <c r="H90" s="114"/>
      <c r="I90" s="114"/>
      <c r="J90" s="114"/>
      <c r="K90" s="114"/>
      <c r="L90" s="114"/>
      <c r="M90" s="114"/>
      <c r="N90" s="143"/>
    </row>
    <row r="91" spans="1:14">
      <c r="A91" s="140"/>
      <c r="B91" s="114"/>
      <c r="C91" s="114"/>
      <c r="D91" s="141" t="s">
        <v>422</v>
      </c>
      <c r="E91" s="141" t="s">
        <v>339</v>
      </c>
      <c r="F91" s="114"/>
      <c r="G91" s="142">
        <v>0.95</v>
      </c>
      <c r="H91" s="114"/>
      <c r="I91" s="114"/>
      <c r="J91" s="114"/>
      <c r="K91" s="114"/>
      <c r="L91" s="114"/>
      <c r="M91" s="114"/>
      <c r="N91" s="143"/>
    </row>
    <row r="92" spans="1:14">
      <c r="A92" s="140"/>
      <c r="B92" s="114"/>
      <c r="C92" s="114"/>
      <c r="D92" s="141" t="s">
        <v>416</v>
      </c>
      <c r="E92" s="141" t="s">
        <v>423</v>
      </c>
      <c r="F92" s="114"/>
      <c r="G92" s="142">
        <v>18.8</v>
      </c>
      <c r="H92" s="114"/>
      <c r="I92" s="114"/>
      <c r="J92" s="114"/>
      <c r="K92" s="114"/>
      <c r="L92" s="114"/>
      <c r="M92" s="114"/>
      <c r="N92" s="143"/>
    </row>
    <row r="93" spans="1:14">
      <c r="A93" s="140"/>
      <c r="B93" s="114"/>
      <c r="C93" s="114"/>
      <c r="D93" s="141" t="s">
        <v>424</v>
      </c>
      <c r="E93" s="141" t="s">
        <v>339</v>
      </c>
      <c r="F93" s="114"/>
      <c r="G93" s="142">
        <v>3.13</v>
      </c>
      <c r="H93" s="114"/>
      <c r="I93" s="114"/>
      <c r="J93" s="114"/>
      <c r="K93" s="114"/>
      <c r="L93" s="114"/>
      <c r="M93" s="114"/>
      <c r="N93" s="143"/>
    </row>
    <row r="94" spans="1:14">
      <c r="A94" s="116" t="s">
        <v>399</v>
      </c>
      <c r="B94" s="117" t="s">
        <v>21</v>
      </c>
      <c r="C94" s="117" t="s">
        <v>409</v>
      </c>
      <c r="D94" s="737" t="s">
        <v>804</v>
      </c>
      <c r="E94" s="734"/>
      <c r="F94" s="117" t="s">
        <v>87</v>
      </c>
      <c r="G94" s="137">
        <v>27.48</v>
      </c>
      <c r="H94" s="547">
        <v>0</v>
      </c>
      <c r="I94" s="138" t="s">
        <v>88</v>
      </c>
      <c r="J94" s="191">
        <f>SUM( G94*H94)</f>
        <v>0</v>
      </c>
      <c r="K94" s="191">
        <f>SUM( J94*1.21)</f>
        <v>0</v>
      </c>
      <c r="L94" s="137">
        <v>1E-3</v>
      </c>
      <c r="M94" s="137">
        <v>0</v>
      </c>
      <c r="N94" s="383" t="s">
        <v>824</v>
      </c>
    </row>
    <row r="95" spans="1:14">
      <c r="A95" s="140"/>
      <c r="B95" s="114"/>
      <c r="C95" s="114"/>
      <c r="D95" s="141" t="s">
        <v>533</v>
      </c>
      <c r="E95" s="141" t="s">
        <v>308</v>
      </c>
      <c r="F95" s="114"/>
      <c r="G95" s="142">
        <v>0</v>
      </c>
      <c r="H95" s="114"/>
      <c r="I95" s="114"/>
      <c r="J95" s="114"/>
      <c r="K95" s="114"/>
      <c r="L95" s="114"/>
      <c r="M95" s="114"/>
      <c r="N95" s="143"/>
    </row>
    <row r="96" spans="1:14">
      <c r="A96" s="116" t="s">
        <v>401</v>
      </c>
      <c r="B96" s="117" t="s">
        <v>21</v>
      </c>
      <c r="C96" s="117" t="s">
        <v>412</v>
      </c>
      <c r="D96" s="737" t="s">
        <v>413</v>
      </c>
      <c r="E96" s="734"/>
      <c r="F96" s="117" t="s">
        <v>87</v>
      </c>
      <c r="G96" s="137">
        <v>27.48</v>
      </c>
      <c r="H96" s="547">
        <v>0</v>
      </c>
      <c r="I96" s="138" t="s">
        <v>88</v>
      </c>
      <c r="J96" s="191">
        <f>SUM( G96*H96)</f>
        <v>0</v>
      </c>
      <c r="K96" s="191">
        <f>SUM( J96*1.21)</f>
        <v>0</v>
      </c>
      <c r="L96" s="137">
        <v>0</v>
      </c>
      <c r="M96" s="137">
        <v>0</v>
      </c>
      <c r="N96" s="383" t="s">
        <v>824</v>
      </c>
    </row>
    <row r="97" spans="1:14">
      <c r="A97" s="140"/>
      <c r="B97" s="114"/>
      <c r="C97" s="114"/>
      <c r="D97" s="141" t="s">
        <v>534</v>
      </c>
      <c r="E97" s="141" t="s">
        <v>5</v>
      </c>
      <c r="F97" s="114"/>
      <c r="G97" s="142">
        <v>27.48</v>
      </c>
      <c r="H97" s="114"/>
      <c r="I97" s="114"/>
      <c r="J97" s="114"/>
      <c r="K97" s="114"/>
      <c r="L97" s="114"/>
      <c r="M97" s="114"/>
      <c r="N97" s="143"/>
    </row>
    <row r="98" spans="1:14">
      <c r="A98" s="116" t="s">
        <v>406</v>
      </c>
      <c r="B98" s="117" t="s">
        <v>21</v>
      </c>
      <c r="C98" s="117" t="s">
        <v>426</v>
      </c>
      <c r="D98" s="737" t="s">
        <v>427</v>
      </c>
      <c r="E98" s="734"/>
      <c r="F98" s="117" t="s">
        <v>87</v>
      </c>
      <c r="G98" s="137">
        <v>27.08</v>
      </c>
      <c r="H98" s="547">
        <v>0</v>
      </c>
      <c r="I98" s="138" t="s">
        <v>88</v>
      </c>
      <c r="J98" s="191">
        <f>SUM( G98*H98)</f>
        <v>0</v>
      </c>
      <c r="K98" s="191">
        <f>SUM( J98*1.21)</f>
        <v>0</v>
      </c>
      <c r="L98" s="137">
        <v>0</v>
      </c>
      <c r="M98" s="137">
        <v>0</v>
      </c>
      <c r="N98" s="383" t="s">
        <v>824</v>
      </c>
    </row>
    <row r="99" spans="1:14">
      <c r="A99" s="140"/>
      <c r="B99" s="114"/>
      <c r="C99" s="114"/>
      <c r="D99" s="141" t="s">
        <v>535</v>
      </c>
      <c r="E99" s="141" t="s">
        <v>5</v>
      </c>
      <c r="F99" s="114"/>
      <c r="G99" s="142">
        <v>27.08</v>
      </c>
      <c r="H99" s="114"/>
      <c r="I99" s="114"/>
      <c r="J99" s="114"/>
      <c r="K99" s="114"/>
      <c r="L99" s="114"/>
      <c r="M99" s="114"/>
      <c r="N99" s="143"/>
    </row>
    <row r="100" spans="1:14">
      <c r="A100" s="116" t="s">
        <v>408</v>
      </c>
      <c r="B100" s="117" t="s">
        <v>21</v>
      </c>
      <c r="C100" s="117" t="s">
        <v>429</v>
      </c>
      <c r="D100" s="737" t="s">
        <v>430</v>
      </c>
      <c r="E100" s="734"/>
      <c r="F100" s="117" t="s">
        <v>168</v>
      </c>
      <c r="G100" s="137">
        <v>505.09</v>
      </c>
      <c r="H100" s="547">
        <v>0</v>
      </c>
      <c r="I100" s="138" t="s">
        <v>88</v>
      </c>
      <c r="J100" s="191">
        <f>SUM( G100*H100)</f>
        <v>0</v>
      </c>
      <c r="K100" s="191">
        <f>SUM( J100*1.21)</f>
        <v>0</v>
      </c>
      <c r="L100" s="137">
        <v>0</v>
      </c>
      <c r="M100" s="137">
        <v>0</v>
      </c>
      <c r="N100" s="383" t="s">
        <v>824</v>
      </c>
    </row>
    <row r="101" spans="1:14">
      <c r="A101" s="140"/>
      <c r="B101" s="114"/>
      <c r="C101" s="114"/>
      <c r="D101" s="141" t="s">
        <v>536</v>
      </c>
      <c r="E101" s="141" t="s">
        <v>5</v>
      </c>
      <c r="F101" s="114"/>
      <c r="G101" s="142">
        <v>505.09</v>
      </c>
      <c r="H101" s="114"/>
      <c r="I101" s="114"/>
      <c r="J101" s="114"/>
      <c r="K101" s="114"/>
      <c r="L101" s="114"/>
      <c r="M101" s="114"/>
      <c r="N101" s="143"/>
    </row>
    <row r="102" spans="1:14">
      <c r="A102" s="133" t="s">
        <v>5</v>
      </c>
      <c r="B102" s="134" t="s">
        <v>21</v>
      </c>
      <c r="C102" s="134" t="s">
        <v>431</v>
      </c>
      <c r="D102" s="790" t="s">
        <v>432</v>
      </c>
      <c r="E102" s="791"/>
      <c r="F102" s="135" t="s">
        <v>13</v>
      </c>
      <c r="G102" s="135" t="s">
        <v>13</v>
      </c>
      <c r="H102" s="135" t="s">
        <v>13</v>
      </c>
      <c r="I102" s="135" t="s">
        <v>13</v>
      </c>
      <c r="J102" s="174">
        <f>SUM( J103:J114)</f>
        <v>0</v>
      </c>
      <c r="K102" s="115">
        <f>SUM( K103:K113)</f>
        <v>0</v>
      </c>
      <c r="L102" s="125" t="s">
        <v>5</v>
      </c>
      <c r="M102" s="115">
        <v>5.4986000000000002E-3</v>
      </c>
      <c r="N102" s="136" t="s">
        <v>5</v>
      </c>
    </row>
    <row r="103" spans="1:14">
      <c r="A103" s="116" t="s">
        <v>411</v>
      </c>
      <c r="B103" s="117" t="s">
        <v>21</v>
      </c>
      <c r="C103" s="117" t="s">
        <v>434</v>
      </c>
      <c r="D103" s="737" t="s">
        <v>435</v>
      </c>
      <c r="E103" s="734"/>
      <c r="F103" s="117" t="s">
        <v>87</v>
      </c>
      <c r="G103" s="137">
        <v>22.4</v>
      </c>
      <c r="H103" s="547">
        <v>0</v>
      </c>
      <c r="I103" s="138" t="s">
        <v>88</v>
      </c>
      <c r="J103" s="191">
        <f>SUM( G103*H103)</f>
        <v>0</v>
      </c>
      <c r="K103" s="191">
        <f>SUM( J103*1.21)</f>
        <v>0</v>
      </c>
      <c r="L103" s="137">
        <v>0</v>
      </c>
      <c r="M103" s="137">
        <v>0</v>
      </c>
      <c r="N103" s="383" t="s">
        <v>824</v>
      </c>
    </row>
    <row r="104" spans="1:14">
      <c r="A104" s="140"/>
      <c r="B104" s="114"/>
      <c r="C104" s="114"/>
      <c r="D104" s="141" t="s">
        <v>436</v>
      </c>
      <c r="E104" s="141" t="s">
        <v>437</v>
      </c>
      <c r="F104" s="114"/>
      <c r="G104" s="142">
        <v>22.4</v>
      </c>
      <c r="H104" s="114"/>
      <c r="I104" s="114"/>
      <c r="J104" s="114"/>
      <c r="K104" s="114"/>
      <c r="L104" s="114"/>
      <c r="M104" s="114"/>
      <c r="N104" s="143"/>
    </row>
    <row r="105" spans="1:14">
      <c r="A105" s="116" t="s">
        <v>418</v>
      </c>
      <c r="B105" s="117" t="s">
        <v>21</v>
      </c>
      <c r="C105" s="117" t="s">
        <v>439</v>
      </c>
      <c r="D105" s="737" t="s">
        <v>440</v>
      </c>
      <c r="E105" s="734"/>
      <c r="F105" s="117" t="s">
        <v>87</v>
      </c>
      <c r="G105" s="137">
        <v>22.4</v>
      </c>
      <c r="H105" s="547">
        <v>0</v>
      </c>
      <c r="I105" s="138" t="s">
        <v>88</v>
      </c>
      <c r="J105" s="191">
        <f>SUM( G105*H105)</f>
        <v>0</v>
      </c>
      <c r="K105" s="191">
        <f>SUM( J105*1.21)</f>
        <v>0</v>
      </c>
      <c r="L105" s="137">
        <v>1.1E-4</v>
      </c>
      <c r="M105" s="137">
        <v>2.464E-3</v>
      </c>
      <c r="N105" s="383" t="s">
        <v>824</v>
      </c>
    </row>
    <row r="106" spans="1:14">
      <c r="A106" s="140"/>
      <c r="B106" s="114"/>
      <c r="C106" s="114"/>
      <c r="D106" s="141" t="s">
        <v>436</v>
      </c>
      <c r="E106" s="141" t="s">
        <v>437</v>
      </c>
      <c r="F106" s="114"/>
      <c r="G106" s="142">
        <v>22.4</v>
      </c>
      <c r="H106" s="114"/>
      <c r="I106" s="114"/>
      <c r="J106" s="114"/>
      <c r="K106" s="114"/>
      <c r="L106" s="114"/>
      <c r="M106" s="114"/>
      <c r="N106" s="143"/>
    </row>
    <row r="107" spans="1:14">
      <c r="A107" s="116" t="s">
        <v>425</v>
      </c>
      <c r="B107" s="117" t="s">
        <v>21</v>
      </c>
      <c r="C107" s="117" t="s">
        <v>442</v>
      </c>
      <c r="D107" s="737" t="s">
        <v>443</v>
      </c>
      <c r="E107" s="734"/>
      <c r="F107" s="117" t="s">
        <v>87</v>
      </c>
      <c r="G107" s="137">
        <v>22.4</v>
      </c>
      <c r="H107" s="547">
        <v>0</v>
      </c>
      <c r="I107" s="138" t="s">
        <v>88</v>
      </c>
      <c r="J107" s="191">
        <f>SUM( G107*H107)</f>
        <v>0</v>
      </c>
      <c r="K107" s="191">
        <f>SUM( J107*1.21)</f>
        <v>0</v>
      </c>
      <c r="L107" s="137">
        <v>0</v>
      </c>
      <c r="M107" s="137">
        <v>0</v>
      </c>
      <c r="N107" s="383" t="s">
        <v>824</v>
      </c>
    </row>
    <row r="108" spans="1:14">
      <c r="A108" s="140"/>
      <c r="B108" s="114"/>
      <c r="C108" s="114"/>
      <c r="D108" s="141" t="s">
        <v>436</v>
      </c>
      <c r="E108" s="141" t="s">
        <v>437</v>
      </c>
      <c r="F108" s="114"/>
      <c r="G108" s="142">
        <v>22.4</v>
      </c>
      <c r="H108" s="114"/>
      <c r="I108" s="114"/>
      <c r="J108" s="114"/>
      <c r="K108" s="114"/>
      <c r="L108" s="114"/>
      <c r="M108" s="114"/>
      <c r="N108" s="143"/>
    </row>
    <row r="109" spans="1:14">
      <c r="A109" s="116" t="s">
        <v>428</v>
      </c>
      <c r="B109" s="117" t="s">
        <v>21</v>
      </c>
      <c r="C109" s="117" t="s">
        <v>445</v>
      </c>
      <c r="D109" s="737" t="s">
        <v>446</v>
      </c>
      <c r="E109" s="734"/>
      <c r="F109" s="117" t="s">
        <v>115</v>
      </c>
      <c r="G109" s="137">
        <v>13.84</v>
      </c>
      <c r="H109" s="547">
        <v>0</v>
      </c>
      <c r="I109" s="138" t="s">
        <v>88</v>
      </c>
      <c r="J109" s="191">
        <f>SUM( G109*H109)</f>
        <v>0</v>
      </c>
      <c r="K109" s="191">
        <f>SUM( J109*1.21)</f>
        <v>0</v>
      </c>
      <c r="L109" s="137">
        <v>1E-4</v>
      </c>
      <c r="M109" s="137">
        <v>1.384E-3</v>
      </c>
      <c r="N109" s="383" t="s">
        <v>824</v>
      </c>
    </row>
    <row r="110" spans="1:14">
      <c r="A110" s="140"/>
      <c r="B110" s="114"/>
      <c r="C110" s="114"/>
      <c r="D110" s="141" t="s">
        <v>447</v>
      </c>
      <c r="E110" s="141" t="s">
        <v>448</v>
      </c>
      <c r="F110" s="114"/>
      <c r="G110" s="142">
        <v>13.84</v>
      </c>
      <c r="H110" s="114"/>
      <c r="I110" s="114"/>
      <c r="J110" s="114"/>
      <c r="K110" s="114"/>
      <c r="L110" s="114"/>
      <c r="M110" s="114"/>
      <c r="N110" s="143"/>
    </row>
    <row r="111" spans="1:14">
      <c r="A111" s="116" t="s">
        <v>433</v>
      </c>
      <c r="B111" s="117" t="s">
        <v>21</v>
      </c>
      <c r="C111" s="117" t="s">
        <v>450</v>
      </c>
      <c r="D111" s="737" t="s">
        <v>451</v>
      </c>
      <c r="E111" s="734"/>
      <c r="F111" s="117" t="s">
        <v>115</v>
      </c>
      <c r="G111" s="137">
        <v>18.34</v>
      </c>
      <c r="H111" s="547">
        <v>0</v>
      </c>
      <c r="I111" s="138" t="s">
        <v>88</v>
      </c>
      <c r="J111" s="191">
        <f>SUM( G111*H111)</f>
        <v>0</v>
      </c>
      <c r="K111" s="191">
        <f>SUM( J111*1.21)</f>
        <v>0</v>
      </c>
      <c r="L111" s="137">
        <v>9.0000000000000006E-5</v>
      </c>
      <c r="M111" s="137">
        <v>1.6506000000000001E-3</v>
      </c>
      <c r="N111" s="383" t="s">
        <v>824</v>
      </c>
    </row>
    <row r="112" spans="1:14">
      <c r="A112" s="140"/>
      <c r="B112" s="114"/>
      <c r="C112" s="114"/>
      <c r="D112" s="141" t="s">
        <v>452</v>
      </c>
      <c r="E112" s="141" t="s">
        <v>437</v>
      </c>
      <c r="F112" s="114"/>
      <c r="G112" s="142">
        <v>18.34</v>
      </c>
      <c r="H112" s="114"/>
      <c r="I112" s="114"/>
      <c r="J112" s="114"/>
      <c r="K112" s="114"/>
      <c r="L112" s="114"/>
      <c r="M112" s="114"/>
      <c r="N112" s="143"/>
    </row>
    <row r="113" spans="1:14">
      <c r="A113" s="116" t="s">
        <v>438</v>
      </c>
      <c r="B113" s="117" t="s">
        <v>21</v>
      </c>
      <c r="C113" s="117" t="s">
        <v>454</v>
      </c>
      <c r="D113" s="737" t="s">
        <v>455</v>
      </c>
      <c r="E113" s="734"/>
      <c r="F113" s="117" t="s">
        <v>168</v>
      </c>
      <c r="G113" s="137">
        <v>332.61</v>
      </c>
      <c r="H113" s="547">
        <v>0</v>
      </c>
      <c r="I113" s="138" t="s">
        <v>88</v>
      </c>
      <c r="J113" s="191">
        <f>SUM( G113*H113)</f>
        <v>0</v>
      </c>
      <c r="K113" s="191">
        <f>SUM( J113*1.21)</f>
        <v>0</v>
      </c>
      <c r="L113" s="137">
        <v>0</v>
      </c>
      <c r="M113" s="137">
        <v>0</v>
      </c>
      <c r="N113" s="383" t="s">
        <v>824</v>
      </c>
    </row>
    <row r="114" spans="1:14">
      <c r="A114" s="140"/>
      <c r="B114" s="114"/>
      <c r="C114" s="114"/>
      <c r="D114" s="141" t="s">
        <v>537</v>
      </c>
      <c r="E114" s="141" t="s">
        <v>5</v>
      </c>
      <c r="F114" s="114"/>
      <c r="G114" s="142">
        <v>332.61</v>
      </c>
      <c r="H114" s="114"/>
      <c r="I114" s="114"/>
      <c r="J114" s="114"/>
      <c r="K114" s="114"/>
      <c r="L114" s="114"/>
      <c r="M114" s="114"/>
      <c r="N114" s="143"/>
    </row>
    <row r="115" spans="1:14">
      <c r="A115" s="133" t="s">
        <v>5</v>
      </c>
      <c r="B115" s="134" t="s">
        <v>21</v>
      </c>
      <c r="C115" s="134" t="s">
        <v>170</v>
      </c>
      <c r="D115" s="790" t="s">
        <v>171</v>
      </c>
      <c r="E115" s="791"/>
      <c r="F115" s="135" t="s">
        <v>13</v>
      </c>
      <c r="G115" s="135" t="s">
        <v>13</v>
      </c>
      <c r="H115" s="135" t="s">
        <v>13</v>
      </c>
      <c r="I115" s="135" t="s">
        <v>13</v>
      </c>
      <c r="J115" s="174">
        <f>SUM( J116:J124)</f>
        <v>0</v>
      </c>
      <c r="K115" s="174">
        <f>SUM( K116:K124)</f>
        <v>0</v>
      </c>
      <c r="L115" s="125" t="s">
        <v>5</v>
      </c>
      <c r="M115" s="115">
        <v>0.15209335999999998</v>
      </c>
      <c r="N115" s="136" t="s">
        <v>5</v>
      </c>
    </row>
    <row r="116" spans="1:14">
      <c r="A116" s="116" t="s">
        <v>441</v>
      </c>
      <c r="B116" s="117" t="s">
        <v>21</v>
      </c>
      <c r="C116" s="117" t="s">
        <v>173</v>
      </c>
      <c r="D116" s="737" t="s">
        <v>538</v>
      </c>
      <c r="E116" s="734"/>
      <c r="F116" s="117" t="s">
        <v>87</v>
      </c>
      <c r="G116" s="137">
        <v>18.856000000000002</v>
      </c>
      <c r="H116" s="547">
        <v>0</v>
      </c>
      <c r="I116" s="138" t="s">
        <v>88</v>
      </c>
      <c r="J116" s="191">
        <f>SUM( G116*H116)</f>
        <v>0</v>
      </c>
      <c r="K116" s="191">
        <f>SUM( J116*1.21)</f>
        <v>0</v>
      </c>
      <c r="L116" s="137">
        <v>5.0000000000000002E-5</v>
      </c>
      <c r="M116" s="137">
        <v>9.4280000000000015E-4</v>
      </c>
      <c r="N116" s="383" t="s">
        <v>824</v>
      </c>
    </row>
    <row r="117" spans="1:14">
      <c r="A117" s="140"/>
      <c r="B117" s="114"/>
      <c r="C117" s="114"/>
      <c r="D117" s="141" t="s">
        <v>461</v>
      </c>
      <c r="E117" s="141" t="s">
        <v>462</v>
      </c>
      <c r="F117" s="114"/>
      <c r="G117" s="142">
        <v>18.856000000000002</v>
      </c>
      <c r="H117" s="114"/>
      <c r="I117" s="114"/>
      <c r="J117" s="114"/>
      <c r="K117" s="114"/>
      <c r="L117" s="114"/>
      <c r="M117" s="114"/>
      <c r="N117" s="143"/>
    </row>
    <row r="118" spans="1:14">
      <c r="A118" s="116" t="s">
        <v>444</v>
      </c>
      <c r="B118" s="117" t="s">
        <v>21</v>
      </c>
      <c r="C118" s="117" t="s">
        <v>464</v>
      </c>
      <c r="D118" s="737" t="s">
        <v>465</v>
      </c>
      <c r="E118" s="734"/>
      <c r="F118" s="117" t="s">
        <v>87</v>
      </c>
      <c r="G118" s="137">
        <v>215.74199999999999</v>
      </c>
      <c r="H118" s="547">
        <v>0</v>
      </c>
      <c r="I118" s="138" t="s">
        <v>88</v>
      </c>
      <c r="J118" s="191">
        <f>SUM( G118*H118)</f>
        <v>0</v>
      </c>
      <c r="K118" s="191">
        <f>SUM( J118*1.21)</f>
        <v>0</v>
      </c>
      <c r="L118" s="137">
        <v>2.0000000000000001E-4</v>
      </c>
      <c r="M118" s="137">
        <v>4.3148400000000003E-2</v>
      </c>
      <c r="N118" s="383" t="s">
        <v>824</v>
      </c>
    </row>
    <row r="119" spans="1:14">
      <c r="A119" s="140"/>
      <c r="B119" s="114"/>
      <c r="C119" s="114"/>
      <c r="D119" s="141" t="s">
        <v>466</v>
      </c>
      <c r="E119" s="141" t="s">
        <v>467</v>
      </c>
      <c r="F119" s="114"/>
      <c r="G119" s="142">
        <v>64.3</v>
      </c>
      <c r="H119" s="114"/>
      <c r="I119" s="114"/>
      <c r="J119" s="114"/>
      <c r="K119" s="114"/>
      <c r="L119" s="114"/>
      <c r="M119" s="114"/>
      <c r="N119" s="143"/>
    </row>
    <row r="120" spans="1:14">
      <c r="A120" s="140"/>
      <c r="B120" s="114"/>
      <c r="C120" s="114"/>
      <c r="D120" s="141" t="s">
        <v>468</v>
      </c>
      <c r="E120" s="141" t="s">
        <v>469</v>
      </c>
      <c r="F120" s="114"/>
      <c r="G120" s="142">
        <v>47.59</v>
      </c>
      <c r="H120" s="114"/>
      <c r="I120" s="114"/>
      <c r="J120" s="114"/>
      <c r="K120" s="114"/>
      <c r="L120" s="114"/>
      <c r="M120" s="114"/>
      <c r="N120" s="143"/>
    </row>
    <row r="121" spans="1:14">
      <c r="A121" s="140"/>
      <c r="B121" s="114"/>
      <c r="C121" s="114"/>
      <c r="D121" s="141" t="s">
        <v>470</v>
      </c>
      <c r="E121" s="141" t="s">
        <v>471</v>
      </c>
      <c r="F121" s="114"/>
      <c r="G121" s="142">
        <v>44.603200000000001</v>
      </c>
      <c r="H121" s="114"/>
      <c r="I121" s="114"/>
      <c r="J121" s="114"/>
      <c r="K121" s="114"/>
      <c r="L121" s="114"/>
      <c r="M121" s="114"/>
      <c r="N121" s="143"/>
    </row>
    <row r="122" spans="1:14">
      <c r="A122" s="140"/>
      <c r="B122" s="114"/>
      <c r="C122" s="114"/>
      <c r="D122" s="141" t="s">
        <v>472</v>
      </c>
      <c r="E122" s="141" t="s">
        <v>462</v>
      </c>
      <c r="F122" s="114"/>
      <c r="G122" s="142">
        <v>45.729599999999998</v>
      </c>
      <c r="H122" s="114"/>
      <c r="I122" s="114"/>
      <c r="J122" s="114"/>
      <c r="K122" s="114"/>
      <c r="L122" s="114"/>
      <c r="M122" s="114"/>
      <c r="N122" s="143"/>
    </row>
    <row r="123" spans="1:14">
      <c r="A123" s="140"/>
      <c r="B123" s="114"/>
      <c r="C123" s="114"/>
      <c r="D123" s="141" t="s">
        <v>473</v>
      </c>
      <c r="E123" s="141" t="s">
        <v>474</v>
      </c>
      <c r="F123" s="114"/>
      <c r="G123" s="142">
        <v>13.5192</v>
      </c>
      <c r="H123" s="114"/>
      <c r="I123" s="114"/>
      <c r="J123" s="114"/>
      <c r="K123" s="114"/>
      <c r="L123" s="114"/>
      <c r="M123" s="114"/>
      <c r="N123" s="143"/>
    </row>
    <row r="124" spans="1:14">
      <c r="A124" s="116" t="s">
        <v>449</v>
      </c>
      <c r="B124" s="117" t="s">
        <v>21</v>
      </c>
      <c r="C124" s="117" t="s">
        <v>178</v>
      </c>
      <c r="D124" s="737" t="s">
        <v>783</v>
      </c>
      <c r="E124" s="734"/>
      <c r="F124" s="117" t="s">
        <v>87</v>
      </c>
      <c r="G124" s="137">
        <v>385.72199999999998</v>
      </c>
      <c r="H124" s="547">
        <v>0</v>
      </c>
      <c r="I124" s="138" t="s">
        <v>88</v>
      </c>
      <c r="J124" s="191">
        <f>SUM( G124*H124)</f>
        <v>0</v>
      </c>
      <c r="K124" s="191">
        <f>SUM( J124*1.21)</f>
        <v>0</v>
      </c>
      <c r="L124" s="137">
        <v>2.7999999999999998E-4</v>
      </c>
      <c r="M124" s="137">
        <v>0.10800215999999999</v>
      </c>
      <c r="N124" s="383" t="s">
        <v>824</v>
      </c>
    </row>
    <row r="125" spans="1:14">
      <c r="A125" s="140"/>
      <c r="B125" s="114"/>
      <c r="C125" s="114"/>
      <c r="D125" s="141" t="s">
        <v>476</v>
      </c>
      <c r="E125" s="141" t="s">
        <v>5</v>
      </c>
      <c r="F125" s="114"/>
      <c r="G125" s="142">
        <v>385.72199999999998</v>
      </c>
      <c r="H125" s="114"/>
      <c r="I125" s="114"/>
      <c r="J125" s="114"/>
      <c r="K125" s="114"/>
      <c r="L125" s="114"/>
      <c r="M125" s="114"/>
      <c r="N125" s="143"/>
    </row>
    <row r="126" spans="1:14">
      <c r="A126" s="133" t="s">
        <v>5</v>
      </c>
      <c r="B126" s="134" t="s">
        <v>21</v>
      </c>
      <c r="C126" s="134" t="s">
        <v>187</v>
      </c>
      <c r="D126" s="790" t="s">
        <v>188</v>
      </c>
      <c r="E126" s="791"/>
      <c r="F126" s="135" t="s">
        <v>13</v>
      </c>
      <c r="G126" s="135" t="s">
        <v>13</v>
      </c>
      <c r="H126" s="135" t="s">
        <v>13</v>
      </c>
      <c r="I126" s="135" t="s">
        <v>13</v>
      </c>
      <c r="J126" s="174">
        <f>SUM( J127:J131)</f>
        <v>0</v>
      </c>
      <c r="K126" s="174">
        <f>SUM( K127:K131)</f>
        <v>0</v>
      </c>
      <c r="L126" s="125" t="s">
        <v>5</v>
      </c>
      <c r="M126" s="115">
        <v>0.16977</v>
      </c>
      <c r="N126" s="136" t="s">
        <v>5</v>
      </c>
    </row>
    <row r="127" spans="1:14">
      <c r="A127" s="116" t="s">
        <v>453</v>
      </c>
      <c r="B127" s="117" t="s">
        <v>21</v>
      </c>
      <c r="C127" s="117" t="s">
        <v>190</v>
      </c>
      <c r="D127" s="737" t="s">
        <v>191</v>
      </c>
      <c r="E127" s="734"/>
      <c r="F127" s="117" t="s">
        <v>102</v>
      </c>
      <c r="G127" s="137">
        <v>3</v>
      </c>
      <c r="H127" s="547">
        <v>0</v>
      </c>
      <c r="I127" s="138" t="s">
        <v>88</v>
      </c>
      <c r="J127" s="191">
        <f>SUM( G127*H127)</f>
        <v>0</v>
      </c>
      <c r="K127" s="191">
        <f>SUM( J127*1.21)</f>
        <v>0</v>
      </c>
      <c r="L127" s="137">
        <v>0</v>
      </c>
      <c r="M127" s="137">
        <v>0</v>
      </c>
      <c r="N127" s="383" t="s">
        <v>824</v>
      </c>
    </row>
    <row r="128" spans="1:14">
      <c r="A128" s="140"/>
      <c r="B128" s="114"/>
      <c r="C128" s="114"/>
      <c r="D128" s="141" t="s">
        <v>99</v>
      </c>
      <c r="E128" s="141" t="s">
        <v>5</v>
      </c>
      <c r="F128" s="114"/>
      <c r="G128" s="142">
        <v>3</v>
      </c>
      <c r="H128" s="114"/>
      <c r="I128" s="114"/>
      <c r="J128" s="114"/>
      <c r="K128" s="114"/>
      <c r="L128" s="114"/>
      <c r="M128" s="114"/>
      <c r="N128" s="143"/>
    </row>
    <row r="129" spans="1:14">
      <c r="A129" s="116" t="s">
        <v>457</v>
      </c>
      <c r="B129" s="117" t="s">
        <v>21</v>
      </c>
      <c r="C129" s="117" t="s">
        <v>193</v>
      </c>
      <c r="D129" s="737" t="s">
        <v>194</v>
      </c>
      <c r="E129" s="734"/>
      <c r="F129" s="117" t="s">
        <v>87</v>
      </c>
      <c r="G129" s="137">
        <v>2</v>
      </c>
      <c r="H129" s="547">
        <v>0</v>
      </c>
      <c r="I129" s="138" t="s">
        <v>88</v>
      </c>
      <c r="J129" s="191">
        <f>SUM( G129*H129)</f>
        <v>0</v>
      </c>
      <c r="K129" s="191">
        <f>SUM( J129*1.21)</f>
        <v>0</v>
      </c>
      <c r="L129" s="137">
        <v>7.7170000000000002E-2</v>
      </c>
      <c r="M129" s="137">
        <v>7.7170000000000002E-2</v>
      </c>
      <c r="N129" s="383" t="s">
        <v>824</v>
      </c>
    </row>
    <row r="130" spans="1:14">
      <c r="A130" s="140"/>
      <c r="B130" s="114"/>
      <c r="C130" s="114"/>
      <c r="D130" s="141">
        <v>2</v>
      </c>
      <c r="E130" s="141" t="s">
        <v>5</v>
      </c>
      <c r="F130" s="114"/>
      <c r="G130" s="142">
        <v>2</v>
      </c>
      <c r="H130" s="114"/>
      <c r="I130" s="114"/>
      <c r="J130" s="114"/>
      <c r="K130" s="114"/>
      <c r="L130" s="114"/>
      <c r="M130" s="114"/>
      <c r="N130" s="143"/>
    </row>
    <row r="131" spans="1:14">
      <c r="A131" s="116" t="s">
        <v>459</v>
      </c>
      <c r="B131" s="117" t="s">
        <v>21</v>
      </c>
      <c r="C131" s="117" t="s">
        <v>484</v>
      </c>
      <c r="D131" s="737" t="s">
        <v>485</v>
      </c>
      <c r="E131" s="734"/>
      <c r="F131" s="117" t="s">
        <v>87</v>
      </c>
      <c r="G131" s="137">
        <v>4.63</v>
      </c>
      <c r="H131" s="547">
        <v>0</v>
      </c>
      <c r="I131" s="138" t="s">
        <v>88</v>
      </c>
      <c r="J131" s="191">
        <f>SUM( G131*H131)</f>
        <v>0</v>
      </c>
      <c r="K131" s="191">
        <f>SUM( J131*1.21)</f>
        <v>0</v>
      </c>
      <c r="L131" s="137">
        <v>0.02</v>
      </c>
      <c r="M131" s="137">
        <v>9.2600000000000002E-2</v>
      </c>
      <c r="N131" s="383" t="s">
        <v>824</v>
      </c>
    </row>
    <row r="132" spans="1:14">
      <c r="A132" s="140"/>
      <c r="B132" s="114"/>
      <c r="C132" s="114"/>
      <c r="D132" s="141" t="s">
        <v>486</v>
      </c>
      <c r="E132" s="141" t="s">
        <v>487</v>
      </c>
      <c r="F132" s="114"/>
      <c r="G132" s="142">
        <v>4.63</v>
      </c>
      <c r="H132" s="114"/>
      <c r="I132" s="114"/>
      <c r="J132" s="114"/>
      <c r="K132" s="114"/>
      <c r="L132" s="114"/>
      <c r="M132" s="114"/>
      <c r="N132" s="143"/>
    </row>
    <row r="133" spans="1:14">
      <c r="A133" s="133" t="s">
        <v>5</v>
      </c>
      <c r="B133" s="134" t="s">
        <v>21</v>
      </c>
      <c r="C133" s="134" t="s">
        <v>202</v>
      </c>
      <c r="D133" s="790" t="s">
        <v>203</v>
      </c>
      <c r="E133" s="791"/>
      <c r="F133" s="135" t="s">
        <v>13</v>
      </c>
      <c r="G133" s="135" t="s">
        <v>13</v>
      </c>
      <c r="H133" s="135" t="s">
        <v>13</v>
      </c>
      <c r="I133" s="135" t="s">
        <v>13</v>
      </c>
      <c r="J133" s="174">
        <f>SUM( J134:J136)</f>
        <v>0</v>
      </c>
      <c r="K133" s="174">
        <f>SUM( K134:K136)</f>
        <v>0</v>
      </c>
      <c r="L133" s="125" t="s">
        <v>5</v>
      </c>
      <c r="M133" s="115">
        <v>1.4983</v>
      </c>
      <c r="N133" s="136" t="s">
        <v>5</v>
      </c>
    </row>
    <row r="134" spans="1:14">
      <c r="A134" s="116" t="s">
        <v>463</v>
      </c>
      <c r="B134" s="117" t="s">
        <v>21</v>
      </c>
      <c r="C134" s="117" t="s">
        <v>494</v>
      </c>
      <c r="D134" s="737" t="s">
        <v>495</v>
      </c>
      <c r="E134" s="734"/>
      <c r="F134" s="117" t="s">
        <v>115</v>
      </c>
      <c r="G134" s="137">
        <v>10</v>
      </c>
      <c r="H134" s="547">
        <v>0</v>
      </c>
      <c r="I134" s="138" t="s">
        <v>88</v>
      </c>
      <c r="J134" s="191">
        <f>SUM( G134*H134)</f>
        <v>0</v>
      </c>
      <c r="K134" s="191">
        <f>SUM( J134*1.21)</f>
        <v>0</v>
      </c>
      <c r="L134" s="137">
        <v>4.6000000000000001E-4</v>
      </c>
      <c r="M134" s="137">
        <v>2.3E-3</v>
      </c>
      <c r="N134" s="383" t="s">
        <v>824</v>
      </c>
    </row>
    <row r="135" spans="1:14">
      <c r="A135" s="140"/>
      <c r="B135" s="114"/>
      <c r="C135" s="114"/>
      <c r="D135" s="195" t="s">
        <v>805</v>
      </c>
      <c r="E135" s="141" t="s">
        <v>109</v>
      </c>
      <c r="F135" s="114"/>
      <c r="G135" s="142">
        <v>10</v>
      </c>
      <c r="H135" s="114"/>
      <c r="I135" s="114"/>
      <c r="J135" s="114"/>
      <c r="K135" s="114"/>
      <c r="L135" s="114"/>
      <c r="M135" s="114"/>
      <c r="N135" s="143"/>
    </row>
    <row r="136" spans="1:14">
      <c r="A136" s="116" t="s">
        <v>475</v>
      </c>
      <c r="B136" s="117" t="s">
        <v>21</v>
      </c>
      <c r="C136" s="117" t="s">
        <v>498</v>
      </c>
      <c r="D136" s="737" t="s">
        <v>499</v>
      </c>
      <c r="E136" s="734"/>
      <c r="F136" s="117" t="s">
        <v>87</v>
      </c>
      <c r="G136" s="137">
        <v>22</v>
      </c>
      <c r="H136" s="547">
        <v>0</v>
      </c>
      <c r="I136" s="138" t="s">
        <v>88</v>
      </c>
      <c r="J136" s="191">
        <f>SUM( G136*H136)</f>
        <v>0</v>
      </c>
      <c r="K136" s="191">
        <f>SUM( J136*1.21)</f>
        <v>0</v>
      </c>
      <c r="L136" s="137">
        <v>6.8000000000000005E-2</v>
      </c>
      <c r="M136" s="137">
        <v>1.496</v>
      </c>
      <c r="N136" s="383" t="s">
        <v>824</v>
      </c>
    </row>
    <row r="137" spans="1:14">
      <c r="A137" s="140"/>
      <c r="B137" s="114"/>
      <c r="C137" s="114"/>
      <c r="D137" s="141" t="s">
        <v>500</v>
      </c>
      <c r="E137" s="141" t="s">
        <v>487</v>
      </c>
      <c r="F137" s="114"/>
      <c r="G137" s="142">
        <v>22</v>
      </c>
      <c r="H137" s="114"/>
      <c r="I137" s="114"/>
      <c r="J137" s="114"/>
      <c r="K137" s="114"/>
      <c r="L137" s="114"/>
      <c r="M137" s="114"/>
      <c r="N137" s="143"/>
    </row>
    <row r="138" spans="1:14">
      <c r="A138" s="194"/>
      <c r="B138" s="199"/>
      <c r="C138" s="199"/>
      <c r="D138" s="195"/>
      <c r="E138" s="195"/>
      <c r="F138" s="199"/>
      <c r="G138" s="196"/>
      <c r="H138" s="199"/>
      <c r="I138" s="199"/>
      <c r="J138" s="199"/>
      <c r="K138" s="199"/>
      <c r="L138" s="199"/>
      <c r="M138" s="199"/>
      <c r="N138" s="197"/>
    </row>
    <row r="139" spans="1:14">
      <c r="A139" s="188" t="s">
        <v>5</v>
      </c>
      <c r="B139" s="311" t="s">
        <v>21</v>
      </c>
      <c r="C139" s="311" t="s">
        <v>212</v>
      </c>
      <c r="D139" s="790" t="s">
        <v>213</v>
      </c>
      <c r="E139" s="791"/>
      <c r="F139" s="189" t="s">
        <v>13</v>
      </c>
      <c r="G139" s="189" t="s">
        <v>13</v>
      </c>
      <c r="H139" s="189" t="s">
        <v>13</v>
      </c>
      <c r="I139" s="189" t="s">
        <v>13</v>
      </c>
      <c r="J139" s="174">
        <f>SUM( J140:J147)</f>
        <v>0</v>
      </c>
      <c r="K139" s="174">
        <f>SUM( K140:K147)</f>
        <v>0</v>
      </c>
      <c r="L139" s="180" t="s">
        <v>5</v>
      </c>
      <c r="M139" s="174">
        <v>0</v>
      </c>
      <c r="N139" s="190" t="s">
        <v>5</v>
      </c>
    </row>
    <row r="140" spans="1:14">
      <c r="A140" s="309" t="s">
        <v>488</v>
      </c>
      <c r="B140" s="308" t="s">
        <v>21</v>
      </c>
      <c r="C140" s="308" t="s">
        <v>215</v>
      </c>
      <c r="D140" s="737" t="s">
        <v>216</v>
      </c>
      <c r="E140" s="734"/>
      <c r="F140" s="308" t="s">
        <v>205</v>
      </c>
      <c r="G140" s="191">
        <v>1.65</v>
      </c>
      <c r="H140" s="547">
        <v>0</v>
      </c>
      <c r="I140" s="192" t="s">
        <v>88</v>
      </c>
      <c r="J140" s="191">
        <f>SUM( G140*H140)</f>
        <v>0</v>
      </c>
      <c r="K140" s="191">
        <f>SUM( J140*1.21)</f>
        <v>0</v>
      </c>
      <c r="L140" s="191">
        <v>0</v>
      </c>
      <c r="M140" s="191">
        <v>0</v>
      </c>
      <c r="N140" s="383" t="s">
        <v>824</v>
      </c>
    </row>
    <row r="141" spans="1:14">
      <c r="A141" s="194"/>
      <c r="B141" s="199"/>
      <c r="C141" s="199"/>
      <c r="D141" s="195" t="s">
        <v>539</v>
      </c>
      <c r="E141" s="195" t="s">
        <v>5</v>
      </c>
      <c r="F141" s="199"/>
      <c r="G141" s="196">
        <v>1.65</v>
      </c>
      <c r="H141" s="199"/>
      <c r="I141" s="199"/>
      <c r="J141" s="199"/>
      <c r="K141" s="199"/>
      <c r="L141" s="199"/>
      <c r="M141" s="199"/>
      <c r="N141" s="197"/>
    </row>
    <row r="142" spans="1:14">
      <c r="A142" s="309" t="s">
        <v>493</v>
      </c>
      <c r="B142" s="308" t="s">
        <v>21</v>
      </c>
      <c r="C142" s="308" t="s">
        <v>223</v>
      </c>
      <c r="D142" s="737" t="s">
        <v>224</v>
      </c>
      <c r="E142" s="734"/>
      <c r="F142" s="308" t="s">
        <v>205</v>
      </c>
      <c r="G142" s="191">
        <v>1.65</v>
      </c>
      <c r="H142" s="547">
        <v>0</v>
      </c>
      <c r="I142" s="192" t="s">
        <v>88</v>
      </c>
      <c r="J142" s="191">
        <f>SUM( G142*H142)</f>
        <v>0</v>
      </c>
      <c r="K142" s="191">
        <f>SUM( J142*1.21)</f>
        <v>0</v>
      </c>
      <c r="L142" s="191">
        <v>0</v>
      </c>
      <c r="M142" s="191">
        <v>0</v>
      </c>
      <c r="N142" s="383" t="s">
        <v>824</v>
      </c>
    </row>
    <row r="143" spans="1:14">
      <c r="A143" s="309" t="s">
        <v>497</v>
      </c>
      <c r="B143" s="308" t="s">
        <v>21</v>
      </c>
      <c r="C143" s="308" t="s">
        <v>318</v>
      </c>
      <c r="D143" s="737" t="s">
        <v>319</v>
      </c>
      <c r="E143" s="734"/>
      <c r="F143" s="308" t="s">
        <v>205</v>
      </c>
      <c r="G143" s="191">
        <v>49.5</v>
      </c>
      <c r="H143" s="547">
        <v>0</v>
      </c>
      <c r="I143" s="192" t="s">
        <v>88</v>
      </c>
      <c r="J143" s="191">
        <f>SUM( G143*H143)</f>
        <v>0</v>
      </c>
      <c r="K143" s="191">
        <f>SUM( J143*1.21)</f>
        <v>0</v>
      </c>
      <c r="L143" s="191">
        <v>0</v>
      </c>
      <c r="M143" s="191">
        <v>0</v>
      </c>
      <c r="N143" s="383" t="s">
        <v>824</v>
      </c>
    </row>
    <row r="144" spans="1:14">
      <c r="A144" s="194"/>
      <c r="B144" s="199"/>
      <c r="C144" s="199"/>
      <c r="D144" s="195" t="s">
        <v>540</v>
      </c>
      <c r="E144" s="195" t="s">
        <v>5</v>
      </c>
      <c r="F144" s="199"/>
      <c r="G144" s="196">
        <v>49.5</v>
      </c>
      <c r="H144" s="199"/>
      <c r="I144" s="199"/>
      <c r="J144" s="199"/>
      <c r="K144" s="199"/>
      <c r="L144" s="199"/>
      <c r="M144" s="199"/>
      <c r="N144" s="197"/>
    </row>
    <row r="145" spans="1:14">
      <c r="A145" s="309" t="s">
        <v>110</v>
      </c>
      <c r="B145" s="308" t="s">
        <v>21</v>
      </c>
      <c r="C145" s="308" t="s">
        <v>226</v>
      </c>
      <c r="D145" s="737" t="s">
        <v>227</v>
      </c>
      <c r="E145" s="734"/>
      <c r="F145" s="308" t="s">
        <v>205</v>
      </c>
      <c r="G145" s="191">
        <v>1.65</v>
      </c>
      <c r="H145" s="547">
        <v>0</v>
      </c>
      <c r="I145" s="192" t="s">
        <v>88</v>
      </c>
      <c r="J145" s="191">
        <f>SUM( G145*H145)</f>
        <v>0</v>
      </c>
      <c r="K145" s="191">
        <f>SUM( J145*1.21)</f>
        <v>0</v>
      </c>
      <c r="L145" s="191">
        <v>0</v>
      </c>
      <c r="M145" s="191">
        <v>0</v>
      </c>
      <c r="N145" s="383" t="s">
        <v>824</v>
      </c>
    </row>
    <row r="146" spans="1:14">
      <c r="A146" s="194"/>
      <c r="B146" s="199"/>
      <c r="C146" s="199"/>
      <c r="D146" s="195" t="s">
        <v>541</v>
      </c>
      <c r="E146" s="195" t="s">
        <v>5</v>
      </c>
      <c r="F146" s="199"/>
      <c r="G146" s="196">
        <v>1.65</v>
      </c>
      <c r="H146" s="199"/>
      <c r="I146" s="199"/>
      <c r="J146" s="199"/>
      <c r="K146" s="199"/>
      <c r="L146" s="199"/>
      <c r="M146" s="199"/>
      <c r="N146" s="383"/>
    </row>
    <row r="147" spans="1:14" ht="33" customHeight="1">
      <c r="A147" s="309" t="s">
        <v>506</v>
      </c>
      <c r="B147" s="308" t="s">
        <v>21</v>
      </c>
      <c r="C147" s="308" t="s">
        <v>517</v>
      </c>
      <c r="D147" s="737" t="s">
        <v>518</v>
      </c>
      <c r="E147" s="734"/>
      <c r="F147" s="308" t="s">
        <v>205</v>
      </c>
      <c r="G147" s="191">
        <v>1.65</v>
      </c>
      <c r="H147" s="547">
        <v>0</v>
      </c>
      <c r="I147" s="192" t="s">
        <v>88</v>
      </c>
      <c r="J147" s="191">
        <f>SUM( G147*H147)</f>
        <v>0</v>
      </c>
      <c r="K147" s="191">
        <f>SUM( J147*1.21)</f>
        <v>0</v>
      </c>
      <c r="L147" s="191">
        <v>0</v>
      </c>
      <c r="M147" s="191">
        <v>0</v>
      </c>
      <c r="N147" s="383" t="s">
        <v>824</v>
      </c>
    </row>
    <row r="148" spans="1:14">
      <c r="A148" s="194"/>
      <c r="B148" s="329"/>
      <c r="C148" s="329"/>
      <c r="D148" s="195" t="s">
        <v>541</v>
      </c>
      <c r="E148" s="195" t="s">
        <v>5</v>
      </c>
      <c r="F148" s="329"/>
      <c r="G148" s="196">
        <v>1.65</v>
      </c>
      <c r="H148" s="329"/>
      <c r="I148" s="329"/>
      <c r="J148" s="329"/>
      <c r="K148" s="329"/>
      <c r="L148" s="329"/>
      <c r="M148" s="329"/>
      <c r="N148" s="197"/>
    </row>
    <row r="149" spans="1:14">
      <c r="A149" s="367"/>
      <c r="B149" s="368"/>
      <c r="C149" s="368"/>
      <c r="D149" s="369"/>
      <c r="E149" s="369"/>
      <c r="F149" s="368"/>
      <c r="G149" s="370"/>
      <c r="H149" s="368"/>
      <c r="I149" s="368"/>
      <c r="J149" s="368"/>
      <c r="K149" s="368"/>
      <c r="L149" s="368"/>
      <c r="M149" s="368"/>
      <c r="N149" s="371"/>
    </row>
    <row r="150" spans="1:14">
      <c r="A150" s="372"/>
      <c r="B150" s="330"/>
      <c r="C150" s="330"/>
      <c r="D150" s="195"/>
      <c r="E150" s="195"/>
      <c r="F150" s="330"/>
      <c r="G150" s="196"/>
      <c r="H150" s="330"/>
      <c r="I150" s="330"/>
      <c r="J150" s="330"/>
      <c r="K150" s="330"/>
      <c r="L150" s="330"/>
      <c r="M150" s="330"/>
      <c r="N150" s="373"/>
    </row>
    <row r="151" spans="1:14" ht="15.75">
      <c r="A151" s="374"/>
      <c r="B151" s="375"/>
      <c r="C151" s="389" t="s">
        <v>569</v>
      </c>
      <c r="D151" s="323"/>
      <c r="E151" s="323"/>
      <c r="F151" s="375"/>
      <c r="G151" s="324"/>
      <c r="H151" s="375"/>
      <c r="I151" s="375"/>
      <c r="J151" s="390">
        <f>SUM( J152)</f>
        <v>0</v>
      </c>
      <c r="K151" s="390">
        <f>SUM( K152)</f>
        <v>0</v>
      </c>
      <c r="L151" s="375"/>
      <c r="M151" s="375"/>
      <c r="N151" s="379"/>
    </row>
    <row r="152" spans="1:14">
      <c r="A152" s="380" t="s">
        <v>5</v>
      </c>
      <c r="B152" s="349" t="s">
        <v>21</v>
      </c>
      <c r="C152" s="349" t="s">
        <v>501</v>
      </c>
      <c r="D152" s="790" t="s">
        <v>502</v>
      </c>
      <c r="E152" s="791"/>
      <c r="F152" s="189" t="s">
        <v>13</v>
      </c>
      <c r="G152" s="189" t="s">
        <v>13</v>
      </c>
      <c r="H152" s="189" t="s">
        <v>13</v>
      </c>
      <c r="I152" s="189" t="s">
        <v>13</v>
      </c>
      <c r="J152" s="174">
        <f>SUM( J153:J158)</f>
        <v>0</v>
      </c>
      <c r="K152" s="174">
        <f>SUM( K153:K157)</f>
        <v>0</v>
      </c>
      <c r="L152" s="180" t="s">
        <v>5</v>
      </c>
      <c r="M152" s="174">
        <v>0</v>
      </c>
      <c r="N152" s="381" t="s">
        <v>5</v>
      </c>
    </row>
    <row r="153" spans="1:14">
      <c r="A153" s="382" t="s">
        <v>478</v>
      </c>
      <c r="B153" s="345" t="s">
        <v>21</v>
      </c>
      <c r="C153" s="345" t="s">
        <v>507</v>
      </c>
      <c r="D153" s="737" t="s">
        <v>575</v>
      </c>
      <c r="E153" s="734"/>
      <c r="F153" s="345" t="s">
        <v>87</v>
      </c>
      <c r="G153" s="191">
        <v>4.5999999999999996</v>
      </c>
      <c r="H153" s="547">
        <v>0</v>
      </c>
      <c r="I153" s="192" t="s">
        <v>88</v>
      </c>
      <c r="J153" s="191">
        <f>SUM( G153*H153)</f>
        <v>0</v>
      </c>
      <c r="K153" s="191">
        <f>SUM( J153*1.21)</f>
        <v>0</v>
      </c>
      <c r="L153" s="191">
        <v>0</v>
      </c>
      <c r="M153" s="191">
        <v>0</v>
      </c>
      <c r="N153" s="383" t="s">
        <v>824</v>
      </c>
    </row>
    <row r="154" spans="1:14">
      <c r="A154" s="372"/>
      <c r="B154" s="330"/>
      <c r="C154" s="330"/>
      <c r="D154" s="195" t="s">
        <v>421</v>
      </c>
      <c r="E154" s="195"/>
      <c r="F154" s="330"/>
      <c r="G154" s="196">
        <v>4.5999999999999996</v>
      </c>
      <c r="H154" s="330"/>
      <c r="I154" s="330"/>
      <c r="J154" s="330"/>
      <c r="K154" s="330"/>
      <c r="L154" s="330"/>
      <c r="M154" s="330"/>
      <c r="N154" s="373"/>
    </row>
    <row r="155" spans="1:14">
      <c r="A155" s="382" t="s">
        <v>479</v>
      </c>
      <c r="B155" s="345" t="s">
        <v>21</v>
      </c>
      <c r="C155" s="345" t="s">
        <v>509</v>
      </c>
      <c r="D155" s="737" t="s">
        <v>510</v>
      </c>
      <c r="E155" s="734"/>
      <c r="F155" s="345" t="s">
        <v>261</v>
      </c>
      <c r="G155" s="191">
        <v>1</v>
      </c>
      <c r="H155" s="547">
        <v>0</v>
      </c>
      <c r="I155" s="192" t="s">
        <v>88</v>
      </c>
      <c r="J155" s="191">
        <f>SUM( G155*H155)</f>
        <v>0</v>
      </c>
      <c r="K155" s="191">
        <f>SUM( J155*1.21)</f>
        <v>0</v>
      </c>
      <c r="L155" s="191">
        <v>0</v>
      </c>
      <c r="M155" s="191">
        <v>0</v>
      </c>
      <c r="N155" s="383" t="s">
        <v>5</v>
      </c>
    </row>
    <row r="156" spans="1:14">
      <c r="A156" s="372"/>
      <c r="B156" s="330"/>
      <c r="C156" s="330"/>
      <c r="D156" s="195" t="s">
        <v>84</v>
      </c>
      <c r="E156" s="195" t="s">
        <v>5</v>
      </c>
      <c r="F156" s="330"/>
      <c r="G156" s="196">
        <v>1</v>
      </c>
      <c r="H156" s="330"/>
      <c r="I156" s="330"/>
      <c r="J156" s="330"/>
      <c r="K156" s="330"/>
      <c r="L156" s="330"/>
      <c r="M156" s="330"/>
      <c r="N156" s="373"/>
    </row>
    <row r="157" spans="1:14">
      <c r="A157" s="382" t="s">
        <v>483</v>
      </c>
      <c r="B157" s="345" t="s">
        <v>21</v>
      </c>
      <c r="C157" s="345" t="s">
        <v>503</v>
      </c>
      <c r="D157" s="737" t="s">
        <v>504</v>
      </c>
      <c r="E157" s="734"/>
      <c r="F157" s="345" t="s">
        <v>261</v>
      </c>
      <c r="G157" s="191">
        <v>1</v>
      </c>
      <c r="H157" s="547">
        <v>0</v>
      </c>
      <c r="I157" s="192" t="s">
        <v>88</v>
      </c>
      <c r="J157" s="191">
        <f>SUM( G157*H157)</f>
        <v>0</v>
      </c>
      <c r="K157" s="191">
        <f>SUM( J157*1.21)</f>
        <v>0</v>
      </c>
      <c r="L157" s="191">
        <v>0</v>
      </c>
      <c r="M157" s="191">
        <v>0</v>
      </c>
      <c r="N157" s="383" t="s">
        <v>824</v>
      </c>
    </row>
    <row r="158" spans="1:14">
      <c r="A158" s="384"/>
      <c r="B158" s="385"/>
      <c r="C158" s="385"/>
      <c r="D158" s="386" t="s">
        <v>84</v>
      </c>
      <c r="E158" s="386" t="s">
        <v>505</v>
      </c>
      <c r="F158" s="385"/>
      <c r="G158" s="387">
        <v>1</v>
      </c>
      <c r="H158" s="385"/>
      <c r="I158" s="385"/>
      <c r="J158" s="385"/>
      <c r="K158" s="385"/>
      <c r="L158" s="385"/>
      <c r="M158" s="385"/>
      <c r="N158" s="388"/>
    </row>
    <row r="159" spans="1:14">
      <c r="A159" s="737" t="s">
        <v>5</v>
      </c>
      <c r="B159" s="734"/>
      <c r="C159" s="734"/>
      <c r="D159" s="734"/>
      <c r="E159" s="734"/>
      <c r="F159" s="734"/>
      <c r="G159" s="734"/>
      <c r="H159" s="734"/>
      <c r="I159" s="734"/>
      <c r="J159" s="734"/>
      <c r="K159" s="734"/>
      <c r="L159" s="734"/>
      <c r="M159" s="734"/>
      <c r="N159" s="734"/>
    </row>
    <row r="162" spans="5:5">
      <c r="E162" s="312"/>
    </row>
  </sheetData>
  <sheetProtection password="DABF" sheet="1" objects="1" scenarios="1"/>
  <mergeCells count="104">
    <mergeCell ref="D139:E139"/>
    <mergeCell ref="D140:E140"/>
    <mergeCell ref="D142:E142"/>
    <mergeCell ref="D143:E143"/>
    <mergeCell ref="D145:E145"/>
    <mergeCell ref="D147:E147"/>
    <mergeCell ref="A159:N159"/>
    <mergeCell ref="D152:E152"/>
    <mergeCell ref="D153:E153"/>
    <mergeCell ref="D155:E155"/>
    <mergeCell ref="D157:E157"/>
    <mergeCell ref="D131:E131"/>
    <mergeCell ref="D133:E133"/>
    <mergeCell ref="D134:E134"/>
    <mergeCell ref="D136:E136"/>
    <mergeCell ref="D118:E118"/>
    <mergeCell ref="D124:E124"/>
    <mergeCell ref="D126:E126"/>
    <mergeCell ref="D127:E127"/>
    <mergeCell ref="D129:E129"/>
    <mergeCell ref="D109:E109"/>
    <mergeCell ref="D111:E111"/>
    <mergeCell ref="D113:E113"/>
    <mergeCell ref="D115:E115"/>
    <mergeCell ref="D116:E116"/>
    <mergeCell ref="D100:E100"/>
    <mergeCell ref="D102:E102"/>
    <mergeCell ref="D103:E103"/>
    <mergeCell ref="D105:E105"/>
    <mergeCell ref="D107:E107"/>
    <mergeCell ref="D88:E88"/>
    <mergeCell ref="D89:E89"/>
    <mergeCell ref="D94:E94"/>
    <mergeCell ref="D96:E96"/>
    <mergeCell ref="D98:E98"/>
    <mergeCell ref="D81:E81"/>
    <mergeCell ref="D83:E83"/>
    <mergeCell ref="D84:E84"/>
    <mergeCell ref="D86:E86"/>
    <mergeCell ref="D72:E72"/>
    <mergeCell ref="D73:E73"/>
    <mergeCell ref="D75:E75"/>
    <mergeCell ref="D77:E77"/>
    <mergeCell ref="D79:E79"/>
    <mergeCell ref="D60:E60"/>
    <mergeCell ref="D62:E62"/>
    <mergeCell ref="D64:E64"/>
    <mergeCell ref="D66:E66"/>
    <mergeCell ref="D68:E68"/>
    <mergeCell ref="D70:E70"/>
    <mergeCell ref="D52:E52"/>
    <mergeCell ref="D54:E54"/>
    <mergeCell ref="D55:E55"/>
    <mergeCell ref="D56:E56"/>
    <mergeCell ref="D58:E58"/>
    <mergeCell ref="D44:E44"/>
    <mergeCell ref="D45:E45"/>
    <mergeCell ref="D46:E46"/>
    <mergeCell ref="D48:E48"/>
    <mergeCell ref="D50:E50"/>
    <mergeCell ref="J4:N5"/>
    <mergeCell ref="J6:N7"/>
    <mergeCell ref="J8:N9"/>
    <mergeCell ref="H8:H9"/>
    <mergeCell ref="D40:E40"/>
    <mergeCell ref="D42:E42"/>
    <mergeCell ref="D21:E21"/>
    <mergeCell ref="D23:E23"/>
    <mergeCell ref="D25:E25"/>
    <mergeCell ref="D31:E31"/>
    <mergeCell ref="D32:E32"/>
    <mergeCell ref="D27:E27"/>
    <mergeCell ref="D17:E17"/>
    <mergeCell ref="D19:E19"/>
    <mergeCell ref="D37:E37"/>
    <mergeCell ref="D10:E10"/>
    <mergeCell ref="D15:E15"/>
    <mergeCell ref="D38:E38"/>
    <mergeCell ref="D11:E11"/>
    <mergeCell ref="D8:E9"/>
    <mergeCell ref="H2:H3"/>
    <mergeCell ref="H4:H5"/>
    <mergeCell ref="H6:H7"/>
    <mergeCell ref="L10:M10"/>
    <mergeCell ref="D12:E12"/>
    <mergeCell ref="D14:E14"/>
    <mergeCell ref="D35:E35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N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W128"/>
  <sheetViews>
    <sheetView showGridLines="0" showZeros="0" zoomScaleSheetLayoutView="130" workbookViewId="0">
      <selection activeCell="I65" sqref="I65"/>
    </sheetView>
  </sheetViews>
  <sheetFormatPr defaultRowHeight="12.75"/>
  <cols>
    <col min="1" max="1" width="4.5703125" style="615" customWidth="1"/>
    <col min="2" max="2" width="3.85546875" style="615" customWidth="1"/>
    <col min="3" max="3" width="12.140625" style="615" customWidth="1"/>
    <col min="4" max="4" width="93.5703125" style="615" customWidth="1"/>
    <col min="5" max="5" width="4.5703125" style="615" customWidth="1"/>
    <col min="6" max="6" width="9.140625" style="691" customWidth="1"/>
    <col min="7" max="7" width="9.85546875" style="615" customWidth="1"/>
    <col min="8" max="8" width="12.7109375" style="615" customWidth="1"/>
    <col min="9" max="9" width="10.140625" style="615" bestFit="1" customWidth="1"/>
    <col min="10" max="16384" width="9.140625" style="615"/>
  </cols>
  <sheetData>
    <row r="1" spans="1:101" ht="15.75">
      <c r="B1" s="805" t="s">
        <v>826</v>
      </c>
      <c r="C1" s="806"/>
      <c r="D1" s="806"/>
      <c r="E1" s="806"/>
      <c r="F1" s="806"/>
      <c r="G1" s="806"/>
      <c r="H1" s="807"/>
    </row>
    <row r="2" spans="1:101" ht="15.75" thickBot="1">
      <c r="B2" s="808" t="s">
        <v>827</v>
      </c>
      <c r="C2" s="809"/>
      <c r="D2" s="809"/>
      <c r="E2" s="809"/>
      <c r="F2" s="809"/>
      <c r="G2" s="809"/>
      <c r="H2" s="810"/>
    </row>
    <row r="3" spans="1:101" ht="13.5" thickTop="1">
      <c r="B3" s="811" t="s">
        <v>828</v>
      </c>
      <c r="C3" s="812"/>
      <c r="D3" s="616" t="s">
        <v>829</v>
      </c>
      <c r="E3" s="617"/>
      <c r="F3" s="618"/>
      <c r="G3" s="619"/>
      <c r="H3" s="620"/>
    </row>
    <row r="4" spans="1:101" ht="13.5" thickBot="1">
      <c r="B4" s="813" t="s">
        <v>830</v>
      </c>
      <c r="C4" s="814"/>
      <c r="D4" s="621" t="s">
        <v>831</v>
      </c>
      <c r="E4" s="622"/>
      <c r="F4" s="815"/>
      <c r="G4" s="815"/>
      <c r="H4" s="816"/>
    </row>
    <row r="5" spans="1:101" ht="13.5" thickTop="1">
      <c r="B5" s="623"/>
      <c r="C5" s="624"/>
      <c r="D5" s="625"/>
      <c r="E5" s="626"/>
      <c r="F5" s="627"/>
      <c r="G5" s="627"/>
      <c r="H5" s="628"/>
    </row>
    <row r="6" spans="1:101">
      <c r="B6" s="629"/>
      <c r="C6" s="630"/>
      <c r="D6" s="630"/>
      <c r="E6" s="626"/>
      <c r="F6" s="631"/>
      <c r="G6" s="626"/>
      <c r="H6" s="632"/>
    </row>
    <row r="7" spans="1:101" ht="12.95" customHeight="1">
      <c r="A7" s="633" t="s">
        <v>832</v>
      </c>
      <c r="B7" s="634" t="s">
        <v>833</v>
      </c>
      <c r="C7" s="635" t="s">
        <v>834</v>
      </c>
      <c r="D7" s="635" t="s">
        <v>835</v>
      </c>
      <c r="E7" s="635" t="s">
        <v>66</v>
      </c>
      <c r="F7" s="636" t="s">
        <v>836</v>
      </c>
      <c r="G7" s="635" t="s">
        <v>837</v>
      </c>
      <c r="H7" s="637" t="s">
        <v>838</v>
      </c>
    </row>
    <row r="8" spans="1:101" ht="12.95" customHeight="1">
      <c r="A8" s="633"/>
      <c r="B8" s="638"/>
      <c r="C8" s="639" t="s">
        <v>25</v>
      </c>
      <c r="D8" s="640" t="s">
        <v>839</v>
      </c>
      <c r="E8" s="641"/>
      <c r="F8" s="642"/>
      <c r="G8" s="641"/>
      <c r="H8" s="643"/>
    </row>
    <row r="9" spans="1:101" ht="12.95" customHeight="1">
      <c r="A9" s="633">
        <v>1</v>
      </c>
      <c r="B9" s="644" t="s">
        <v>840</v>
      </c>
      <c r="C9" s="645" t="s">
        <v>84</v>
      </c>
      <c r="D9" s="646" t="s">
        <v>841</v>
      </c>
      <c r="E9" s="647"/>
      <c r="F9" s="648"/>
      <c r="G9" s="648"/>
      <c r="H9" s="649"/>
      <c r="I9" s="650"/>
      <c r="L9" s="651"/>
    </row>
    <row r="10" spans="1:101" ht="12.95" customHeight="1">
      <c r="A10" s="633">
        <f>A9+1</f>
        <v>2</v>
      </c>
      <c r="B10" s="652"/>
      <c r="C10" s="653"/>
      <c r="D10" s="654" t="s">
        <v>842</v>
      </c>
      <c r="E10" s="655" t="s">
        <v>102</v>
      </c>
      <c r="F10" s="656">
        <v>1</v>
      </c>
      <c r="G10" s="697">
        <v>0</v>
      </c>
      <c r="H10" s="657">
        <f>G10*F10</f>
        <v>0</v>
      </c>
      <c r="L10" s="651"/>
      <c r="AW10" s="615">
        <v>1</v>
      </c>
      <c r="AX10" s="615">
        <f>IF(AW10=1,H10,0)</f>
        <v>0</v>
      </c>
      <c r="AY10" s="615">
        <f>IF(AW10=2,H10,0)</f>
        <v>0</v>
      </c>
      <c r="AZ10" s="615">
        <f>IF(AW10=3,H10,0)</f>
        <v>0</v>
      </c>
      <c r="BA10" s="615">
        <f>IF(AW10=4,H10,0)</f>
        <v>0</v>
      </c>
      <c r="BB10" s="615">
        <f>IF(AW10=5,H10,0)</f>
        <v>0</v>
      </c>
      <c r="CW10" s="615">
        <v>0</v>
      </c>
    </row>
    <row r="11" spans="1:101" ht="12.95" customHeight="1">
      <c r="A11" s="633">
        <f>A10+1</f>
        <v>3</v>
      </c>
      <c r="B11" s="652"/>
      <c r="C11" s="653"/>
      <c r="D11" s="654" t="s">
        <v>843</v>
      </c>
      <c r="E11" s="655" t="s">
        <v>844</v>
      </c>
      <c r="F11" s="656">
        <v>1</v>
      </c>
      <c r="G11" s="697">
        <v>0</v>
      </c>
      <c r="H11" s="657">
        <f>G11*F11</f>
        <v>0</v>
      </c>
      <c r="L11" s="651"/>
    </row>
    <row r="12" spans="1:101" ht="12.95" customHeight="1">
      <c r="A12" s="633">
        <f t="shared" ref="A12:A59" si="0">A11+1</f>
        <v>4</v>
      </c>
      <c r="B12" s="658"/>
      <c r="C12" s="659" t="s">
        <v>845</v>
      </c>
      <c r="D12" s="660" t="str">
        <f>CONCATENATE(C9," ",D9)</f>
        <v>1 Bourací práce prostupy</v>
      </c>
      <c r="E12" s="661"/>
      <c r="F12" s="662"/>
      <c r="G12" s="662"/>
      <c r="H12" s="663">
        <f>SUM(H10:H11)</f>
        <v>0</v>
      </c>
      <c r="L12" s="651"/>
      <c r="AX12" s="664">
        <f>SUM(AX9:AX10)</f>
        <v>0</v>
      </c>
      <c r="AY12" s="664">
        <f>SUM(AY9:AY10)</f>
        <v>0</v>
      </c>
      <c r="AZ12" s="664">
        <f>SUM(AZ9:AZ10)</f>
        <v>0</v>
      </c>
      <c r="BA12" s="664">
        <f>SUM(BA9:BA10)</f>
        <v>0</v>
      </c>
      <c r="BB12" s="664">
        <f>SUM(BB9:BB10)</f>
        <v>0</v>
      </c>
    </row>
    <row r="13" spans="1:101" ht="12.95" customHeight="1">
      <c r="A13" s="633">
        <f t="shared" si="0"/>
        <v>5</v>
      </c>
      <c r="B13" s="665"/>
      <c r="C13" s="666" t="s">
        <v>25</v>
      </c>
      <c r="D13" s="667" t="s">
        <v>846</v>
      </c>
      <c r="E13" s="668"/>
      <c r="F13" s="669"/>
      <c r="G13" s="669"/>
      <c r="H13" s="670">
        <f>H12</f>
        <v>0</v>
      </c>
      <c r="L13" s="651"/>
      <c r="AX13" s="664"/>
      <c r="AY13" s="664"/>
      <c r="AZ13" s="664"/>
      <c r="BA13" s="664"/>
      <c r="BB13" s="664"/>
    </row>
    <row r="14" spans="1:101" ht="12.95" customHeight="1">
      <c r="A14" s="633">
        <f t="shared" si="0"/>
        <v>6</v>
      </c>
      <c r="B14" s="671"/>
      <c r="C14" s="639" t="s">
        <v>32</v>
      </c>
      <c r="D14" s="640" t="s">
        <v>847</v>
      </c>
      <c r="E14" s="672"/>
      <c r="F14" s="673"/>
      <c r="G14" s="673"/>
      <c r="H14" s="674"/>
      <c r="L14" s="651"/>
      <c r="AX14" s="664"/>
      <c r="AY14" s="664"/>
      <c r="AZ14" s="664"/>
      <c r="BA14" s="664"/>
      <c r="BB14" s="664"/>
    </row>
    <row r="15" spans="1:101" ht="12.95" customHeight="1">
      <c r="A15" s="633">
        <f t="shared" si="0"/>
        <v>7</v>
      </c>
      <c r="B15" s="644"/>
      <c r="C15" s="645" t="s">
        <v>94</v>
      </c>
      <c r="D15" s="646" t="s">
        <v>848</v>
      </c>
      <c r="E15" s="647"/>
      <c r="F15" s="648"/>
      <c r="G15" s="648"/>
      <c r="H15" s="649"/>
      <c r="I15" s="650"/>
      <c r="L15" s="651"/>
    </row>
    <row r="16" spans="1:101" ht="12.95" customHeight="1">
      <c r="A16" s="633">
        <f t="shared" si="0"/>
        <v>8</v>
      </c>
      <c r="B16" s="644"/>
      <c r="C16" s="645"/>
      <c r="D16" s="675" t="s">
        <v>849</v>
      </c>
      <c r="E16" s="655" t="s">
        <v>115</v>
      </c>
      <c r="F16" s="656">
        <v>1</v>
      </c>
      <c r="G16" s="697">
        <v>0</v>
      </c>
      <c r="H16" s="657">
        <f>F16*G16</f>
        <v>0</v>
      </c>
      <c r="I16" s="650"/>
      <c r="L16" s="651"/>
    </row>
    <row r="17" spans="1:12" ht="12.95" customHeight="1">
      <c r="A17" s="633">
        <f t="shared" si="0"/>
        <v>9</v>
      </c>
      <c r="B17" s="644"/>
      <c r="C17" s="645"/>
      <c r="D17" s="675" t="s">
        <v>850</v>
      </c>
      <c r="E17" s="655" t="s">
        <v>115</v>
      </c>
      <c r="F17" s="656">
        <v>1</v>
      </c>
      <c r="G17" s="697">
        <v>0</v>
      </c>
      <c r="H17" s="657">
        <f>F17*G17</f>
        <v>0</v>
      </c>
      <c r="I17" s="650"/>
      <c r="L17" s="651"/>
    </row>
    <row r="18" spans="1:12" ht="12.95" customHeight="1">
      <c r="A18" s="633">
        <f t="shared" si="0"/>
        <v>10</v>
      </c>
      <c r="B18" s="644"/>
      <c r="C18" s="645"/>
      <c r="D18" s="675" t="s">
        <v>851</v>
      </c>
      <c r="E18" s="655" t="s">
        <v>115</v>
      </c>
      <c r="F18" s="656">
        <v>1</v>
      </c>
      <c r="G18" s="697">
        <v>0</v>
      </c>
      <c r="H18" s="657">
        <f>F18*G18</f>
        <v>0</v>
      </c>
      <c r="I18" s="650"/>
      <c r="L18" s="651"/>
    </row>
    <row r="19" spans="1:12" ht="12.95" customHeight="1">
      <c r="A19" s="633">
        <f t="shared" si="0"/>
        <v>11</v>
      </c>
      <c r="B19" s="644"/>
      <c r="C19" s="645"/>
      <c r="D19" s="675" t="s">
        <v>852</v>
      </c>
      <c r="E19" s="655" t="s">
        <v>115</v>
      </c>
      <c r="F19" s="656">
        <f>SUM(F16:F18)</f>
        <v>3</v>
      </c>
      <c r="G19" s="697">
        <v>0</v>
      </c>
      <c r="H19" s="657">
        <f>F19*G19</f>
        <v>0</v>
      </c>
      <c r="I19" s="650"/>
      <c r="L19" s="651"/>
    </row>
    <row r="20" spans="1:12" ht="12.95" customHeight="1">
      <c r="A20" s="633">
        <f t="shared" si="0"/>
        <v>12</v>
      </c>
      <c r="B20" s="644"/>
      <c r="C20" s="645"/>
      <c r="D20" s="675" t="s">
        <v>853</v>
      </c>
      <c r="E20" s="655" t="s">
        <v>168</v>
      </c>
      <c r="F20" s="656">
        <v>1</v>
      </c>
      <c r="G20" s="697">
        <v>0</v>
      </c>
      <c r="H20" s="657">
        <f>F20*G20</f>
        <v>0</v>
      </c>
      <c r="I20" s="650"/>
      <c r="L20" s="651"/>
    </row>
    <row r="21" spans="1:12" ht="12.95" customHeight="1">
      <c r="A21" s="633">
        <f t="shared" si="0"/>
        <v>13</v>
      </c>
      <c r="B21" s="644"/>
      <c r="C21" s="659" t="s">
        <v>845</v>
      </c>
      <c r="D21" s="660" t="str">
        <f>CONCATENATE(C15," ",D15)</f>
        <v>2 Trubní vedení - vnitřní připojovací a stoupací gravitační kanalizace</v>
      </c>
      <c r="E21" s="661"/>
      <c r="F21" s="662"/>
      <c r="G21" s="662"/>
      <c r="H21" s="663">
        <f>SUM(H16:H20)</f>
        <v>0</v>
      </c>
      <c r="I21" s="650"/>
      <c r="L21" s="651"/>
    </row>
    <row r="22" spans="1:12" ht="12.95" customHeight="1">
      <c r="A22" s="633">
        <f t="shared" si="0"/>
        <v>14</v>
      </c>
      <c r="B22" s="644"/>
      <c r="C22" s="645" t="s">
        <v>99</v>
      </c>
      <c r="D22" s="646" t="s">
        <v>854</v>
      </c>
      <c r="E22" s="647"/>
      <c r="F22" s="648"/>
      <c r="G22" s="648"/>
      <c r="H22" s="649"/>
      <c r="I22" s="650"/>
      <c r="L22" s="651"/>
    </row>
    <row r="23" spans="1:12" ht="12.95" customHeight="1">
      <c r="A23" s="633">
        <f t="shared" si="0"/>
        <v>15</v>
      </c>
      <c r="B23" s="644"/>
      <c r="C23" s="645"/>
      <c r="D23" s="675" t="s">
        <v>855</v>
      </c>
      <c r="E23" s="655" t="s">
        <v>102</v>
      </c>
      <c r="F23" s="656">
        <v>1</v>
      </c>
      <c r="G23" s="697">
        <v>0</v>
      </c>
      <c r="H23" s="657">
        <f>F23*G23</f>
        <v>0</v>
      </c>
      <c r="I23" s="650"/>
      <c r="L23" s="651"/>
    </row>
    <row r="24" spans="1:12" ht="12.95" customHeight="1">
      <c r="A24" s="633">
        <f t="shared" si="0"/>
        <v>16</v>
      </c>
      <c r="B24" s="644"/>
      <c r="C24" s="645"/>
      <c r="D24" s="675" t="s">
        <v>856</v>
      </c>
      <c r="E24" s="655" t="s">
        <v>102</v>
      </c>
      <c r="F24" s="656">
        <v>1</v>
      </c>
      <c r="G24" s="697">
        <v>0</v>
      </c>
      <c r="H24" s="657">
        <f>F24*G24</f>
        <v>0</v>
      </c>
      <c r="I24" s="650"/>
      <c r="L24" s="651"/>
    </row>
    <row r="25" spans="1:12" ht="12.95" customHeight="1">
      <c r="A25" s="633">
        <f t="shared" si="0"/>
        <v>17</v>
      </c>
      <c r="B25" s="644"/>
      <c r="C25" s="645"/>
      <c r="D25" s="675" t="s">
        <v>857</v>
      </c>
      <c r="E25" s="655" t="s">
        <v>102</v>
      </c>
      <c r="F25" s="656">
        <v>2</v>
      </c>
      <c r="G25" s="697">
        <v>0</v>
      </c>
      <c r="H25" s="657">
        <f>F25*G25</f>
        <v>0</v>
      </c>
      <c r="I25" s="650"/>
      <c r="L25" s="651"/>
    </row>
    <row r="26" spans="1:12" ht="12.95" customHeight="1">
      <c r="A26" s="633">
        <f t="shared" si="0"/>
        <v>18</v>
      </c>
      <c r="B26" s="644"/>
      <c r="C26" s="645"/>
      <c r="D26" s="675" t="s">
        <v>853</v>
      </c>
      <c r="E26" s="655" t="s">
        <v>168</v>
      </c>
      <c r="F26" s="656">
        <v>1</v>
      </c>
      <c r="G26" s="697">
        <v>0</v>
      </c>
      <c r="H26" s="657">
        <f>F26*G26</f>
        <v>0</v>
      </c>
      <c r="I26" s="650"/>
      <c r="L26" s="651"/>
    </row>
    <row r="27" spans="1:12" ht="12.95" customHeight="1">
      <c r="A27" s="633">
        <f t="shared" si="0"/>
        <v>19</v>
      </c>
      <c r="B27" s="644"/>
      <c r="C27" s="659" t="s">
        <v>845</v>
      </c>
      <c r="D27" s="660" t="str">
        <f>CONCATENATE(C22," ",D22)</f>
        <v>3 Trubní vedení - kanalizace tvarovky, armatury, výpustky</v>
      </c>
      <c r="E27" s="661"/>
      <c r="F27" s="662"/>
      <c r="G27" s="662"/>
      <c r="H27" s="663">
        <f>SUM(H23:H26)</f>
        <v>0</v>
      </c>
      <c r="I27" s="650"/>
      <c r="L27" s="651"/>
    </row>
    <row r="28" spans="1:12" ht="12.95" customHeight="1">
      <c r="A28" s="633">
        <f t="shared" si="0"/>
        <v>20</v>
      </c>
      <c r="B28" s="644"/>
      <c r="C28" s="645" t="s">
        <v>105</v>
      </c>
      <c r="D28" s="646" t="s">
        <v>858</v>
      </c>
      <c r="E28" s="647"/>
      <c r="F28" s="648"/>
      <c r="G28" s="648"/>
      <c r="H28" s="649"/>
      <c r="I28" s="650"/>
      <c r="L28" s="651"/>
    </row>
    <row r="29" spans="1:12" ht="12.95" customHeight="1">
      <c r="A29" s="633">
        <f t="shared" si="0"/>
        <v>21</v>
      </c>
      <c r="B29" s="644"/>
      <c r="C29" s="645"/>
      <c r="D29" s="675" t="s">
        <v>859</v>
      </c>
      <c r="E29" s="655" t="s">
        <v>115</v>
      </c>
      <c r="F29" s="656">
        <v>4</v>
      </c>
      <c r="G29" s="697">
        <v>0</v>
      </c>
      <c r="H29" s="657">
        <f>F29*G29</f>
        <v>0</v>
      </c>
      <c r="I29" s="650"/>
      <c r="L29" s="651"/>
    </row>
    <row r="30" spans="1:12" ht="12.95" customHeight="1">
      <c r="A30" s="633">
        <f t="shared" si="0"/>
        <v>22</v>
      </c>
      <c r="B30" s="644"/>
      <c r="C30" s="645"/>
      <c r="D30" s="675" t="s">
        <v>860</v>
      </c>
      <c r="E30" s="655" t="s">
        <v>115</v>
      </c>
      <c r="F30" s="656">
        <v>4</v>
      </c>
      <c r="G30" s="697">
        <v>0</v>
      </c>
      <c r="H30" s="657">
        <f>F30*G30</f>
        <v>0</v>
      </c>
      <c r="I30" s="650"/>
      <c r="L30" s="651"/>
    </row>
    <row r="31" spans="1:12" ht="12.95" customHeight="1">
      <c r="A31" s="633">
        <f t="shared" si="0"/>
        <v>23</v>
      </c>
      <c r="B31" s="644"/>
      <c r="C31" s="645"/>
      <c r="D31" s="675" t="s">
        <v>861</v>
      </c>
      <c r="E31" s="655" t="s">
        <v>115</v>
      </c>
      <c r="F31" s="656">
        <f>SUM(F29:F30)</f>
        <v>8</v>
      </c>
      <c r="G31" s="697">
        <v>0</v>
      </c>
      <c r="H31" s="657">
        <f t="shared" ref="H31:H36" si="1">F31*G31</f>
        <v>0</v>
      </c>
      <c r="I31" s="650"/>
      <c r="L31" s="651"/>
    </row>
    <row r="32" spans="1:12" ht="12.95" customHeight="1">
      <c r="A32" s="633">
        <f t="shared" si="0"/>
        <v>24</v>
      </c>
      <c r="B32" s="644"/>
      <c r="C32" s="645"/>
      <c r="D32" s="675" t="s">
        <v>862</v>
      </c>
      <c r="E32" s="655" t="s">
        <v>115</v>
      </c>
      <c r="F32" s="656">
        <f>F31</f>
        <v>8</v>
      </c>
      <c r="G32" s="697">
        <v>0</v>
      </c>
      <c r="H32" s="657">
        <f t="shared" si="1"/>
        <v>0</v>
      </c>
      <c r="I32" s="650"/>
      <c r="L32" s="651"/>
    </row>
    <row r="33" spans="1:12" ht="12.95" customHeight="1">
      <c r="A33" s="633">
        <f t="shared" si="0"/>
        <v>25</v>
      </c>
      <c r="B33" s="644"/>
      <c r="C33" s="645"/>
      <c r="D33" s="675" t="s">
        <v>863</v>
      </c>
      <c r="E33" s="655" t="s">
        <v>115</v>
      </c>
      <c r="F33" s="656">
        <f>F32</f>
        <v>8</v>
      </c>
      <c r="G33" s="697">
        <v>0</v>
      </c>
      <c r="H33" s="657">
        <f t="shared" si="1"/>
        <v>0</v>
      </c>
      <c r="I33" s="650"/>
      <c r="L33" s="651"/>
    </row>
    <row r="34" spans="1:12" ht="12.95" customHeight="1">
      <c r="A34" s="633">
        <f t="shared" si="0"/>
        <v>26</v>
      </c>
      <c r="B34" s="644"/>
      <c r="C34" s="645"/>
      <c r="D34" s="675" t="s">
        <v>857</v>
      </c>
      <c r="E34" s="655" t="s">
        <v>102</v>
      </c>
      <c r="F34" s="656">
        <v>2</v>
      </c>
      <c r="G34" s="697">
        <v>0</v>
      </c>
      <c r="H34" s="657">
        <f t="shared" si="1"/>
        <v>0</v>
      </c>
      <c r="I34" s="650"/>
      <c r="L34" s="651"/>
    </row>
    <row r="35" spans="1:12" ht="12.95" customHeight="1">
      <c r="A35" s="633">
        <f t="shared" si="0"/>
        <v>27</v>
      </c>
      <c r="B35" s="644"/>
      <c r="C35" s="645"/>
      <c r="D35" s="675" t="s">
        <v>864</v>
      </c>
      <c r="E35" s="655" t="s">
        <v>392</v>
      </c>
      <c r="F35" s="656">
        <v>1</v>
      </c>
      <c r="G35" s="697">
        <v>0</v>
      </c>
      <c r="H35" s="657">
        <f t="shared" si="1"/>
        <v>0</v>
      </c>
      <c r="I35" s="650"/>
      <c r="L35" s="651"/>
    </row>
    <row r="36" spans="1:12" ht="12.95" customHeight="1">
      <c r="A36" s="633">
        <f t="shared" si="0"/>
        <v>28</v>
      </c>
      <c r="B36" s="644"/>
      <c r="C36" s="645"/>
      <c r="D36" s="675" t="s">
        <v>853</v>
      </c>
      <c r="E36" s="655" t="s">
        <v>168</v>
      </c>
      <c r="F36" s="656">
        <v>1</v>
      </c>
      <c r="G36" s="697">
        <v>0</v>
      </c>
      <c r="H36" s="657">
        <f t="shared" si="1"/>
        <v>0</v>
      </c>
      <c r="I36" s="650"/>
      <c r="L36" s="651"/>
    </row>
    <row r="37" spans="1:12" ht="12.95" customHeight="1">
      <c r="A37" s="633">
        <f t="shared" si="0"/>
        <v>29</v>
      </c>
      <c r="B37" s="644"/>
      <c r="C37" s="659" t="s">
        <v>845</v>
      </c>
      <c r="D37" s="660" t="str">
        <f>CONCATENATE(C28," ",D28)</f>
        <v>4 Trubní vedení - vnitřní rozvod studené vody a teplé vody</v>
      </c>
      <c r="E37" s="661"/>
      <c r="F37" s="662"/>
      <c r="G37" s="662"/>
      <c r="H37" s="663">
        <f>SUM(H29:H36)</f>
        <v>0</v>
      </c>
      <c r="I37" s="650"/>
      <c r="L37" s="651"/>
    </row>
    <row r="38" spans="1:12" ht="12.95" customHeight="1">
      <c r="A38" s="633">
        <f t="shared" si="0"/>
        <v>30</v>
      </c>
      <c r="B38" s="644"/>
      <c r="C38" s="645" t="s">
        <v>112</v>
      </c>
      <c r="D38" s="646" t="s">
        <v>865</v>
      </c>
      <c r="E38" s="647"/>
      <c r="F38" s="648"/>
      <c r="G38" s="648"/>
      <c r="H38" s="649"/>
      <c r="I38" s="650"/>
      <c r="L38" s="651"/>
    </row>
    <row r="39" spans="1:12" ht="12.95" customHeight="1">
      <c r="A39" s="633">
        <f t="shared" si="0"/>
        <v>31</v>
      </c>
      <c r="B39" s="644"/>
      <c r="C39" s="645"/>
      <c r="D39" s="675" t="s">
        <v>866</v>
      </c>
      <c r="E39" s="655" t="s">
        <v>102</v>
      </c>
      <c r="F39" s="656">
        <v>3</v>
      </c>
      <c r="G39" s="697">
        <v>0</v>
      </c>
      <c r="H39" s="657">
        <f>F39*G39</f>
        <v>0</v>
      </c>
      <c r="I39" s="650"/>
      <c r="L39" s="651"/>
    </row>
    <row r="40" spans="1:12" ht="12.95" customHeight="1">
      <c r="A40" s="633">
        <f t="shared" si="0"/>
        <v>32</v>
      </c>
      <c r="B40" s="644"/>
      <c r="C40" s="645"/>
      <c r="D40" s="675" t="s">
        <v>867</v>
      </c>
      <c r="E40" s="655" t="s">
        <v>102</v>
      </c>
      <c r="F40" s="656">
        <v>3</v>
      </c>
      <c r="G40" s="697">
        <v>0</v>
      </c>
      <c r="H40" s="657">
        <f>F40*G40</f>
        <v>0</v>
      </c>
      <c r="I40" s="650"/>
      <c r="L40" s="651"/>
    </row>
    <row r="41" spans="1:12" ht="12.95" customHeight="1">
      <c r="A41" s="633">
        <f t="shared" si="0"/>
        <v>33</v>
      </c>
      <c r="B41" s="644"/>
      <c r="C41" s="645"/>
      <c r="D41" s="675" t="s">
        <v>868</v>
      </c>
      <c r="E41" s="655" t="s">
        <v>102</v>
      </c>
      <c r="F41" s="656">
        <v>3</v>
      </c>
      <c r="G41" s="697">
        <v>0</v>
      </c>
      <c r="H41" s="657">
        <f>F41*G41</f>
        <v>0</v>
      </c>
      <c r="I41" s="650"/>
      <c r="L41" s="651"/>
    </row>
    <row r="42" spans="1:12" ht="12.95" customHeight="1">
      <c r="A42" s="633">
        <f t="shared" si="0"/>
        <v>34</v>
      </c>
      <c r="B42" s="644"/>
      <c r="C42" s="645"/>
      <c r="D42" s="675" t="s">
        <v>869</v>
      </c>
      <c r="E42" s="655" t="s">
        <v>168</v>
      </c>
      <c r="F42" s="656">
        <v>1</v>
      </c>
      <c r="G42" s="697">
        <v>0</v>
      </c>
      <c r="H42" s="657">
        <f>F42*G42</f>
        <v>0</v>
      </c>
      <c r="I42" s="650"/>
      <c r="L42" s="651"/>
    </row>
    <row r="43" spans="1:12" ht="12.95" customHeight="1">
      <c r="A43" s="633">
        <f t="shared" si="0"/>
        <v>35</v>
      </c>
      <c r="B43" s="644"/>
      <c r="C43" s="659" t="s">
        <v>845</v>
      </c>
      <c r="D43" s="660" t="str">
        <f>CONCATENATE(C38," ",D38)</f>
        <v>5 Trubní vedení - vodovod armatury, zařízení</v>
      </c>
      <c r="E43" s="661"/>
      <c r="F43" s="662"/>
      <c r="G43" s="662"/>
      <c r="H43" s="663">
        <f>SUM(H39:H42)</f>
        <v>0</v>
      </c>
      <c r="I43" s="650"/>
      <c r="L43" s="651"/>
    </row>
    <row r="44" spans="1:12" ht="12.95" customHeight="1">
      <c r="A44" s="633">
        <f t="shared" si="0"/>
        <v>36</v>
      </c>
      <c r="B44" s="676"/>
      <c r="C44" s="645" t="s">
        <v>120</v>
      </c>
      <c r="D44" s="646" t="s">
        <v>870</v>
      </c>
      <c r="E44" s="647"/>
      <c r="F44" s="648"/>
      <c r="G44" s="648"/>
      <c r="H44" s="649"/>
      <c r="I44" s="650"/>
      <c r="L44" s="651"/>
    </row>
    <row r="45" spans="1:12" ht="12.95" customHeight="1">
      <c r="A45" s="633">
        <f t="shared" si="0"/>
        <v>37</v>
      </c>
      <c r="B45" s="676"/>
      <c r="C45" s="645"/>
      <c r="D45" s="675" t="s">
        <v>871</v>
      </c>
      <c r="E45" s="655" t="s">
        <v>102</v>
      </c>
      <c r="F45" s="656">
        <v>1</v>
      </c>
      <c r="G45" s="697">
        <v>0</v>
      </c>
      <c r="H45" s="657">
        <f>G45*F45</f>
        <v>0</v>
      </c>
      <c r="I45" s="650"/>
      <c r="L45" s="651"/>
    </row>
    <row r="46" spans="1:12" ht="12.95" customHeight="1">
      <c r="A46" s="633">
        <f t="shared" si="0"/>
        <v>38</v>
      </c>
      <c r="B46" s="676"/>
      <c r="C46" s="645"/>
      <c r="D46" s="675" t="s">
        <v>872</v>
      </c>
      <c r="E46" s="655" t="s">
        <v>102</v>
      </c>
      <c r="F46" s="656">
        <v>1</v>
      </c>
      <c r="G46" s="697">
        <v>0</v>
      </c>
      <c r="H46" s="657">
        <f t="shared" ref="H46:H54" si="2">G46*F46</f>
        <v>0</v>
      </c>
      <c r="I46" s="650"/>
      <c r="L46" s="651"/>
    </row>
    <row r="47" spans="1:12" ht="12.95" customHeight="1">
      <c r="A47" s="633">
        <f t="shared" si="0"/>
        <v>39</v>
      </c>
      <c r="B47" s="676"/>
      <c r="C47" s="645"/>
      <c r="D47" s="675" t="s">
        <v>873</v>
      </c>
      <c r="E47" s="655" t="s">
        <v>102</v>
      </c>
      <c r="F47" s="656">
        <v>1</v>
      </c>
      <c r="G47" s="697">
        <v>0</v>
      </c>
      <c r="H47" s="657">
        <f t="shared" si="2"/>
        <v>0</v>
      </c>
      <c r="I47" s="650"/>
      <c r="L47" s="651"/>
    </row>
    <row r="48" spans="1:12" ht="12.95" customHeight="1">
      <c r="A48" s="633">
        <f t="shared" si="0"/>
        <v>40</v>
      </c>
      <c r="B48" s="676"/>
      <c r="C48" s="645"/>
      <c r="D48" s="675" t="s">
        <v>874</v>
      </c>
      <c r="E48" s="655" t="s">
        <v>102</v>
      </c>
      <c r="F48" s="656">
        <v>1</v>
      </c>
      <c r="G48" s="697">
        <v>0</v>
      </c>
      <c r="H48" s="657">
        <f t="shared" si="2"/>
        <v>0</v>
      </c>
      <c r="I48" s="650"/>
      <c r="L48" s="651"/>
    </row>
    <row r="49" spans="1:12" ht="12.95" customHeight="1">
      <c r="A49" s="633">
        <f t="shared" si="0"/>
        <v>41</v>
      </c>
      <c r="B49" s="676"/>
      <c r="C49" s="645"/>
      <c r="D49" s="675" t="s">
        <v>875</v>
      </c>
      <c r="E49" s="655" t="s">
        <v>102</v>
      </c>
      <c r="F49" s="656">
        <v>1</v>
      </c>
      <c r="G49" s="697">
        <v>0</v>
      </c>
      <c r="H49" s="657">
        <f t="shared" si="2"/>
        <v>0</v>
      </c>
      <c r="I49" s="650"/>
      <c r="L49" s="651"/>
    </row>
    <row r="50" spans="1:12" ht="12.95" customHeight="1">
      <c r="A50" s="633">
        <f t="shared" si="0"/>
        <v>42</v>
      </c>
      <c r="B50" s="676"/>
      <c r="C50" s="645"/>
      <c r="D50" s="675" t="s">
        <v>876</v>
      </c>
      <c r="E50" s="655" t="s">
        <v>102</v>
      </c>
      <c r="F50" s="656">
        <v>1</v>
      </c>
      <c r="G50" s="697">
        <v>0</v>
      </c>
      <c r="H50" s="657">
        <f t="shared" si="2"/>
        <v>0</v>
      </c>
      <c r="I50" s="650"/>
      <c r="L50" s="651"/>
    </row>
    <row r="51" spans="1:12" ht="12.95" customHeight="1">
      <c r="A51" s="633">
        <f t="shared" si="0"/>
        <v>43</v>
      </c>
      <c r="B51" s="676"/>
      <c r="C51" s="645"/>
      <c r="D51" s="675" t="s">
        <v>877</v>
      </c>
      <c r="E51" s="655" t="s">
        <v>102</v>
      </c>
      <c r="F51" s="656">
        <v>1</v>
      </c>
      <c r="G51" s="697">
        <v>0</v>
      </c>
      <c r="H51" s="657">
        <f t="shared" si="2"/>
        <v>0</v>
      </c>
      <c r="I51" s="650"/>
      <c r="L51" s="651"/>
    </row>
    <row r="52" spans="1:12" ht="12.95" customHeight="1">
      <c r="A52" s="633">
        <f t="shared" si="0"/>
        <v>44</v>
      </c>
      <c r="B52" s="676"/>
      <c r="C52" s="645"/>
      <c r="D52" s="675" t="s">
        <v>878</v>
      </c>
      <c r="E52" s="655" t="s">
        <v>102</v>
      </c>
      <c r="F52" s="656">
        <v>1</v>
      </c>
      <c r="G52" s="697">
        <v>0</v>
      </c>
      <c r="H52" s="657">
        <f t="shared" si="2"/>
        <v>0</v>
      </c>
      <c r="I52" s="650"/>
      <c r="L52" s="651"/>
    </row>
    <row r="53" spans="1:12" ht="12.95" customHeight="1">
      <c r="A53" s="633">
        <f t="shared" si="0"/>
        <v>45</v>
      </c>
      <c r="B53" s="676"/>
      <c r="C53" s="645"/>
      <c r="D53" s="675" t="s">
        <v>879</v>
      </c>
      <c r="E53" s="655" t="s">
        <v>102</v>
      </c>
      <c r="F53" s="656">
        <v>1</v>
      </c>
      <c r="G53" s="697">
        <v>0</v>
      </c>
      <c r="H53" s="657">
        <f t="shared" si="2"/>
        <v>0</v>
      </c>
      <c r="I53" s="650"/>
      <c r="L53" s="651"/>
    </row>
    <row r="54" spans="1:12" ht="12.95" customHeight="1">
      <c r="A54" s="633">
        <f t="shared" si="0"/>
        <v>46</v>
      </c>
      <c r="B54" s="676"/>
      <c r="C54" s="645"/>
      <c r="D54" s="675" t="s">
        <v>880</v>
      </c>
      <c r="E54" s="655" t="s">
        <v>168</v>
      </c>
      <c r="F54" s="656">
        <v>2.5</v>
      </c>
      <c r="G54" s="697">
        <v>0</v>
      </c>
      <c r="H54" s="657">
        <f t="shared" si="2"/>
        <v>0</v>
      </c>
      <c r="I54" s="650"/>
      <c r="L54" s="651"/>
    </row>
    <row r="55" spans="1:12" ht="12.95" customHeight="1">
      <c r="A55" s="633">
        <f t="shared" si="0"/>
        <v>47</v>
      </c>
      <c r="B55" s="676"/>
      <c r="C55" s="659" t="s">
        <v>845</v>
      </c>
      <c r="D55" s="660" t="str">
        <f>CONCATENATE(C44," ",D44)</f>
        <v>6 Zařizovací předměty a vybavení - pro imobilní</v>
      </c>
      <c r="E55" s="661"/>
      <c r="F55" s="662"/>
      <c r="G55" s="662"/>
      <c r="H55" s="663">
        <f>SUM(H45:H54)</f>
        <v>0</v>
      </c>
      <c r="I55" s="650"/>
      <c r="L55" s="651"/>
    </row>
    <row r="56" spans="1:12" ht="12.95" customHeight="1" thickBot="1">
      <c r="A56" s="633">
        <f t="shared" si="0"/>
        <v>48</v>
      </c>
      <c r="B56" s="671"/>
      <c r="C56" s="639" t="s">
        <v>32</v>
      </c>
      <c r="D56" s="677" t="s">
        <v>881</v>
      </c>
      <c r="E56" s="672"/>
      <c r="F56" s="673"/>
      <c r="G56" s="673"/>
      <c r="H56" s="674">
        <f>H43+H37+H27+H21+H55</f>
        <v>0</v>
      </c>
      <c r="I56" s="650"/>
      <c r="L56" s="651"/>
    </row>
    <row r="57" spans="1:12" ht="13.5" thickBot="1">
      <c r="A57" s="633">
        <f t="shared" si="0"/>
        <v>49</v>
      </c>
      <c r="B57" s="678"/>
      <c r="C57" s="679"/>
      <c r="D57" s="625"/>
      <c r="E57" s="680"/>
      <c r="F57" s="681"/>
      <c r="G57" s="681"/>
      <c r="H57" s="698">
        <f>H56+H13</f>
        <v>0</v>
      </c>
    </row>
    <row r="58" spans="1:12" ht="15">
      <c r="A58" s="633">
        <f t="shared" si="0"/>
        <v>50</v>
      </c>
      <c r="B58" s="678"/>
      <c r="C58" s="683"/>
      <c r="D58" s="625"/>
      <c r="E58" s="680"/>
      <c r="F58" s="681"/>
      <c r="G58" s="681"/>
      <c r="H58" s="684"/>
    </row>
    <row r="59" spans="1:12" ht="13.5" thickBot="1">
      <c r="A59" s="633">
        <f t="shared" si="0"/>
        <v>51</v>
      </c>
      <c r="B59" s="685"/>
      <c r="C59" s="686" t="s">
        <v>882</v>
      </c>
      <c r="D59" s="686"/>
      <c r="E59" s="686"/>
      <c r="F59" s="686"/>
      <c r="G59" s="686"/>
      <c r="H59" s="687"/>
    </row>
    <row r="60" spans="1:12">
      <c r="A60" s="633"/>
      <c r="D60" s="688"/>
      <c r="F60" s="615"/>
    </row>
    <row r="61" spans="1:12">
      <c r="A61" s="633"/>
      <c r="F61" s="615"/>
    </row>
    <row r="62" spans="1:12">
      <c r="A62" s="633"/>
      <c r="F62" s="615"/>
    </row>
    <row r="63" spans="1:12">
      <c r="A63" s="633"/>
      <c r="F63" s="615"/>
    </row>
    <row r="64" spans="1:12">
      <c r="A64" s="633"/>
      <c r="F64" s="615"/>
    </row>
    <row r="65" spans="1:8">
      <c r="A65" s="633"/>
      <c r="F65" s="615"/>
    </row>
    <row r="66" spans="1:8">
      <c r="A66" s="633"/>
      <c r="F66" s="615"/>
    </row>
    <row r="67" spans="1:8">
      <c r="A67" s="633"/>
      <c r="F67" s="615"/>
    </row>
    <row r="68" spans="1:8">
      <c r="A68" s="633"/>
      <c r="F68" s="615"/>
    </row>
    <row r="69" spans="1:8">
      <c r="A69" s="633"/>
      <c r="F69" s="615"/>
    </row>
    <row r="70" spans="1:8">
      <c r="A70" s="633"/>
      <c r="F70" s="615"/>
    </row>
    <row r="71" spans="1:8">
      <c r="A71" s="633"/>
      <c r="F71" s="615"/>
    </row>
    <row r="72" spans="1:8">
      <c r="A72" s="633"/>
      <c r="F72" s="615"/>
    </row>
    <row r="73" spans="1:8">
      <c r="A73" s="633"/>
      <c r="F73" s="615"/>
    </row>
    <row r="74" spans="1:8">
      <c r="A74" s="633"/>
      <c r="F74" s="615"/>
    </row>
    <row r="75" spans="1:8">
      <c r="A75" s="633"/>
      <c r="F75" s="615"/>
    </row>
    <row r="76" spans="1:8">
      <c r="A76" s="633"/>
      <c r="F76" s="615"/>
    </row>
    <row r="77" spans="1:8">
      <c r="A77" s="633"/>
      <c r="F77" s="615"/>
    </row>
    <row r="78" spans="1:8">
      <c r="A78" s="633"/>
      <c r="F78" s="615"/>
    </row>
    <row r="79" spans="1:8">
      <c r="A79" s="633"/>
      <c r="B79" s="689"/>
      <c r="C79" s="689"/>
      <c r="D79" s="689"/>
      <c r="E79" s="689"/>
      <c r="F79" s="689"/>
      <c r="G79" s="689"/>
      <c r="H79" s="689"/>
    </row>
    <row r="80" spans="1:8">
      <c r="A80" s="633"/>
      <c r="B80" s="689"/>
      <c r="C80" s="689"/>
      <c r="D80" s="689"/>
      <c r="E80" s="689"/>
      <c r="F80" s="689"/>
      <c r="G80" s="689"/>
      <c r="H80" s="689"/>
    </row>
    <row r="81" spans="2:8">
      <c r="B81" s="689"/>
      <c r="C81" s="689"/>
      <c r="D81" s="689"/>
      <c r="E81" s="689"/>
      <c r="F81" s="689"/>
      <c r="G81" s="689"/>
      <c r="H81" s="689"/>
    </row>
    <row r="82" spans="2:8">
      <c r="B82" s="689"/>
      <c r="C82" s="689"/>
      <c r="D82" s="689"/>
      <c r="E82" s="689"/>
      <c r="F82" s="689"/>
      <c r="G82" s="689"/>
      <c r="H82" s="689"/>
    </row>
    <row r="83" spans="2:8">
      <c r="F83" s="615"/>
    </row>
    <row r="84" spans="2:8">
      <c r="F84" s="615"/>
    </row>
    <row r="85" spans="2:8">
      <c r="F85" s="615"/>
    </row>
    <row r="86" spans="2:8">
      <c r="F86" s="615"/>
    </row>
    <row r="87" spans="2:8">
      <c r="F87" s="615"/>
    </row>
    <row r="88" spans="2:8">
      <c r="F88" s="615"/>
    </row>
    <row r="89" spans="2:8">
      <c r="F89" s="615"/>
    </row>
    <row r="90" spans="2:8">
      <c r="F90" s="615"/>
    </row>
    <row r="91" spans="2:8">
      <c r="F91" s="615"/>
    </row>
    <row r="92" spans="2:8">
      <c r="F92" s="615"/>
    </row>
    <row r="93" spans="2:8">
      <c r="F93" s="615"/>
    </row>
    <row r="94" spans="2:8">
      <c r="F94" s="615"/>
    </row>
    <row r="95" spans="2:8">
      <c r="F95" s="615"/>
    </row>
    <row r="96" spans="2:8">
      <c r="F96" s="615"/>
    </row>
    <row r="97" spans="6:6">
      <c r="F97" s="615"/>
    </row>
    <row r="98" spans="6:6">
      <c r="F98" s="615"/>
    </row>
    <row r="99" spans="6:6">
      <c r="F99" s="615"/>
    </row>
    <row r="100" spans="6:6">
      <c r="F100" s="615"/>
    </row>
    <row r="101" spans="6:6">
      <c r="F101" s="615"/>
    </row>
    <row r="102" spans="6:6">
      <c r="F102" s="615"/>
    </row>
    <row r="103" spans="6:6">
      <c r="F103" s="615"/>
    </row>
    <row r="104" spans="6:6">
      <c r="F104" s="615"/>
    </row>
    <row r="105" spans="6:6">
      <c r="F105" s="615"/>
    </row>
    <row r="106" spans="6:6">
      <c r="F106" s="615"/>
    </row>
    <row r="107" spans="6:6">
      <c r="F107" s="615"/>
    </row>
    <row r="108" spans="6:6">
      <c r="F108" s="615"/>
    </row>
    <row r="109" spans="6:6">
      <c r="F109" s="615"/>
    </row>
    <row r="110" spans="6:6">
      <c r="F110" s="615"/>
    </row>
    <row r="111" spans="6:6">
      <c r="F111" s="615"/>
    </row>
    <row r="112" spans="6:6">
      <c r="F112" s="615"/>
    </row>
    <row r="113" spans="2:8">
      <c r="F113" s="615"/>
    </row>
    <row r="114" spans="2:8">
      <c r="B114" s="690"/>
      <c r="C114" s="690"/>
    </row>
    <row r="115" spans="2:8">
      <c r="B115" s="689"/>
      <c r="C115" s="689"/>
      <c r="D115" s="692"/>
      <c r="E115" s="692"/>
      <c r="F115" s="693"/>
      <c r="G115" s="692"/>
      <c r="H115" s="694"/>
    </row>
    <row r="116" spans="2:8">
      <c r="B116" s="695"/>
      <c r="C116" s="695"/>
      <c r="D116" s="689"/>
      <c r="E116" s="689"/>
      <c r="F116" s="696"/>
      <c r="G116" s="689"/>
      <c r="H116" s="689"/>
    </row>
    <row r="117" spans="2:8">
      <c r="B117" s="689"/>
      <c r="C117" s="689"/>
      <c r="D117" s="689"/>
      <c r="E117" s="689"/>
      <c r="F117" s="696"/>
      <c r="G117" s="689"/>
      <c r="H117" s="689"/>
    </row>
    <row r="118" spans="2:8">
      <c r="B118" s="689"/>
      <c r="C118" s="689"/>
      <c r="D118" s="689"/>
      <c r="E118" s="689"/>
      <c r="F118" s="696"/>
      <c r="G118" s="689"/>
      <c r="H118" s="689"/>
    </row>
    <row r="119" spans="2:8">
      <c r="B119" s="689"/>
      <c r="C119" s="689"/>
      <c r="D119" s="689"/>
      <c r="E119" s="689"/>
      <c r="F119" s="696"/>
      <c r="G119" s="689"/>
      <c r="H119" s="689"/>
    </row>
    <row r="120" spans="2:8">
      <c r="B120" s="689"/>
      <c r="C120" s="689"/>
      <c r="D120" s="689"/>
      <c r="E120" s="689"/>
      <c r="F120" s="696"/>
      <c r="G120" s="689"/>
      <c r="H120" s="689"/>
    </row>
    <row r="121" spans="2:8">
      <c r="B121" s="689"/>
      <c r="C121" s="689"/>
      <c r="D121" s="689"/>
      <c r="E121" s="689"/>
      <c r="F121" s="696"/>
      <c r="G121" s="689"/>
      <c r="H121" s="689"/>
    </row>
    <row r="122" spans="2:8">
      <c r="B122" s="689"/>
      <c r="C122" s="689"/>
      <c r="D122" s="689"/>
      <c r="E122" s="689"/>
      <c r="F122" s="696"/>
      <c r="G122" s="689"/>
      <c r="H122" s="689"/>
    </row>
    <row r="123" spans="2:8">
      <c r="B123" s="689"/>
      <c r="C123" s="689"/>
      <c r="D123" s="689"/>
      <c r="E123" s="689"/>
      <c r="F123" s="696"/>
      <c r="G123" s="689"/>
      <c r="H123" s="689"/>
    </row>
    <row r="124" spans="2:8">
      <c r="B124" s="689"/>
      <c r="C124" s="689"/>
      <c r="D124" s="689"/>
      <c r="E124" s="689"/>
      <c r="F124" s="696"/>
      <c r="G124" s="689"/>
      <c r="H124" s="689"/>
    </row>
    <row r="125" spans="2:8">
      <c r="B125" s="689"/>
      <c r="C125" s="689"/>
      <c r="D125" s="689"/>
      <c r="E125" s="689"/>
      <c r="F125" s="696"/>
      <c r="G125" s="689"/>
      <c r="H125" s="689"/>
    </row>
    <row r="126" spans="2:8">
      <c r="B126" s="689"/>
      <c r="C126" s="689"/>
      <c r="D126" s="689"/>
      <c r="E126" s="689"/>
      <c r="F126" s="696"/>
      <c r="G126" s="689"/>
      <c r="H126" s="689"/>
    </row>
    <row r="127" spans="2:8">
      <c r="B127" s="689"/>
      <c r="C127" s="689"/>
      <c r="D127" s="689"/>
      <c r="E127" s="689"/>
      <c r="F127" s="696"/>
      <c r="G127" s="689"/>
      <c r="H127" s="689"/>
    </row>
    <row r="128" spans="2:8">
      <c r="B128" s="689"/>
      <c r="C128" s="689"/>
      <c r="D128" s="689"/>
      <c r="E128" s="689"/>
      <c r="F128" s="696"/>
      <c r="G128" s="689"/>
      <c r="H128" s="689"/>
    </row>
  </sheetData>
  <sheetProtection password="DAB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5"/>
  <dimension ref="A1:L36"/>
  <sheetViews>
    <sheetView workbookViewId="0">
      <selection activeCell="I6" sqref="I6:I7"/>
    </sheetView>
  </sheetViews>
  <sheetFormatPr defaultRowHeight="15"/>
  <cols>
    <col min="2" max="2" width="12.140625" customWidth="1"/>
    <col min="3" max="3" width="15.28515625" customWidth="1"/>
    <col min="5" max="6" width="12.85546875" customWidth="1"/>
    <col min="8" max="8" width="15.5703125" customWidth="1"/>
    <col min="9" max="9" width="14.7109375" customWidth="1"/>
    <col min="12" max="12" width="10" bestFit="1" customWidth="1"/>
  </cols>
  <sheetData>
    <row r="1" spans="1:12" ht="23.25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12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12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12">
      <c r="A4" s="735" t="s">
        <v>6</v>
      </c>
      <c r="B4" s="734"/>
      <c r="C4" s="798" t="s">
        <v>769</v>
      </c>
      <c r="D4" s="748"/>
      <c r="E4" s="737" t="s">
        <v>7</v>
      </c>
      <c r="F4" s="737" t="s">
        <v>760</v>
      </c>
      <c r="G4" s="734"/>
      <c r="H4" s="737" t="s">
        <v>4</v>
      </c>
      <c r="I4" s="741"/>
    </row>
    <row r="5" spans="1:12" ht="15.75" thickBot="1">
      <c r="A5" s="733"/>
      <c r="B5" s="734"/>
      <c r="C5" s="749"/>
      <c r="D5" s="750"/>
      <c r="E5" s="734"/>
      <c r="F5" s="734"/>
      <c r="G5" s="734"/>
      <c r="H5" s="734"/>
      <c r="I5" s="741"/>
    </row>
    <row r="6" spans="1:12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12">
      <c r="A7" s="733"/>
      <c r="B7" s="734"/>
      <c r="C7" s="734"/>
      <c r="D7" s="734"/>
      <c r="E7" s="734"/>
      <c r="F7" s="739"/>
      <c r="G7" s="739"/>
      <c r="H7" s="734"/>
      <c r="I7" s="742"/>
    </row>
    <row r="8" spans="1:12">
      <c r="A8" s="735" t="s">
        <v>11</v>
      </c>
      <c r="B8" s="734"/>
      <c r="C8" s="737"/>
      <c r="D8" s="734"/>
      <c r="E8" s="737" t="s">
        <v>12</v>
      </c>
      <c r="F8" s="737" t="s">
        <v>13</v>
      </c>
      <c r="G8" s="734"/>
      <c r="H8" s="734" t="s">
        <v>14</v>
      </c>
      <c r="I8" s="743">
        <v>69</v>
      </c>
    </row>
    <row r="9" spans="1:12">
      <c r="A9" s="733"/>
      <c r="B9" s="734"/>
      <c r="C9" s="734"/>
      <c r="D9" s="734"/>
      <c r="E9" s="734"/>
      <c r="F9" s="734"/>
      <c r="G9" s="734"/>
      <c r="H9" s="734"/>
      <c r="I9" s="741"/>
    </row>
    <row r="10" spans="1:12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94"/>
    </row>
    <row r="11" spans="1:12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12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12" ht="26.25">
      <c r="A13" s="146" t="s">
        <v>19</v>
      </c>
      <c r="B13" s="755" t="s">
        <v>20</v>
      </c>
      <c r="C13" s="756"/>
      <c r="D13" s="147" t="s">
        <v>21</v>
      </c>
      <c r="E13" s="755" t="s">
        <v>22</v>
      </c>
      <c r="F13" s="756"/>
      <c r="G13" s="147" t="s">
        <v>23</v>
      </c>
      <c r="H13" s="755" t="s">
        <v>24</v>
      </c>
      <c r="I13" s="756"/>
    </row>
    <row r="14" spans="1:12" ht="15.75">
      <c r="A14" s="148" t="s">
        <v>25</v>
      </c>
      <c r="B14" s="149" t="s">
        <v>26</v>
      </c>
      <c r="C14" s="150">
        <f>SUM( 'rozpočet C1'!J13)</f>
        <v>0</v>
      </c>
      <c r="D14" s="765" t="s">
        <v>27</v>
      </c>
      <c r="E14" s="766"/>
      <c r="F14" s="150">
        <v>0</v>
      </c>
      <c r="G14" s="765" t="s">
        <v>28</v>
      </c>
      <c r="H14" s="766"/>
      <c r="I14" s="150">
        <v>0</v>
      </c>
      <c r="L14" s="312"/>
    </row>
    <row r="15" spans="1:12" ht="15.75">
      <c r="A15" s="151" t="s">
        <v>5</v>
      </c>
      <c r="B15" s="149" t="s">
        <v>29</v>
      </c>
      <c r="C15" s="150">
        <v>0</v>
      </c>
      <c r="D15" s="765" t="s">
        <v>30</v>
      </c>
      <c r="E15" s="766"/>
      <c r="F15" s="150">
        <v>0</v>
      </c>
      <c r="G15" s="765" t="s">
        <v>31</v>
      </c>
      <c r="H15" s="766"/>
      <c r="I15" s="150">
        <v>0</v>
      </c>
    </row>
    <row r="16" spans="1:12" ht="15.75">
      <c r="A16" s="148" t="s">
        <v>32</v>
      </c>
      <c r="B16" s="149" t="s">
        <v>26</v>
      </c>
      <c r="C16" s="150">
        <f>SUM( 'rozpočet C1'!J33)</f>
        <v>0</v>
      </c>
      <c r="D16" s="765" t="s">
        <v>33</v>
      </c>
      <c r="E16" s="766"/>
      <c r="F16" s="150">
        <v>0</v>
      </c>
      <c r="G16" s="765" t="s">
        <v>34</v>
      </c>
      <c r="H16" s="766"/>
      <c r="I16" s="150">
        <v>0</v>
      </c>
    </row>
    <row r="17" spans="1:9" ht="15.75">
      <c r="A17" s="151" t="s">
        <v>5</v>
      </c>
      <c r="B17" s="149" t="s">
        <v>29</v>
      </c>
      <c r="C17" s="150">
        <v>0</v>
      </c>
      <c r="D17" s="765" t="s">
        <v>5</v>
      </c>
      <c r="E17" s="766"/>
      <c r="F17" s="152" t="s">
        <v>5</v>
      </c>
      <c r="G17" s="765" t="s">
        <v>35</v>
      </c>
      <c r="H17" s="766"/>
      <c r="I17" s="150">
        <v>0</v>
      </c>
    </row>
    <row r="18" spans="1:9" ht="15.75">
      <c r="A18" s="148" t="s">
        <v>36</v>
      </c>
      <c r="B18" s="149" t="s">
        <v>26</v>
      </c>
      <c r="C18" s="150">
        <f>SUM( 'rozpočet C1'!J167)</f>
        <v>0</v>
      </c>
      <c r="D18" s="765" t="s">
        <v>5</v>
      </c>
      <c r="E18" s="766"/>
      <c r="F18" s="152" t="s">
        <v>5</v>
      </c>
      <c r="G18" s="765" t="s">
        <v>37</v>
      </c>
      <c r="H18" s="766"/>
      <c r="I18" s="150">
        <v>0</v>
      </c>
    </row>
    <row r="19" spans="1:9" ht="15.75">
      <c r="A19" s="151" t="s">
        <v>5</v>
      </c>
      <c r="B19" s="149" t="s">
        <v>29</v>
      </c>
      <c r="C19" s="150">
        <v>0</v>
      </c>
      <c r="D19" s="765"/>
      <c r="E19" s="766"/>
      <c r="F19" s="152" t="s">
        <v>5</v>
      </c>
      <c r="G19" s="765" t="s">
        <v>38</v>
      </c>
      <c r="H19" s="766"/>
      <c r="I19" s="150">
        <v>0</v>
      </c>
    </row>
    <row r="20" spans="1:9" ht="15.75">
      <c r="A20" s="759" t="s">
        <v>39</v>
      </c>
      <c r="B20" s="760"/>
      <c r="C20" s="150">
        <v>0</v>
      </c>
      <c r="D20" s="765" t="s">
        <v>5</v>
      </c>
      <c r="E20" s="766"/>
      <c r="F20" s="152" t="s">
        <v>5</v>
      </c>
      <c r="G20" s="765" t="s">
        <v>5</v>
      </c>
      <c r="H20" s="766"/>
      <c r="I20" s="152" t="s">
        <v>5</v>
      </c>
    </row>
    <row r="21" spans="1:9" ht="15.75">
      <c r="A21" s="761" t="s">
        <v>40</v>
      </c>
      <c r="B21" s="762"/>
      <c r="C21" s="153">
        <v>0</v>
      </c>
      <c r="D21" s="767" t="s">
        <v>5</v>
      </c>
      <c r="E21" s="768"/>
      <c r="F21" s="154" t="s">
        <v>5</v>
      </c>
      <c r="G21" s="767" t="s">
        <v>5</v>
      </c>
      <c r="H21" s="768"/>
      <c r="I21" s="154" t="s">
        <v>5</v>
      </c>
    </row>
    <row r="22" spans="1:9" ht="15.75">
      <c r="A22" s="763" t="s">
        <v>41</v>
      </c>
      <c r="B22" s="764"/>
      <c r="C22" s="155">
        <f>SUM( C14:C21)</f>
        <v>0</v>
      </c>
      <c r="D22" s="769" t="s">
        <v>42</v>
      </c>
      <c r="E22" s="764"/>
      <c r="F22" s="155">
        <v>0</v>
      </c>
      <c r="G22" s="769" t="s">
        <v>43</v>
      </c>
      <c r="H22" s="764"/>
      <c r="I22" s="155">
        <v>0</v>
      </c>
    </row>
    <row r="23" spans="1:9" ht="16.5" thickBot="1">
      <c r="A23" s="144"/>
      <c r="B23" s="144"/>
      <c r="C23" s="144"/>
      <c r="D23" s="759" t="s">
        <v>44</v>
      </c>
      <c r="E23" s="760"/>
      <c r="F23" s="156">
        <v>0</v>
      </c>
      <c r="G23" s="770" t="s">
        <v>45</v>
      </c>
      <c r="H23" s="760"/>
      <c r="I23" s="150">
        <v>0</v>
      </c>
    </row>
    <row r="24" spans="1:9" ht="15.75">
      <c r="A24" s="144"/>
      <c r="B24" s="144"/>
      <c r="C24" s="144"/>
      <c r="D24" s="144"/>
      <c r="E24" s="144"/>
      <c r="F24" s="144"/>
      <c r="G24" s="759" t="s">
        <v>46</v>
      </c>
      <c r="H24" s="760"/>
      <c r="I24" s="150">
        <v>0</v>
      </c>
    </row>
    <row r="25" spans="1:9" ht="15.75">
      <c r="A25" s="144"/>
      <c r="B25" s="144"/>
      <c r="C25" s="144"/>
      <c r="D25" s="144"/>
      <c r="E25" s="144"/>
      <c r="F25" s="144"/>
      <c r="G25" s="759" t="s">
        <v>47</v>
      </c>
      <c r="H25" s="760"/>
      <c r="I25" s="150">
        <v>0</v>
      </c>
    </row>
    <row r="27" spans="1:9" ht="15.75">
      <c r="A27" s="771" t="s">
        <v>48</v>
      </c>
      <c r="B27" s="772"/>
      <c r="C27" s="157">
        <v>0</v>
      </c>
      <c r="D27" s="144"/>
      <c r="E27" s="144"/>
      <c r="F27" s="144"/>
      <c r="G27" s="144"/>
      <c r="H27" s="144"/>
      <c r="I27" s="144"/>
    </row>
    <row r="28" spans="1:9" ht="15.75">
      <c r="A28" s="773" t="s">
        <v>49</v>
      </c>
      <c r="B28" s="774"/>
      <c r="C28" s="158">
        <v>0</v>
      </c>
      <c r="D28" s="772" t="s">
        <v>50</v>
      </c>
      <c r="E28" s="772"/>
      <c r="F28" s="157">
        <v>0</v>
      </c>
      <c r="G28" s="772" t="s">
        <v>51</v>
      </c>
      <c r="H28" s="772"/>
      <c r="I28" s="157">
        <v>0</v>
      </c>
    </row>
    <row r="29" spans="1:9" ht="15.75">
      <c r="A29" s="773" t="s">
        <v>52</v>
      </c>
      <c r="B29" s="774"/>
      <c r="C29" s="158">
        <f>SUM( C22)</f>
        <v>0</v>
      </c>
      <c r="D29" s="774" t="s">
        <v>53</v>
      </c>
      <c r="E29" s="774"/>
      <c r="F29" s="158">
        <f>C29*0.21</f>
        <v>0</v>
      </c>
      <c r="G29" s="774" t="s">
        <v>54</v>
      </c>
      <c r="H29" s="774"/>
      <c r="I29" s="158">
        <f>C29+F29</f>
        <v>0</v>
      </c>
    </row>
    <row r="30" spans="1:9" ht="15.75" thickBot="1">
      <c r="I30">
        <v>0</v>
      </c>
    </row>
    <row r="31" spans="1:9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9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  <row r="36" spans="1:9">
      <c r="A36" s="145" t="s">
        <v>233</v>
      </c>
      <c r="B36" s="144"/>
      <c r="C36" s="144"/>
      <c r="D36" s="144"/>
      <c r="E36" s="144"/>
      <c r="F36" s="144"/>
      <c r="G36" s="144"/>
      <c r="H36" s="144"/>
      <c r="I36" s="144"/>
    </row>
  </sheetData>
  <sheetProtection password="DABF" sheet="1" objects="1" scenarios="1"/>
  <mergeCells count="82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6"/>
  <dimension ref="A1:N177"/>
  <sheetViews>
    <sheetView topLeftCell="A16" zoomScale="112" zoomScaleNormal="112" workbookViewId="0">
      <selection activeCell="I52" sqref="I52"/>
    </sheetView>
  </sheetViews>
  <sheetFormatPr defaultRowHeight="15"/>
  <cols>
    <col min="3" max="3" width="13.42578125" customWidth="1"/>
    <col min="4" max="4" width="40.5703125" customWidth="1"/>
    <col min="5" max="5" width="70.140625" customWidth="1"/>
    <col min="8" max="8" width="12" customWidth="1"/>
    <col min="9" max="9" width="11.42578125" customWidth="1"/>
    <col min="10" max="10" width="13.28515625" customWidth="1"/>
    <col min="11" max="11" width="12" customWidth="1"/>
    <col min="12" max="12" width="11.85546875" customWidth="1"/>
    <col min="13" max="13" width="16.42578125" customWidth="1"/>
    <col min="14" max="14" width="11.42578125" customWidth="1"/>
    <col min="16" max="16" width="13.42578125" customWidth="1"/>
    <col min="18" max="20" width="10" bestFit="1" customWidth="1"/>
  </cols>
  <sheetData>
    <row r="1" spans="1:14" ht="23.25">
      <c r="A1" s="730" t="s">
        <v>59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>
      <c r="A2" s="731" t="s">
        <v>1</v>
      </c>
      <c r="B2" s="732"/>
      <c r="C2" s="732"/>
      <c r="D2" s="744" t="s">
        <v>798</v>
      </c>
      <c r="E2" s="745"/>
      <c r="F2" s="732" t="s">
        <v>60</v>
      </c>
      <c r="G2" s="732"/>
      <c r="H2" s="732" t="s">
        <v>13</v>
      </c>
      <c r="I2" s="736" t="s">
        <v>2</v>
      </c>
      <c r="J2" s="732"/>
      <c r="K2" s="732"/>
      <c r="L2" s="732"/>
      <c r="M2" s="732"/>
      <c r="N2" s="740"/>
    </row>
    <row r="3" spans="1:14" ht="15.75" thickBot="1">
      <c r="A3" s="733"/>
      <c r="B3" s="734"/>
      <c r="C3" s="734"/>
      <c r="D3" s="746"/>
      <c r="E3" s="746"/>
      <c r="F3" s="734"/>
      <c r="G3" s="734"/>
      <c r="H3" s="734"/>
      <c r="I3" s="734"/>
      <c r="J3" s="734"/>
      <c r="K3" s="734"/>
      <c r="L3" s="734"/>
      <c r="M3" s="734"/>
      <c r="N3" s="741"/>
    </row>
    <row r="4" spans="1:14" ht="15" customHeight="1">
      <c r="A4" s="735" t="s">
        <v>6</v>
      </c>
      <c r="B4" s="734"/>
      <c r="C4" s="734"/>
      <c r="D4" s="798" t="s">
        <v>769</v>
      </c>
      <c r="E4" s="748"/>
      <c r="F4" s="734" t="s">
        <v>11</v>
      </c>
      <c r="G4" s="734"/>
      <c r="H4" s="734"/>
      <c r="I4" s="737" t="s">
        <v>7</v>
      </c>
      <c r="J4" s="795"/>
      <c r="K4" s="734"/>
      <c r="L4" s="734"/>
      <c r="M4" s="734"/>
      <c r="N4" s="741"/>
    </row>
    <row r="5" spans="1:14" ht="15.75" thickBot="1">
      <c r="A5" s="733"/>
      <c r="B5" s="734"/>
      <c r="C5" s="734"/>
      <c r="D5" s="749"/>
      <c r="E5" s="750"/>
      <c r="F5" s="734"/>
      <c r="G5" s="734"/>
      <c r="H5" s="734"/>
      <c r="I5" s="734"/>
      <c r="J5" s="734"/>
      <c r="K5" s="734"/>
      <c r="L5" s="734"/>
      <c r="M5" s="734"/>
      <c r="N5" s="741"/>
    </row>
    <row r="6" spans="1:14">
      <c r="A6" s="735" t="s">
        <v>8</v>
      </c>
      <c r="B6" s="734"/>
      <c r="C6" s="734"/>
      <c r="D6" s="737" t="s">
        <v>9</v>
      </c>
      <c r="E6" s="734"/>
      <c r="F6" s="734" t="s">
        <v>12</v>
      </c>
      <c r="G6" s="734"/>
      <c r="H6" s="734" t="s">
        <v>13</v>
      </c>
      <c r="I6" s="737" t="s">
        <v>10</v>
      </c>
      <c r="J6" s="739"/>
      <c r="K6" s="739"/>
      <c r="L6" s="739"/>
      <c r="M6" s="739"/>
      <c r="N6" s="742"/>
    </row>
    <row r="7" spans="1:14">
      <c r="A7" s="733"/>
      <c r="B7" s="734"/>
      <c r="C7" s="734"/>
      <c r="D7" s="734"/>
      <c r="E7" s="734"/>
      <c r="F7" s="734"/>
      <c r="G7" s="734"/>
      <c r="H7" s="734"/>
      <c r="I7" s="734"/>
      <c r="J7" s="739"/>
      <c r="K7" s="739"/>
      <c r="L7" s="739"/>
      <c r="M7" s="739"/>
      <c r="N7" s="742"/>
    </row>
    <row r="8" spans="1:14">
      <c r="A8" s="735" t="s">
        <v>15</v>
      </c>
      <c r="B8" s="734"/>
      <c r="C8" s="734"/>
      <c r="D8" s="737" t="s">
        <v>13</v>
      </c>
      <c r="E8" s="734"/>
      <c r="F8" s="734" t="s">
        <v>61</v>
      </c>
      <c r="G8" s="734"/>
      <c r="H8" s="739"/>
      <c r="I8" s="737" t="s">
        <v>16</v>
      </c>
      <c r="J8" s="796"/>
      <c r="K8" s="739"/>
      <c r="L8" s="739"/>
      <c r="M8" s="739"/>
      <c r="N8" s="742"/>
    </row>
    <row r="9" spans="1:14" ht="15.75" thickBot="1">
      <c r="A9" s="733"/>
      <c r="B9" s="734"/>
      <c r="C9" s="734"/>
      <c r="D9" s="734"/>
      <c r="E9" s="734"/>
      <c r="F9" s="734"/>
      <c r="G9" s="734"/>
      <c r="H9" s="739"/>
      <c r="I9" s="734"/>
      <c r="J9" s="739"/>
      <c r="K9" s="739"/>
      <c r="L9" s="739"/>
      <c r="M9" s="739"/>
      <c r="N9" s="742"/>
    </row>
    <row r="10" spans="1:14">
      <c r="A10" s="175" t="s">
        <v>62</v>
      </c>
      <c r="B10" s="351" t="s">
        <v>63</v>
      </c>
      <c r="C10" s="351" t="s">
        <v>64</v>
      </c>
      <c r="D10" s="803" t="s">
        <v>65</v>
      </c>
      <c r="E10" s="804"/>
      <c r="F10" s="351" t="s">
        <v>66</v>
      </c>
      <c r="G10" s="176" t="s">
        <v>67</v>
      </c>
      <c r="H10" s="177" t="s">
        <v>68</v>
      </c>
      <c r="I10" s="178" t="s">
        <v>69</v>
      </c>
      <c r="J10" s="525"/>
      <c r="K10" s="350" t="s">
        <v>70</v>
      </c>
      <c r="L10" s="802" t="s">
        <v>71</v>
      </c>
      <c r="M10" s="802"/>
      <c r="N10" s="179" t="s">
        <v>72</v>
      </c>
    </row>
    <row r="11" spans="1:14" ht="15.75" thickBot="1">
      <c r="A11" s="181" t="s">
        <v>13</v>
      </c>
      <c r="B11" s="182" t="s">
        <v>13</v>
      </c>
      <c r="C11" s="182" t="s">
        <v>13</v>
      </c>
      <c r="D11" s="800" t="s">
        <v>73</v>
      </c>
      <c r="E11" s="801"/>
      <c r="F11" s="182" t="s">
        <v>13</v>
      </c>
      <c r="G11" s="182" t="s">
        <v>13</v>
      </c>
      <c r="H11" s="183" t="s">
        <v>74</v>
      </c>
      <c r="I11" s="184" t="s">
        <v>13</v>
      </c>
      <c r="J11" s="526" t="s">
        <v>76</v>
      </c>
      <c r="K11" s="187" t="s">
        <v>77</v>
      </c>
      <c r="L11" s="186" t="s">
        <v>78</v>
      </c>
      <c r="M11" s="183" t="s">
        <v>76</v>
      </c>
      <c r="N11" s="185" t="s">
        <v>79</v>
      </c>
    </row>
    <row r="12" spans="1:14">
      <c r="A12" s="188" t="s">
        <v>5</v>
      </c>
      <c r="B12" s="349" t="s">
        <v>23</v>
      </c>
      <c r="C12" s="349" t="s">
        <v>5</v>
      </c>
      <c r="D12" s="790" t="s">
        <v>323</v>
      </c>
      <c r="E12" s="791"/>
      <c r="F12" s="189" t="s">
        <v>13</v>
      </c>
      <c r="G12" s="189" t="s">
        <v>13</v>
      </c>
      <c r="H12" s="189" t="s">
        <v>13</v>
      </c>
      <c r="I12" s="189" t="s">
        <v>13</v>
      </c>
      <c r="J12" s="174">
        <f>SUM( J33+J13+J167)</f>
        <v>0</v>
      </c>
      <c r="K12" s="174">
        <f>SUM( K13+K33+K167)</f>
        <v>0</v>
      </c>
      <c r="L12" s="180" t="s">
        <v>5</v>
      </c>
      <c r="M12" s="174">
        <v>4.7242758244999994</v>
      </c>
      <c r="N12" s="190" t="s">
        <v>5</v>
      </c>
    </row>
    <row r="13" spans="1:14">
      <c r="A13" s="188"/>
      <c r="B13" s="349"/>
      <c r="C13" s="327" t="s">
        <v>25</v>
      </c>
      <c r="D13" s="348"/>
      <c r="E13" s="349"/>
      <c r="F13" s="189"/>
      <c r="G13" s="189"/>
      <c r="H13" s="189"/>
      <c r="I13" s="189"/>
      <c r="J13" s="174">
        <f>SUM( J14+J21+J23+J26+J141+J152+J157)</f>
        <v>0</v>
      </c>
      <c r="K13" s="174">
        <f>SUM( K14+K21+K23+K26+K141+K152+K157)</f>
        <v>0</v>
      </c>
      <c r="L13" s="180"/>
      <c r="M13" s="174"/>
      <c r="N13" s="190"/>
    </row>
    <row r="14" spans="1:14">
      <c r="A14" s="188" t="s">
        <v>5</v>
      </c>
      <c r="B14" s="349" t="s">
        <v>23</v>
      </c>
      <c r="C14" s="349" t="s">
        <v>82</v>
      </c>
      <c r="D14" s="790" t="s">
        <v>83</v>
      </c>
      <c r="E14" s="791"/>
      <c r="F14" s="189" t="s">
        <v>13</v>
      </c>
      <c r="G14" s="189" t="s">
        <v>13</v>
      </c>
      <c r="H14" s="189" t="s">
        <v>13</v>
      </c>
      <c r="I14" s="189" t="s">
        <v>13</v>
      </c>
      <c r="J14" s="174">
        <f>SUM( J15:J19)</f>
        <v>0</v>
      </c>
      <c r="K14" s="174">
        <f>SUM( K15:K19)</f>
        <v>0</v>
      </c>
      <c r="L14" s="180" t="s">
        <v>5</v>
      </c>
      <c r="M14" s="174">
        <v>0.92854486100000011</v>
      </c>
      <c r="N14" s="190" t="s">
        <v>5</v>
      </c>
    </row>
    <row r="15" spans="1:14">
      <c r="A15" s="346" t="s">
        <v>84</v>
      </c>
      <c r="B15" s="345" t="s">
        <v>23</v>
      </c>
      <c r="C15" s="345" t="s">
        <v>324</v>
      </c>
      <c r="D15" s="737" t="s">
        <v>325</v>
      </c>
      <c r="E15" s="734"/>
      <c r="F15" s="345" t="s">
        <v>87</v>
      </c>
      <c r="G15" s="191">
        <v>2.1</v>
      </c>
      <c r="H15" s="547">
        <v>0</v>
      </c>
      <c r="I15" s="192" t="s">
        <v>88</v>
      </c>
      <c r="J15" s="191">
        <f>SUM( G15*H15)</f>
        <v>0</v>
      </c>
      <c r="K15" s="191">
        <f>SUM( J15*1.21)</f>
        <v>0</v>
      </c>
      <c r="L15" s="191">
        <v>3.6269999999999997E-2</v>
      </c>
      <c r="M15" s="191">
        <v>7.6166999999999999E-2</v>
      </c>
      <c r="N15" s="193" t="s">
        <v>824</v>
      </c>
    </row>
    <row r="16" spans="1:14">
      <c r="A16" s="194"/>
      <c r="B16" s="199"/>
      <c r="C16" s="199"/>
      <c r="D16" s="195" t="s">
        <v>326</v>
      </c>
      <c r="E16" s="195" t="s">
        <v>117</v>
      </c>
      <c r="F16" s="199"/>
      <c r="G16" s="196">
        <v>2.1</v>
      </c>
      <c r="H16" s="199"/>
      <c r="I16" s="199"/>
      <c r="J16" s="199"/>
      <c r="K16" s="199"/>
      <c r="L16" s="199"/>
      <c r="M16" s="199"/>
      <c r="N16" s="197"/>
    </row>
    <row r="17" spans="1:14">
      <c r="A17" s="346" t="s">
        <v>94</v>
      </c>
      <c r="B17" s="345" t="s">
        <v>23</v>
      </c>
      <c r="C17" s="345" t="s">
        <v>327</v>
      </c>
      <c r="D17" s="737" t="s">
        <v>328</v>
      </c>
      <c r="E17" s="734"/>
      <c r="F17" s="345" t="s">
        <v>87</v>
      </c>
      <c r="G17" s="191">
        <v>0.30049999999999999</v>
      </c>
      <c r="H17" s="547">
        <v>0</v>
      </c>
      <c r="I17" s="192" t="s">
        <v>88</v>
      </c>
      <c r="J17" s="191">
        <f>SUM( G17*H17)</f>
        <v>0</v>
      </c>
      <c r="K17" s="191">
        <f>SUM( J17*1.21)</f>
        <v>0</v>
      </c>
      <c r="L17" s="191">
        <v>0.22561</v>
      </c>
      <c r="M17" s="191">
        <v>6.7795805000000001E-2</v>
      </c>
      <c r="N17" s="193" t="s">
        <v>824</v>
      </c>
    </row>
    <row r="18" spans="1:14">
      <c r="A18" s="194"/>
      <c r="B18" s="199"/>
      <c r="C18" s="199"/>
      <c r="D18" s="195" t="s">
        <v>329</v>
      </c>
      <c r="E18" s="195" t="s">
        <v>330</v>
      </c>
      <c r="F18" s="199"/>
      <c r="G18" s="196">
        <v>0.30049999999999999</v>
      </c>
      <c r="H18" s="199"/>
      <c r="I18" s="199"/>
      <c r="J18" s="199"/>
      <c r="K18" s="199"/>
      <c r="L18" s="199"/>
      <c r="M18" s="199"/>
      <c r="N18" s="197"/>
    </row>
    <row r="19" spans="1:14">
      <c r="A19" s="346" t="s">
        <v>99</v>
      </c>
      <c r="B19" s="345" t="s">
        <v>23</v>
      </c>
      <c r="C19" s="345" t="s">
        <v>331</v>
      </c>
      <c r="D19" s="737" t="s">
        <v>789</v>
      </c>
      <c r="E19" s="734"/>
      <c r="F19" s="345" t="s">
        <v>87</v>
      </c>
      <c r="G19" s="191">
        <v>30.339600000000001</v>
      </c>
      <c r="H19" s="547">
        <v>0</v>
      </c>
      <c r="I19" s="192" t="s">
        <v>88</v>
      </c>
      <c r="J19" s="191">
        <f>SUM( G19*H19)</f>
        <v>0</v>
      </c>
      <c r="K19" s="191">
        <f>SUM( J19*1.21)</f>
        <v>0</v>
      </c>
      <c r="L19" s="191">
        <v>2.5860000000000001E-2</v>
      </c>
      <c r="M19" s="191">
        <v>0.78458205600000008</v>
      </c>
      <c r="N19" s="193" t="s">
        <v>824</v>
      </c>
    </row>
    <row r="20" spans="1:14">
      <c r="A20" s="194"/>
      <c r="B20" s="199"/>
      <c r="C20" s="199"/>
      <c r="D20" s="195" t="s">
        <v>333</v>
      </c>
      <c r="E20" s="195" t="s">
        <v>773</v>
      </c>
      <c r="F20" s="199"/>
      <c r="G20" s="196">
        <v>30.339600000000001</v>
      </c>
      <c r="H20" s="199"/>
      <c r="I20" s="199"/>
      <c r="J20" s="199"/>
      <c r="K20" s="199"/>
      <c r="L20" s="199"/>
      <c r="M20" s="199"/>
      <c r="N20" s="197"/>
    </row>
    <row r="21" spans="1:14">
      <c r="A21" s="188" t="s">
        <v>5</v>
      </c>
      <c r="B21" s="349" t="s">
        <v>23</v>
      </c>
      <c r="C21" s="349" t="s">
        <v>110</v>
      </c>
      <c r="D21" s="790" t="s">
        <v>111</v>
      </c>
      <c r="E21" s="791"/>
      <c r="F21" s="189" t="s">
        <v>13</v>
      </c>
      <c r="G21" s="189" t="s">
        <v>13</v>
      </c>
      <c r="H21" s="189" t="s">
        <v>13</v>
      </c>
      <c r="I21" s="189" t="s">
        <v>13</v>
      </c>
      <c r="J21" s="320">
        <f>SUM( J22)</f>
        <v>0</v>
      </c>
      <c r="K21" s="174">
        <f>SUM( J21*1.21)</f>
        <v>0</v>
      </c>
      <c r="L21" s="180" t="s">
        <v>5</v>
      </c>
      <c r="M21" s="174">
        <v>4.6360479999999996E-2</v>
      </c>
      <c r="N21" s="190" t="s">
        <v>5</v>
      </c>
    </row>
    <row r="22" spans="1:14">
      <c r="A22" s="346" t="s">
        <v>105</v>
      </c>
      <c r="B22" s="345" t="s">
        <v>23</v>
      </c>
      <c r="C22" s="345" t="s">
        <v>237</v>
      </c>
      <c r="D22" s="737" t="s">
        <v>238</v>
      </c>
      <c r="E22" s="734"/>
      <c r="F22" s="345" t="s">
        <v>87</v>
      </c>
      <c r="G22" s="191">
        <v>1.3280000000000001</v>
      </c>
      <c r="H22" s="547">
        <v>0</v>
      </c>
      <c r="I22" s="192" t="s">
        <v>88</v>
      </c>
      <c r="J22" s="191">
        <f>SUM( G22*H22)</f>
        <v>0</v>
      </c>
      <c r="K22" s="191">
        <f>SUM( J22*1.21)</f>
        <v>0</v>
      </c>
      <c r="L22" s="191">
        <v>3.4909999999999997E-2</v>
      </c>
      <c r="M22" s="191">
        <v>4.6360479999999996E-2</v>
      </c>
      <c r="N22" s="193" t="s">
        <v>824</v>
      </c>
    </row>
    <row r="23" spans="1:14">
      <c r="A23" s="188" t="s">
        <v>5</v>
      </c>
      <c r="B23" s="349" t="s">
        <v>19</v>
      </c>
      <c r="C23" s="349" t="s">
        <v>506</v>
      </c>
      <c r="D23" s="790" t="s">
        <v>542</v>
      </c>
      <c r="E23" s="791"/>
      <c r="F23" s="189" t="s">
        <v>13</v>
      </c>
      <c r="G23" s="189" t="s">
        <v>13</v>
      </c>
      <c r="H23" s="189" t="s">
        <v>13</v>
      </c>
      <c r="I23" s="189" t="s">
        <v>13</v>
      </c>
      <c r="J23" s="174">
        <f>SUM( J24)</f>
        <v>0</v>
      </c>
      <c r="K23" s="174">
        <f>SUM( J23*1.21)</f>
        <v>0</v>
      </c>
      <c r="L23" s="180" t="s">
        <v>5</v>
      </c>
      <c r="M23" s="174">
        <v>0</v>
      </c>
      <c r="N23" s="190" t="s">
        <v>5</v>
      </c>
    </row>
    <row r="24" spans="1:14">
      <c r="A24" s="346" t="s">
        <v>125</v>
      </c>
      <c r="B24" s="345" t="s">
        <v>19</v>
      </c>
      <c r="C24" s="345" t="s">
        <v>524</v>
      </c>
      <c r="D24" s="737" t="s">
        <v>525</v>
      </c>
      <c r="E24" s="734"/>
      <c r="F24" s="345" t="s">
        <v>115</v>
      </c>
      <c r="G24" s="191">
        <v>6.64</v>
      </c>
      <c r="H24" s="547">
        <v>0</v>
      </c>
      <c r="I24" s="192" t="s">
        <v>88</v>
      </c>
      <c r="J24" s="191">
        <f>SUM( G24*H24)</f>
        <v>0</v>
      </c>
      <c r="K24" s="191">
        <f>SUM( J24*1.21)</f>
        <v>0</v>
      </c>
      <c r="L24" s="191">
        <v>0</v>
      </c>
      <c r="M24" s="191">
        <v>0</v>
      </c>
      <c r="N24" s="193" t="s">
        <v>824</v>
      </c>
    </row>
    <row r="25" spans="1:14">
      <c r="A25" s="194"/>
      <c r="B25" s="199"/>
      <c r="C25" s="199"/>
      <c r="D25" s="195" t="s">
        <v>526</v>
      </c>
      <c r="E25" s="195" t="s">
        <v>523</v>
      </c>
      <c r="F25" s="199"/>
      <c r="G25" s="196">
        <v>6.64</v>
      </c>
      <c r="H25" s="199"/>
      <c r="I25" s="199"/>
      <c r="J25" s="199"/>
      <c r="K25" s="199"/>
      <c r="L25" s="199"/>
      <c r="M25" s="199"/>
      <c r="N25" s="197"/>
    </row>
    <row r="26" spans="1:14">
      <c r="A26" s="188" t="s">
        <v>5</v>
      </c>
      <c r="B26" s="349" t="s">
        <v>23</v>
      </c>
      <c r="C26" s="349" t="s">
        <v>135</v>
      </c>
      <c r="D26" s="790" t="s">
        <v>136</v>
      </c>
      <c r="E26" s="791"/>
      <c r="F26" s="189" t="s">
        <v>13</v>
      </c>
      <c r="G26" s="189" t="s">
        <v>13</v>
      </c>
      <c r="H26" s="189" t="s">
        <v>13</v>
      </c>
      <c r="I26" s="189" t="s">
        <v>13</v>
      </c>
      <c r="J26" s="174">
        <f>SUM( J27:J30)</f>
        <v>0</v>
      </c>
      <c r="K26" s="174">
        <f>SUM( K27:K30)</f>
        <v>0</v>
      </c>
      <c r="L26" s="180" t="s">
        <v>5</v>
      </c>
      <c r="M26" s="174">
        <v>1.8970000000000001E-2</v>
      </c>
      <c r="N26" s="190" t="s">
        <v>5</v>
      </c>
    </row>
    <row r="27" spans="1:14">
      <c r="A27" s="346" t="s">
        <v>112</v>
      </c>
      <c r="B27" s="345" t="s">
        <v>23</v>
      </c>
      <c r="C27" s="345" t="s">
        <v>142</v>
      </c>
      <c r="D27" s="737" t="s">
        <v>143</v>
      </c>
      <c r="E27" s="734"/>
      <c r="F27" s="345" t="s">
        <v>163</v>
      </c>
      <c r="G27" s="191">
        <v>1</v>
      </c>
      <c r="H27" s="547">
        <v>0</v>
      </c>
      <c r="I27" s="192" t="s">
        <v>88</v>
      </c>
      <c r="J27" s="191">
        <f>SUM( G27*H27)</f>
        <v>0</v>
      </c>
      <c r="K27" s="191">
        <f>SUM( J27*1.21)</f>
        <v>0</v>
      </c>
      <c r="L27" s="191">
        <v>0</v>
      </c>
      <c r="M27" s="191">
        <v>0</v>
      </c>
      <c r="N27" s="193" t="s">
        <v>5</v>
      </c>
    </row>
    <row r="28" spans="1:14">
      <c r="A28" s="346" t="s">
        <v>120</v>
      </c>
      <c r="B28" s="345" t="s">
        <v>23</v>
      </c>
      <c r="C28" s="345" t="s">
        <v>334</v>
      </c>
      <c r="D28" s="737" t="s">
        <v>139</v>
      </c>
      <c r="E28" s="734"/>
      <c r="F28" s="345" t="s">
        <v>102</v>
      </c>
      <c r="G28" s="191">
        <v>1</v>
      </c>
      <c r="H28" s="547">
        <v>0</v>
      </c>
      <c r="I28" s="192" t="s">
        <v>88</v>
      </c>
      <c r="J28" s="191">
        <f>SUM( G28*H28)</f>
        <v>0</v>
      </c>
      <c r="K28" s="191">
        <f>SUM( J28*1.21)</f>
        <v>0</v>
      </c>
      <c r="L28" s="191">
        <v>1.8970000000000001E-2</v>
      </c>
      <c r="M28" s="191">
        <v>1.8970000000000001E-2</v>
      </c>
      <c r="N28" s="193" t="s">
        <v>824</v>
      </c>
    </row>
    <row r="29" spans="1:14">
      <c r="A29" s="194"/>
      <c r="B29" s="199"/>
      <c r="C29" s="199"/>
      <c r="D29" s="195" t="s">
        <v>84</v>
      </c>
      <c r="E29" s="195" t="s">
        <v>164</v>
      </c>
      <c r="F29" s="199"/>
      <c r="G29" s="196">
        <v>1</v>
      </c>
      <c r="H29" s="199"/>
      <c r="I29" s="199"/>
      <c r="J29" s="199"/>
      <c r="K29" s="199"/>
      <c r="L29" s="199"/>
      <c r="M29" s="199"/>
      <c r="N29" s="197"/>
    </row>
    <row r="30" spans="1:14">
      <c r="A30" s="346" t="s">
        <v>125</v>
      </c>
      <c r="B30" s="345" t="s">
        <v>23</v>
      </c>
      <c r="C30" s="345" t="s">
        <v>209</v>
      </c>
      <c r="D30" s="737" t="s">
        <v>210</v>
      </c>
      <c r="E30" s="734"/>
      <c r="F30" s="345" t="s">
        <v>205</v>
      </c>
      <c r="G30" s="191">
        <v>0.97</v>
      </c>
      <c r="H30" s="547">
        <v>0</v>
      </c>
      <c r="I30" s="192" t="s">
        <v>88</v>
      </c>
      <c r="J30" s="191">
        <f>SUM( G30*H30)</f>
        <v>0</v>
      </c>
      <c r="K30" s="191">
        <f>SUM( J30*1.21)</f>
        <v>0</v>
      </c>
      <c r="L30" s="191">
        <v>0</v>
      </c>
      <c r="M30" s="191">
        <v>0</v>
      </c>
      <c r="N30" s="193" t="s">
        <v>824</v>
      </c>
    </row>
    <row r="31" spans="1:14">
      <c r="A31" s="346"/>
      <c r="B31" s="345"/>
      <c r="C31" s="345"/>
      <c r="D31" s="344"/>
      <c r="E31" s="345"/>
      <c r="F31" s="345"/>
      <c r="G31" s="191"/>
      <c r="H31" s="191"/>
      <c r="I31" s="192"/>
      <c r="J31" s="191"/>
      <c r="K31" s="191"/>
      <c r="L31" s="191"/>
      <c r="M31" s="191"/>
      <c r="N31" s="193"/>
    </row>
    <row r="32" spans="1:14">
      <c r="A32" s="346"/>
      <c r="B32" s="345"/>
      <c r="C32" s="345"/>
      <c r="D32" s="344"/>
      <c r="E32" s="345"/>
      <c r="F32" s="345"/>
      <c r="G32" s="191"/>
      <c r="H32" s="191"/>
      <c r="I32" s="192"/>
      <c r="J32" s="191"/>
      <c r="K32" s="191"/>
      <c r="L32" s="191"/>
      <c r="M32" s="191"/>
      <c r="N32" s="193"/>
    </row>
    <row r="33" spans="1:14">
      <c r="A33" s="313"/>
      <c r="B33" s="314"/>
      <c r="C33" s="315" t="s">
        <v>32</v>
      </c>
      <c r="D33" s="316"/>
      <c r="E33" s="314"/>
      <c r="F33" s="314"/>
      <c r="G33" s="317"/>
      <c r="H33" s="317"/>
      <c r="I33" s="318"/>
      <c r="J33" s="333">
        <f>SUM( J34+J40+J48+J58+J82+J93+J98+J113+J126)</f>
        <v>0</v>
      </c>
      <c r="K33" s="333">
        <f>SUM( K34+K40+K48+K58+K82+K93+K98+K113+K126)</f>
        <v>0</v>
      </c>
      <c r="L33" s="317"/>
      <c r="M33" s="317"/>
      <c r="N33" s="319"/>
    </row>
    <row r="34" spans="1:14">
      <c r="A34" s="188" t="s">
        <v>5</v>
      </c>
      <c r="B34" s="349" t="s">
        <v>23</v>
      </c>
      <c r="C34" s="349" t="s">
        <v>241</v>
      </c>
      <c r="D34" s="790" t="s">
        <v>242</v>
      </c>
      <c r="E34" s="791"/>
      <c r="F34" s="189" t="s">
        <v>13</v>
      </c>
      <c r="G34" s="189" t="s">
        <v>13</v>
      </c>
      <c r="H34" s="189" t="s">
        <v>13</v>
      </c>
      <c r="I34" s="189" t="s">
        <v>13</v>
      </c>
      <c r="J34" s="174">
        <f>SUM( J35:J38)</f>
        <v>0</v>
      </c>
      <c r="K34" s="174">
        <f>SUM( K35:K38)</f>
        <v>0</v>
      </c>
      <c r="L34" s="180" t="s">
        <v>5</v>
      </c>
      <c r="M34" s="174">
        <v>2.7254023499999998E-2</v>
      </c>
      <c r="N34" s="190" t="s">
        <v>5</v>
      </c>
    </row>
    <row r="35" spans="1:14">
      <c r="A35" s="346" t="s">
        <v>130</v>
      </c>
      <c r="B35" s="345" t="s">
        <v>23</v>
      </c>
      <c r="C35" s="345" t="s">
        <v>335</v>
      </c>
      <c r="D35" s="737" t="s">
        <v>336</v>
      </c>
      <c r="E35" s="734"/>
      <c r="F35" s="345" t="s">
        <v>87</v>
      </c>
      <c r="G35" s="191">
        <v>12.62</v>
      </c>
      <c r="H35" s="547">
        <v>0</v>
      </c>
      <c r="I35" s="192" t="s">
        <v>88</v>
      </c>
      <c r="J35" s="191">
        <f>SUM( G35*H35)</f>
        <v>0</v>
      </c>
      <c r="K35" s="191">
        <f>SUM( J35*1.21)</f>
        <v>0</v>
      </c>
      <c r="L35" s="191">
        <v>4.7299999999999998E-3</v>
      </c>
      <c r="M35" s="191">
        <v>2.7254023499999998E-2</v>
      </c>
      <c r="N35" s="193" t="s">
        <v>824</v>
      </c>
    </row>
    <row r="36" spans="1:14">
      <c r="A36" s="194"/>
      <c r="B36" s="199"/>
      <c r="C36" s="199"/>
      <c r="D36" s="195" t="s">
        <v>337</v>
      </c>
      <c r="E36" s="195" t="s">
        <v>338</v>
      </c>
      <c r="F36" s="199"/>
      <c r="G36" s="196">
        <v>4.4771999999999998</v>
      </c>
      <c r="H36" s="199"/>
      <c r="I36" s="199"/>
      <c r="J36" s="199"/>
      <c r="K36" s="199"/>
      <c r="L36" s="199"/>
      <c r="M36" s="199"/>
      <c r="N36" s="197"/>
    </row>
    <row r="37" spans="1:14">
      <c r="A37" s="194"/>
      <c r="B37" s="199"/>
      <c r="C37" s="199"/>
      <c r="D37" s="195" t="s">
        <v>790</v>
      </c>
      <c r="E37" s="195" t="s">
        <v>339</v>
      </c>
      <c r="F37" s="199"/>
      <c r="G37" s="196">
        <v>8.14</v>
      </c>
      <c r="H37" s="199"/>
      <c r="I37" s="199"/>
      <c r="J37" s="199"/>
      <c r="K37" s="199"/>
      <c r="L37" s="199"/>
      <c r="M37" s="199"/>
      <c r="N37" s="197"/>
    </row>
    <row r="38" spans="1:14">
      <c r="A38" s="346" t="s">
        <v>137</v>
      </c>
      <c r="B38" s="345" t="s">
        <v>23</v>
      </c>
      <c r="C38" s="345" t="s">
        <v>247</v>
      </c>
      <c r="D38" s="737" t="s">
        <v>248</v>
      </c>
      <c r="E38" s="734"/>
      <c r="F38" s="345" t="s">
        <v>168</v>
      </c>
      <c r="G38" s="191">
        <v>109.04</v>
      </c>
      <c r="H38" s="547">
        <v>0</v>
      </c>
      <c r="I38" s="192" t="s">
        <v>88</v>
      </c>
      <c r="J38" s="191">
        <f>SUM( G38*H38)</f>
        <v>0</v>
      </c>
      <c r="K38" s="191">
        <f>SUM( J38*1.21)</f>
        <v>0</v>
      </c>
      <c r="L38" s="191">
        <v>0</v>
      </c>
      <c r="M38" s="191">
        <v>0</v>
      </c>
      <c r="N38" s="193" t="s">
        <v>824</v>
      </c>
    </row>
    <row r="39" spans="1:14">
      <c r="A39" s="194"/>
      <c r="B39" s="199"/>
      <c r="C39" s="199"/>
      <c r="D39" s="195">
        <v>109.04</v>
      </c>
      <c r="E39" s="195" t="s">
        <v>5</v>
      </c>
      <c r="F39" s="199"/>
      <c r="G39" s="196">
        <v>109.04</v>
      </c>
      <c r="H39" s="199"/>
      <c r="I39" s="199"/>
      <c r="J39" s="199"/>
      <c r="K39" s="199"/>
      <c r="L39" s="199"/>
      <c r="M39" s="199"/>
      <c r="N39" s="197"/>
    </row>
    <row r="40" spans="1:14">
      <c r="A40" s="188" t="s">
        <v>5</v>
      </c>
      <c r="B40" s="349" t="s">
        <v>23</v>
      </c>
      <c r="C40" s="349" t="s">
        <v>340</v>
      </c>
      <c r="D40" s="790" t="s">
        <v>341</v>
      </c>
      <c r="E40" s="791"/>
      <c r="F40" s="189" t="s">
        <v>13</v>
      </c>
      <c r="G40" s="189" t="s">
        <v>13</v>
      </c>
      <c r="H40" s="189" t="s">
        <v>13</v>
      </c>
      <c r="I40" s="189" t="s">
        <v>13</v>
      </c>
      <c r="J40" s="174">
        <f>SUM( J41:J46)</f>
        <v>0</v>
      </c>
      <c r="K40" s="174">
        <f>SUM( K41:K46)</f>
        <v>0</v>
      </c>
      <c r="L40" s="180" t="s">
        <v>5</v>
      </c>
      <c r="M40" s="174">
        <v>8.9999999999999998E-4</v>
      </c>
      <c r="N40" s="190" t="s">
        <v>5</v>
      </c>
    </row>
    <row r="41" spans="1:14">
      <c r="A41" s="346" t="s">
        <v>141</v>
      </c>
      <c r="B41" s="345" t="s">
        <v>23</v>
      </c>
      <c r="C41" s="345" t="s">
        <v>342</v>
      </c>
      <c r="D41" s="737" t="s">
        <v>343</v>
      </c>
      <c r="E41" s="734"/>
      <c r="F41" s="345" t="s">
        <v>102</v>
      </c>
      <c r="G41" s="191">
        <v>1</v>
      </c>
      <c r="H41" s="547">
        <v>0</v>
      </c>
      <c r="I41" s="192" t="s">
        <v>88</v>
      </c>
      <c r="J41" s="191">
        <f>SUM( G41*H41)</f>
        <v>0</v>
      </c>
      <c r="K41" s="191">
        <f>SUM( J41*1.21)</f>
        <v>0</v>
      </c>
      <c r="L41" s="191">
        <v>5.9000000000000003E-4</v>
      </c>
      <c r="M41" s="191">
        <v>5.9000000000000003E-4</v>
      </c>
      <c r="N41" s="193" t="s">
        <v>824</v>
      </c>
    </row>
    <row r="42" spans="1:14">
      <c r="A42" s="194"/>
      <c r="B42" s="199"/>
      <c r="C42" s="199"/>
      <c r="D42" s="195" t="s">
        <v>84</v>
      </c>
      <c r="E42" s="195" t="s">
        <v>98</v>
      </c>
      <c r="F42" s="199"/>
      <c r="G42" s="196">
        <v>1</v>
      </c>
      <c r="H42" s="199"/>
      <c r="I42" s="199"/>
      <c r="J42" s="199"/>
      <c r="K42" s="335"/>
      <c r="L42" s="199"/>
      <c r="M42" s="199"/>
      <c r="N42" s="197"/>
    </row>
    <row r="43" spans="1:14">
      <c r="A43" s="346" t="s">
        <v>147</v>
      </c>
      <c r="B43" s="345" t="s">
        <v>23</v>
      </c>
      <c r="C43" s="345" t="s">
        <v>344</v>
      </c>
      <c r="D43" s="737" t="s">
        <v>345</v>
      </c>
      <c r="E43" s="734"/>
      <c r="F43" s="345" t="s">
        <v>102</v>
      </c>
      <c r="G43" s="191">
        <v>1</v>
      </c>
      <c r="H43" s="547">
        <v>0</v>
      </c>
      <c r="I43" s="192" t="s">
        <v>88</v>
      </c>
      <c r="J43" s="191">
        <f>SUM( G43*H43)</f>
        <v>0</v>
      </c>
      <c r="K43" s="191">
        <f>SUM( J43*1.21)</f>
        <v>0</v>
      </c>
      <c r="L43" s="191">
        <v>3.1E-4</v>
      </c>
      <c r="M43" s="191">
        <v>3.1E-4</v>
      </c>
      <c r="N43" s="193" t="s">
        <v>824</v>
      </c>
    </row>
    <row r="44" spans="1:14">
      <c r="A44" s="194"/>
      <c r="B44" s="199"/>
      <c r="C44" s="199"/>
      <c r="D44" s="195" t="s">
        <v>84</v>
      </c>
      <c r="E44" s="195" t="s">
        <v>98</v>
      </c>
      <c r="F44" s="199"/>
      <c r="G44" s="196">
        <v>1</v>
      </c>
      <c r="H44" s="199"/>
      <c r="I44" s="199"/>
      <c r="J44" s="199"/>
      <c r="K44" s="335"/>
      <c r="L44" s="199"/>
      <c r="M44" s="199"/>
      <c r="N44" s="197"/>
    </row>
    <row r="45" spans="1:14">
      <c r="A45" s="346" t="s">
        <v>150</v>
      </c>
      <c r="B45" s="345" t="s">
        <v>23</v>
      </c>
      <c r="C45" s="345" t="s">
        <v>346</v>
      </c>
      <c r="D45" s="737" t="s">
        <v>347</v>
      </c>
      <c r="E45" s="734"/>
      <c r="F45" s="345" t="s">
        <v>261</v>
      </c>
      <c r="G45" s="191">
        <v>1</v>
      </c>
      <c r="H45" s="191">
        <f>'RR - ZTI VNITRNI - BYT C1'!H63</f>
        <v>0</v>
      </c>
      <c r="I45" s="192" t="s">
        <v>88</v>
      </c>
      <c r="J45" s="191">
        <f>SUM( G45*H45)</f>
        <v>0</v>
      </c>
      <c r="K45" s="191">
        <f>SUM( J45*1.21)</f>
        <v>0</v>
      </c>
      <c r="L45" s="191">
        <v>0</v>
      </c>
      <c r="M45" s="191">
        <v>0</v>
      </c>
      <c r="N45" s="193" t="s">
        <v>5</v>
      </c>
    </row>
    <row r="46" spans="1:14">
      <c r="A46" s="346" t="s">
        <v>153</v>
      </c>
      <c r="B46" s="345" t="s">
        <v>23</v>
      </c>
      <c r="C46" s="345" t="s">
        <v>348</v>
      </c>
      <c r="D46" s="737" t="s">
        <v>349</v>
      </c>
      <c r="E46" s="734"/>
      <c r="F46" s="345" t="s">
        <v>168</v>
      </c>
      <c r="G46" s="191">
        <v>29.56</v>
      </c>
      <c r="H46" s="547">
        <v>0</v>
      </c>
      <c r="I46" s="192" t="s">
        <v>88</v>
      </c>
      <c r="J46" s="191">
        <f>SUM( G46*H46)</f>
        <v>0</v>
      </c>
      <c r="K46" s="191">
        <f>SUM( J46*1.21)</f>
        <v>0</v>
      </c>
      <c r="L46" s="191">
        <v>0</v>
      </c>
      <c r="M46" s="191">
        <v>0</v>
      </c>
      <c r="N46" s="193" t="s">
        <v>824</v>
      </c>
    </row>
    <row r="47" spans="1:14">
      <c r="A47" s="194"/>
      <c r="B47" s="199"/>
      <c r="C47" s="199"/>
      <c r="D47" s="195" t="s">
        <v>350</v>
      </c>
      <c r="E47" s="195" t="s">
        <v>5</v>
      </c>
      <c r="F47" s="199"/>
      <c r="G47" s="196">
        <v>29.56</v>
      </c>
      <c r="H47" s="199"/>
      <c r="I47" s="199"/>
      <c r="J47" s="199"/>
      <c r="K47" s="199"/>
      <c r="L47" s="199"/>
      <c r="M47" s="199"/>
      <c r="N47" s="197"/>
    </row>
    <row r="48" spans="1:14">
      <c r="A48" s="188" t="s">
        <v>5</v>
      </c>
      <c r="B48" s="349" t="s">
        <v>23</v>
      </c>
      <c r="C48" s="349" t="s">
        <v>351</v>
      </c>
      <c r="D48" s="790" t="s">
        <v>352</v>
      </c>
      <c r="E48" s="791"/>
      <c r="F48" s="189" t="s">
        <v>13</v>
      </c>
      <c r="G48" s="189" t="s">
        <v>13</v>
      </c>
      <c r="H48" s="189" t="s">
        <v>13</v>
      </c>
      <c r="I48" s="189" t="s">
        <v>13</v>
      </c>
      <c r="J48" s="174">
        <f>SUM( J49:J57)</f>
        <v>0</v>
      </c>
      <c r="K48" s="174">
        <f>SUM( K49:K57)</f>
        <v>0</v>
      </c>
      <c r="L48" s="180" t="s">
        <v>5</v>
      </c>
      <c r="M48" s="174">
        <v>9.0279999999999999E-2</v>
      </c>
      <c r="N48" s="190" t="s">
        <v>5</v>
      </c>
    </row>
    <row r="49" spans="1:14">
      <c r="A49" s="346" t="s">
        <v>156</v>
      </c>
      <c r="B49" s="345" t="s">
        <v>23</v>
      </c>
      <c r="C49" s="345" t="s">
        <v>353</v>
      </c>
      <c r="D49" s="737" t="s">
        <v>354</v>
      </c>
      <c r="E49" s="734"/>
      <c r="F49" s="345" t="s">
        <v>102</v>
      </c>
      <c r="G49" s="191">
        <v>1</v>
      </c>
      <c r="H49" s="547">
        <v>0</v>
      </c>
      <c r="I49" s="192" t="s">
        <v>88</v>
      </c>
      <c r="J49" s="191">
        <f>SUM( G49*H49)</f>
        <v>0</v>
      </c>
      <c r="K49" s="191">
        <f>SUM( J49*1.21)</f>
        <v>0</v>
      </c>
      <c r="L49" s="191">
        <v>3.1870000000000002E-2</v>
      </c>
      <c r="M49" s="191">
        <v>3.1870000000000002E-2</v>
      </c>
      <c r="N49" s="193" t="s">
        <v>824</v>
      </c>
    </row>
    <row r="50" spans="1:14">
      <c r="A50" s="194"/>
      <c r="B50" s="199"/>
      <c r="C50" s="199"/>
      <c r="D50" s="195" t="s">
        <v>84</v>
      </c>
      <c r="E50" s="195" t="s">
        <v>355</v>
      </c>
      <c r="F50" s="199"/>
      <c r="G50" s="196">
        <v>1</v>
      </c>
      <c r="H50" s="199"/>
      <c r="I50" s="199"/>
      <c r="J50" s="199"/>
      <c r="K50" s="199"/>
      <c r="L50" s="199"/>
      <c r="M50" s="199"/>
      <c r="N50" s="197"/>
    </row>
    <row r="51" spans="1:14">
      <c r="A51" s="346" t="s">
        <v>160</v>
      </c>
      <c r="B51" s="345" t="s">
        <v>23</v>
      </c>
      <c r="C51" s="345" t="s">
        <v>356</v>
      </c>
      <c r="D51" s="737" t="s">
        <v>357</v>
      </c>
      <c r="E51" s="734"/>
      <c r="F51" s="345" t="s">
        <v>261</v>
      </c>
      <c r="G51" s="191">
        <v>1</v>
      </c>
      <c r="H51" s="547">
        <v>0</v>
      </c>
      <c r="I51" s="192" t="s">
        <v>88</v>
      </c>
      <c r="J51" s="191">
        <f>SUM( G51*H51)</f>
        <v>0</v>
      </c>
      <c r="K51" s="191">
        <f>SUM( J51*1.21)</f>
        <v>0</v>
      </c>
      <c r="L51" s="191">
        <v>1.933E-2</v>
      </c>
      <c r="M51" s="191">
        <v>1.933E-2</v>
      </c>
      <c r="N51" s="193" t="s">
        <v>824</v>
      </c>
    </row>
    <row r="52" spans="1:14">
      <c r="A52" s="194"/>
      <c r="B52" s="199"/>
      <c r="C52" s="199"/>
      <c r="D52" s="195" t="s">
        <v>84</v>
      </c>
      <c r="E52" s="195" t="s">
        <v>358</v>
      </c>
      <c r="F52" s="199"/>
      <c r="G52" s="196">
        <v>1</v>
      </c>
      <c r="H52" s="199"/>
      <c r="I52" s="199"/>
      <c r="J52" s="199"/>
      <c r="K52" s="199"/>
      <c r="L52" s="199"/>
      <c r="M52" s="199"/>
      <c r="N52" s="197"/>
    </row>
    <row r="53" spans="1:14">
      <c r="A53" s="346" t="s">
        <v>165</v>
      </c>
      <c r="B53" s="345" t="s">
        <v>23</v>
      </c>
      <c r="C53" s="345" t="s">
        <v>359</v>
      </c>
      <c r="D53" s="737" t="s">
        <v>360</v>
      </c>
      <c r="E53" s="734"/>
      <c r="F53" s="345" t="s">
        <v>261</v>
      </c>
      <c r="G53" s="191">
        <v>2</v>
      </c>
      <c r="H53" s="547">
        <v>0</v>
      </c>
      <c r="I53" s="192" t="s">
        <v>88</v>
      </c>
      <c r="J53" s="191">
        <f>SUM( G53*H53)</f>
        <v>0</v>
      </c>
      <c r="K53" s="191">
        <f>SUM( J53*1.21)</f>
        <v>0</v>
      </c>
      <c r="L53" s="191">
        <v>1.9460000000000002E-2</v>
      </c>
      <c r="M53" s="191">
        <v>3.8920000000000003E-2</v>
      </c>
      <c r="N53" s="193" t="s">
        <v>824</v>
      </c>
    </row>
    <row r="54" spans="1:14">
      <c r="A54" s="194"/>
      <c r="B54" s="199"/>
      <c r="C54" s="199"/>
      <c r="D54" s="195" t="s">
        <v>94</v>
      </c>
      <c r="E54" s="195" t="s">
        <v>358</v>
      </c>
      <c r="F54" s="199"/>
      <c r="G54" s="196">
        <v>2</v>
      </c>
      <c r="H54" s="199"/>
      <c r="I54" s="199"/>
      <c r="J54" s="199"/>
      <c r="K54" s="199"/>
      <c r="L54" s="199"/>
      <c r="M54" s="199"/>
      <c r="N54" s="197"/>
    </row>
    <row r="55" spans="1:14">
      <c r="A55" s="346" t="s">
        <v>172</v>
      </c>
      <c r="B55" s="345" t="s">
        <v>23</v>
      </c>
      <c r="C55" s="345" t="s">
        <v>361</v>
      </c>
      <c r="D55" s="737" t="s">
        <v>362</v>
      </c>
      <c r="E55" s="734"/>
      <c r="F55" s="345" t="s">
        <v>261</v>
      </c>
      <c r="G55" s="191">
        <v>1</v>
      </c>
      <c r="H55" s="547">
        <v>0</v>
      </c>
      <c r="I55" s="192" t="s">
        <v>88</v>
      </c>
      <c r="J55" s="191">
        <f>SUM( G55*H55)</f>
        <v>0</v>
      </c>
      <c r="K55" s="191">
        <f>SUM( J55*1.21)</f>
        <v>0</v>
      </c>
      <c r="L55" s="191">
        <v>0</v>
      </c>
      <c r="M55" s="191">
        <v>0</v>
      </c>
      <c r="N55" s="193" t="s">
        <v>5</v>
      </c>
    </row>
    <row r="56" spans="1:14">
      <c r="A56" s="194"/>
      <c r="B56" s="199"/>
      <c r="C56" s="199"/>
      <c r="D56" s="195" t="s">
        <v>84</v>
      </c>
      <c r="E56" s="195" t="s">
        <v>358</v>
      </c>
      <c r="F56" s="199"/>
      <c r="G56" s="196">
        <v>1</v>
      </c>
      <c r="H56" s="199"/>
      <c r="I56" s="199"/>
      <c r="J56" s="199"/>
      <c r="K56" s="199"/>
      <c r="L56" s="199"/>
      <c r="M56" s="199"/>
      <c r="N56" s="197"/>
    </row>
    <row r="57" spans="1:14">
      <c r="A57" s="346" t="s">
        <v>183</v>
      </c>
      <c r="B57" s="345" t="s">
        <v>23</v>
      </c>
      <c r="C57" s="345" t="s">
        <v>363</v>
      </c>
      <c r="D57" s="737" t="s">
        <v>791</v>
      </c>
      <c r="E57" s="734"/>
      <c r="F57" s="345" t="s">
        <v>261</v>
      </c>
      <c r="G57" s="191">
        <v>1</v>
      </c>
      <c r="H57" s="547">
        <v>0</v>
      </c>
      <c r="I57" s="192" t="s">
        <v>88</v>
      </c>
      <c r="J57" s="191">
        <f>SUM( G57*H57)</f>
        <v>0</v>
      </c>
      <c r="K57" s="191">
        <f>SUM( J57*1.21)</f>
        <v>0</v>
      </c>
      <c r="L57" s="191">
        <v>0</v>
      </c>
      <c r="M57" s="191">
        <v>0</v>
      </c>
      <c r="N57" s="193" t="s">
        <v>5</v>
      </c>
    </row>
    <row r="58" spans="1:14">
      <c r="A58" s="188" t="s">
        <v>5</v>
      </c>
      <c r="B58" s="349" t="s">
        <v>23</v>
      </c>
      <c r="C58" s="349" t="s">
        <v>145</v>
      </c>
      <c r="D58" s="790" t="s">
        <v>146</v>
      </c>
      <c r="E58" s="791"/>
      <c r="F58" s="189" t="s">
        <v>13</v>
      </c>
      <c r="G58" s="189" t="s">
        <v>13</v>
      </c>
      <c r="H58" s="189" t="s">
        <v>13</v>
      </c>
      <c r="I58" s="189" t="s">
        <v>13</v>
      </c>
      <c r="J58" s="174">
        <f>SUM( J59:J81)</f>
        <v>0</v>
      </c>
      <c r="K58" s="174">
        <f>SUM( K59:K81)</f>
        <v>0</v>
      </c>
      <c r="L58" s="180" t="s">
        <v>5</v>
      </c>
      <c r="M58" s="174">
        <v>0.75324999999999998</v>
      </c>
      <c r="N58" s="190" t="s">
        <v>5</v>
      </c>
    </row>
    <row r="59" spans="1:14">
      <c r="A59" s="346" t="s">
        <v>189</v>
      </c>
      <c r="B59" s="345" t="s">
        <v>23</v>
      </c>
      <c r="C59" s="345" t="s">
        <v>364</v>
      </c>
      <c r="D59" s="737" t="s">
        <v>365</v>
      </c>
      <c r="E59" s="734"/>
      <c r="F59" s="345" t="s">
        <v>102</v>
      </c>
      <c r="G59" s="191">
        <v>1</v>
      </c>
      <c r="H59" s="547">
        <v>0</v>
      </c>
      <c r="I59" s="192" t="s">
        <v>88</v>
      </c>
      <c r="J59" s="191">
        <f>SUM( G59*H59)</f>
        <v>0</v>
      </c>
      <c r="K59" s="191">
        <f>SUM( J59*1.21)</f>
        <v>0</v>
      </c>
      <c r="L59" s="191">
        <v>0.17399999999999999</v>
      </c>
      <c r="M59" s="191">
        <v>0.17399999999999999</v>
      </c>
      <c r="N59" s="193" t="s">
        <v>824</v>
      </c>
    </row>
    <row r="60" spans="1:14">
      <c r="A60" s="194"/>
      <c r="B60" s="199"/>
      <c r="C60" s="199"/>
      <c r="D60" s="195" t="s">
        <v>84</v>
      </c>
      <c r="E60" s="195" t="s">
        <v>310</v>
      </c>
      <c r="F60" s="199"/>
      <c r="G60" s="196">
        <v>1</v>
      </c>
      <c r="H60" s="199"/>
      <c r="I60" s="199"/>
      <c r="J60" s="199"/>
      <c r="K60" s="199"/>
      <c r="L60" s="199"/>
      <c r="M60" s="199"/>
      <c r="N60" s="197"/>
    </row>
    <row r="61" spans="1:14">
      <c r="A61" s="346" t="s">
        <v>88</v>
      </c>
      <c r="B61" s="345" t="s">
        <v>23</v>
      </c>
      <c r="C61" s="345" t="s">
        <v>366</v>
      </c>
      <c r="D61" s="737" t="s">
        <v>367</v>
      </c>
      <c r="E61" s="734"/>
      <c r="F61" s="345" t="s">
        <v>102</v>
      </c>
      <c r="G61" s="191">
        <v>6</v>
      </c>
      <c r="H61" s="547">
        <v>0</v>
      </c>
      <c r="I61" s="192" t="s">
        <v>88</v>
      </c>
      <c r="J61" s="191">
        <f>SUM( G61*H61)</f>
        <v>0</v>
      </c>
      <c r="K61" s="191">
        <f>SUM( J61*1.21)</f>
        <v>0</v>
      </c>
      <c r="L61" s="191">
        <v>8.8099999999999998E-2</v>
      </c>
      <c r="M61" s="191">
        <v>0.52859999999999996</v>
      </c>
      <c r="N61" s="193" t="s">
        <v>824</v>
      </c>
    </row>
    <row r="62" spans="1:14">
      <c r="A62" s="194"/>
      <c r="B62" s="199"/>
      <c r="C62" s="199"/>
      <c r="D62" s="195" t="s">
        <v>120</v>
      </c>
      <c r="E62" s="195" t="s">
        <v>368</v>
      </c>
      <c r="F62" s="199"/>
      <c r="G62" s="196">
        <v>6</v>
      </c>
      <c r="H62" s="199"/>
      <c r="I62" s="199"/>
      <c r="J62" s="199"/>
      <c r="K62" s="199"/>
      <c r="L62" s="199"/>
      <c r="M62" s="199"/>
      <c r="N62" s="197"/>
    </row>
    <row r="63" spans="1:14">
      <c r="A63" s="346" t="s">
        <v>197</v>
      </c>
      <c r="B63" s="345" t="s">
        <v>23</v>
      </c>
      <c r="C63" s="345" t="s">
        <v>369</v>
      </c>
      <c r="D63" s="737" t="s">
        <v>370</v>
      </c>
      <c r="E63" s="734"/>
      <c r="F63" s="345" t="s">
        <v>102</v>
      </c>
      <c r="G63" s="191">
        <v>1</v>
      </c>
      <c r="H63" s="547">
        <v>0</v>
      </c>
      <c r="I63" s="192" t="s">
        <v>88</v>
      </c>
      <c r="J63" s="191">
        <f>SUM( G63*H63)</f>
        <v>0</v>
      </c>
      <c r="K63" s="191">
        <f>SUM( J63*1.21)</f>
        <v>0</v>
      </c>
      <c r="L63" s="191">
        <v>0</v>
      </c>
      <c r="M63" s="191">
        <v>0</v>
      </c>
      <c r="N63" s="193" t="s">
        <v>824</v>
      </c>
    </row>
    <row r="64" spans="1:14">
      <c r="A64" s="194"/>
      <c r="B64" s="199"/>
      <c r="C64" s="199"/>
      <c r="D64" s="195" t="s">
        <v>84</v>
      </c>
      <c r="E64" s="195" t="s">
        <v>371</v>
      </c>
      <c r="F64" s="199"/>
      <c r="G64" s="196">
        <v>1</v>
      </c>
      <c r="H64" s="199"/>
      <c r="I64" s="199"/>
      <c r="J64" s="199"/>
      <c r="K64" s="199"/>
      <c r="L64" s="199"/>
      <c r="M64" s="199"/>
      <c r="N64" s="197"/>
    </row>
    <row r="65" spans="1:14">
      <c r="A65" s="346" t="s">
        <v>201</v>
      </c>
      <c r="B65" s="345" t="s">
        <v>23</v>
      </c>
      <c r="C65" s="345" t="s">
        <v>148</v>
      </c>
      <c r="D65" s="737" t="s">
        <v>775</v>
      </c>
      <c r="E65" s="734"/>
      <c r="F65" s="345" t="s">
        <v>102</v>
      </c>
      <c r="G65" s="191">
        <v>1</v>
      </c>
      <c r="H65" s="547">
        <v>0</v>
      </c>
      <c r="I65" s="192" t="s">
        <v>88</v>
      </c>
      <c r="J65" s="191">
        <f>SUM( G65*H65)</f>
        <v>0</v>
      </c>
      <c r="K65" s="191">
        <f>SUM( J65*1.21)</f>
        <v>0</v>
      </c>
      <c r="L65" s="191">
        <v>0</v>
      </c>
      <c r="M65" s="191">
        <v>0</v>
      </c>
      <c r="N65" s="193" t="s">
        <v>824</v>
      </c>
    </row>
    <row r="66" spans="1:14">
      <c r="A66" s="194"/>
      <c r="B66" s="199"/>
      <c r="C66" s="199"/>
      <c r="D66" s="195" t="s">
        <v>84</v>
      </c>
      <c r="E66" s="195" t="s">
        <v>258</v>
      </c>
      <c r="F66" s="199"/>
      <c r="G66" s="196">
        <v>1</v>
      </c>
      <c r="H66" s="199"/>
      <c r="I66" s="199"/>
      <c r="J66" s="199"/>
      <c r="K66" s="199"/>
      <c r="L66" s="199"/>
      <c r="M66" s="199"/>
      <c r="N66" s="197"/>
    </row>
    <row r="67" spans="1:14">
      <c r="A67" s="346" t="s">
        <v>204</v>
      </c>
      <c r="B67" s="345" t="s">
        <v>23</v>
      </c>
      <c r="C67" s="345" t="s">
        <v>372</v>
      </c>
      <c r="D67" s="737" t="s">
        <v>373</v>
      </c>
      <c r="E67" s="734"/>
      <c r="F67" s="345" t="s">
        <v>102</v>
      </c>
      <c r="G67" s="191">
        <v>1</v>
      </c>
      <c r="H67" s="547">
        <v>0</v>
      </c>
      <c r="I67" s="192" t="s">
        <v>88</v>
      </c>
      <c r="J67" s="191">
        <f>SUM( G67*H67)</f>
        <v>0</v>
      </c>
      <c r="K67" s="191">
        <f>SUM( J67*1.21)</f>
        <v>0</v>
      </c>
      <c r="L67" s="191">
        <v>2.0000000000000002E-5</v>
      </c>
      <c r="M67" s="191">
        <v>2.0000000000000002E-5</v>
      </c>
      <c r="N67" s="193" t="s">
        <v>824</v>
      </c>
    </row>
    <row r="68" spans="1:14">
      <c r="A68" s="194"/>
      <c r="B68" s="199"/>
      <c r="C68" s="199"/>
      <c r="D68" s="195" t="s">
        <v>84</v>
      </c>
      <c r="E68" s="195" t="s">
        <v>264</v>
      </c>
      <c r="F68" s="199"/>
      <c r="G68" s="196">
        <v>1</v>
      </c>
      <c r="H68" s="199"/>
      <c r="I68" s="199"/>
      <c r="J68" s="199"/>
      <c r="K68" s="199"/>
      <c r="L68" s="199"/>
      <c r="M68" s="199"/>
      <c r="N68" s="197"/>
    </row>
    <row r="69" spans="1:14">
      <c r="A69" s="346" t="s">
        <v>208</v>
      </c>
      <c r="B69" s="345" t="s">
        <v>23</v>
      </c>
      <c r="C69" s="345" t="s">
        <v>374</v>
      </c>
      <c r="D69" s="737" t="s">
        <v>797</v>
      </c>
      <c r="E69" s="734"/>
      <c r="F69" s="345" t="s">
        <v>102</v>
      </c>
      <c r="G69" s="191">
        <v>1</v>
      </c>
      <c r="H69" s="547">
        <v>0</v>
      </c>
      <c r="I69" s="192" t="s">
        <v>88</v>
      </c>
      <c r="J69" s="191">
        <f>SUM( G69*H69)</f>
        <v>0</v>
      </c>
      <c r="K69" s="191">
        <f>SUM( J69*1.21)</f>
        <v>0</v>
      </c>
      <c r="L69" s="191">
        <v>0</v>
      </c>
      <c r="M69" s="191">
        <v>0</v>
      </c>
      <c r="N69" s="193" t="s">
        <v>824</v>
      </c>
    </row>
    <row r="70" spans="1:14">
      <c r="A70" s="194"/>
      <c r="B70" s="199"/>
      <c r="C70" s="199"/>
      <c r="D70" s="195" t="s">
        <v>84</v>
      </c>
      <c r="E70" s="195" t="s">
        <v>264</v>
      </c>
      <c r="F70" s="199"/>
      <c r="G70" s="196">
        <v>1</v>
      </c>
      <c r="H70" s="199"/>
      <c r="I70" s="199"/>
      <c r="J70" s="199"/>
      <c r="K70" s="199"/>
      <c r="L70" s="199"/>
      <c r="M70" s="199"/>
      <c r="N70" s="197"/>
    </row>
    <row r="71" spans="1:14">
      <c r="A71" s="346" t="s">
        <v>214</v>
      </c>
      <c r="B71" s="345" t="s">
        <v>23</v>
      </c>
      <c r="C71" s="345" t="s">
        <v>376</v>
      </c>
      <c r="D71" s="737" t="s">
        <v>796</v>
      </c>
      <c r="E71" s="734"/>
      <c r="F71" s="345" t="s">
        <v>102</v>
      </c>
      <c r="G71" s="191">
        <v>1</v>
      </c>
      <c r="H71" s="547">
        <v>0</v>
      </c>
      <c r="I71" s="192" t="s">
        <v>88</v>
      </c>
      <c r="J71" s="191">
        <f>SUM( G71*H71)</f>
        <v>0</v>
      </c>
      <c r="K71" s="191">
        <f>SUM( J71*1.21)</f>
        <v>0</v>
      </c>
      <c r="L71" s="191">
        <v>0</v>
      </c>
      <c r="M71" s="191">
        <v>0</v>
      </c>
      <c r="N71" s="193" t="s">
        <v>824</v>
      </c>
    </row>
    <row r="72" spans="1:14">
      <c r="A72" s="194"/>
      <c r="B72" s="199"/>
      <c r="C72" s="199"/>
      <c r="D72" s="195" t="s">
        <v>84</v>
      </c>
      <c r="E72" s="195" t="s">
        <v>377</v>
      </c>
      <c r="F72" s="199"/>
      <c r="G72" s="196">
        <v>1</v>
      </c>
      <c r="H72" s="199"/>
      <c r="I72" s="199"/>
      <c r="J72" s="199"/>
      <c r="K72" s="199"/>
      <c r="L72" s="199"/>
      <c r="M72" s="199"/>
      <c r="N72" s="197"/>
    </row>
    <row r="73" spans="1:14">
      <c r="A73" s="346" t="s">
        <v>218</v>
      </c>
      <c r="B73" s="345" t="s">
        <v>23</v>
      </c>
      <c r="C73" s="345" t="s">
        <v>378</v>
      </c>
      <c r="D73" s="737" t="s">
        <v>379</v>
      </c>
      <c r="E73" s="734"/>
      <c r="F73" s="345" t="s">
        <v>87</v>
      </c>
      <c r="G73" s="191">
        <v>0.9</v>
      </c>
      <c r="H73" s="547">
        <v>0</v>
      </c>
      <c r="I73" s="192" t="s">
        <v>88</v>
      </c>
      <c r="J73" s="191">
        <f>SUM( G73*H73)</f>
        <v>0</v>
      </c>
      <c r="K73" s="191">
        <f>SUM( J73*1.21)</f>
        <v>0</v>
      </c>
      <c r="L73" s="191">
        <v>6.9999999999999999E-4</v>
      </c>
      <c r="M73" s="191">
        <v>6.3000000000000003E-4</v>
      </c>
      <c r="N73" s="193" t="s">
        <v>824</v>
      </c>
    </row>
    <row r="74" spans="1:14">
      <c r="A74" s="194"/>
      <c r="B74" s="199"/>
      <c r="C74" s="199"/>
      <c r="D74" s="195" t="s">
        <v>380</v>
      </c>
      <c r="E74" s="195" t="s">
        <v>381</v>
      </c>
      <c r="F74" s="199"/>
      <c r="G74" s="196">
        <v>0.9</v>
      </c>
      <c r="H74" s="199"/>
      <c r="I74" s="199"/>
      <c r="J74" s="199"/>
      <c r="K74" s="199"/>
      <c r="L74" s="199"/>
      <c r="M74" s="199"/>
      <c r="N74" s="197"/>
    </row>
    <row r="75" spans="1:14">
      <c r="A75" s="346" t="s">
        <v>222</v>
      </c>
      <c r="B75" s="345" t="s">
        <v>23</v>
      </c>
      <c r="C75" s="345" t="s">
        <v>151</v>
      </c>
      <c r="D75" s="737" t="s">
        <v>776</v>
      </c>
      <c r="E75" s="734"/>
      <c r="F75" s="345" t="s">
        <v>102</v>
      </c>
      <c r="G75" s="191">
        <v>1</v>
      </c>
      <c r="H75" s="547">
        <v>0</v>
      </c>
      <c r="I75" s="192" t="s">
        <v>88</v>
      </c>
      <c r="J75" s="191">
        <f>SUM( G75*H75)</f>
        <v>0</v>
      </c>
      <c r="K75" s="191">
        <f>SUM( J75*1.21)</f>
        <v>0</v>
      </c>
      <c r="L75" s="191">
        <v>2.5000000000000001E-2</v>
      </c>
      <c r="M75" s="191">
        <v>2.5000000000000001E-2</v>
      </c>
      <c r="N75" s="193" t="s">
        <v>824</v>
      </c>
    </row>
    <row r="76" spans="1:14">
      <c r="A76" s="194"/>
      <c r="B76" s="199"/>
      <c r="C76" s="199"/>
      <c r="D76" s="195" t="s">
        <v>84</v>
      </c>
      <c r="E76" s="195" t="s">
        <v>258</v>
      </c>
      <c r="F76" s="199"/>
      <c r="G76" s="196">
        <v>1</v>
      </c>
      <c r="H76" s="199"/>
      <c r="I76" s="199"/>
      <c r="J76" s="199"/>
      <c r="K76" s="199"/>
      <c r="L76" s="199"/>
      <c r="M76" s="199"/>
      <c r="N76" s="197"/>
    </row>
    <row r="77" spans="1:14">
      <c r="A77" s="346" t="s">
        <v>225</v>
      </c>
      <c r="B77" s="345" t="s">
        <v>23</v>
      </c>
      <c r="C77" s="345" t="s">
        <v>382</v>
      </c>
      <c r="D77" s="737" t="s">
        <v>792</v>
      </c>
      <c r="E77" s="734"/>
      <c r="F77" s="345" t="s">
        <v>102</v>
      </c>
      <c r="G77" s="191">
        <v>1</v>
      </c>
      <c r="H77" s="547">
        <v>0</v>
      </c>
      <c r="I77" s="192" t="s">
        <v>88</v>
      </c>
      <c r="J77" s="191">
        <f>SUM( G77*H77)</f>
        <v>0</v>
      </c>
      <c r="K77" s="191">
        <f>SUM( J77*1.21)</f>
        <v>0</v>
      </c>
      <c r="L77" s="191">
        <v>2.5000000000000001E-2</v>
      </c>
      <c r="M77" s="191">
        <v>2.5000000000000001E-2</v>
      </c>
      <c r="N77" s="193" t="s">
        <v>824</v>
      </c>
    </row>
    <row r="78" spans="1:14">
      <c r="A78" s="194"/>
      <c r="B78" s="199"/>
      <c r="C78" s="199"/>
      <c r="D78" s="195" t="s">
        <v>84</v>
      </c>
      <c r="E78" s="195" t="s">
        <v>264</v>
      </c>
      <c r="F78" s="199"/>
      <c r="G78" s="196">
        <v>1</v>
      </c>
      <c r="H78" s="199"/>
      <c r="I78" s="199"/>
      <c r="J78" s="199"/>
      <c r="K78" s="199"/>
      <c r="L78" s="199"/>
      <c r="M78" s="199"/>
      <c r="N78" s="197"/>
    </row>
    <row r="79" spans="1:14">
      <c r="A79" s="346" t="s">
        <v>228</v>
      </c>
      <c r="B79" s="345" t="s">
        <v>23</v>
      </c>
      <c r="C79" s="345" t="s">
        <v>383</v>
      </c>
      <c r="D79" s="737" t="s">
        <v>384</v>
      </c>
      <c r="E79" s="734"/>
      <c r="F79" s="345" t="s">
        <v>87</v>
      </c>
      <c r="G79" s="191">
        <v>0.9</v>
      </c>
      <c r="H79" s="547">
        <v>0</v>
      </c>
      <c r="I79" s="192" t="s">
        <v>88</v>
      </c>
      <c r="J79" s="191">
        <f>SUM( G79*H79)</f>
        <v>0</v>
      </c>
      <c r="K79" s="191">
        <f>SUM( J79*1.21)</f>
        <v>0</v>
      </c>
      <c r="L79" s="191">
        <v>0</v>
      </c>
      <c r="M79" s="191">
        <v>0</v>
      </c>
      <c r="N79" s="193" t="s">
        <v>5</v>
      </c>
    </row>
    <row r="80" spans="1:14">
      <c r="A80" s="194"/>
      <c r="B80" s="199"/>
      <c r="C80" s="199"/>
      <c r="D80" s="195" t="s">
        <v>380</v>
      </c>
      <c r="E80" s="195" t="s">
        <v>381</v>
      </c>
      <c r="F80" s="199"/>
      <c r="G80" s="196">
        <v>0.9</v>
      </c>
      <c r="H80" s="199"/>
      <c r="I80" s="199"/>
      <c r="J80" s="199"/>
      <c r="K80" s="199"/>
      <c r="L80" s="199"/>
      <c r="M80" s="199"/>
      <c r="N80" s="197"/>
    </row>
    <row r="81" spans="1:14">
      <c r="A81" s="346" t="s">
        <v>231</v>
      </c>
      <c r="B81" s="345" t="s">
        <v>23</v>
      </c>
      <c r="C81" s="345" t="s">
        <v>166</v>
      </c>
      <c r="D81" s="737" t="s">
        <v>167</v>
      </c>
      <c r="E81" s="734"/>
      <c r="F81" s="345" t="s">
        <v>168</v>
      </c>
      <c r="G81" s="191">
        <v>235.82</v>
      </c>
      <c r="H81" s="547">
        <v>0</v>
      </c>
      <c r="I81" s="192" t="s">
        <v>88</v>
      </c>
      <c r="J81" s="191">
        <f>SUM( G81*H81)</f>
        <v>0</v>
      </c>
      <c r="K81" s="191">
        <f>SUM( J81*1.21)</f>
        <v>0</v>
      </c>
      <c r="L81" s="191">
        <v>0</v>
      </c>
      <c r="M81" s="191">
        <v>0</v>
      </c>
      <c r="N81" s="193" t="s">
        <v>824</v>
      </c>
    </row>
    <row r="82" spans="1:14">
      <c r="A82" s="188" t="s">
        <v>5</v>
      </c>
      <c r="B82" s="349" t="s">
        <v>23</v>
      </c>
      <c r="C82" s="349" t="s">
        <v>254</v>
      </c>
      <c r="D82" s="790" t="s">
        <v>255</v>
      </c>
      <c r="E82" s="791"/>
      <c r="F82" s="189" t="s">
        <v>13</v>
      </c>
      <c r="G82" s="189" t="s">
        <v>13</v>
      </c>
      <c r="H82" s="189" t="s">
        <v>13</v>
      </c>
      <c r="I82" s="189" t="s">
        <v>13</v>
      </c>
      <c r="J82" s="174">
        <f>SUM( J83:J91)</f>
        <v>0</v>
      </c>
      <c r="K82" s="174">
        <f>SUM( K83:K91)</f>
        <v>0</v>
      </c>
      <c r="L82" s="180" t="s">
        <v>5</v>
      </c>
      <c r="M82" s="174">
        <v>1.898E-2</v>
      </c>
      <c r="N82" s="190" t="s">
        <v>5</v>
      </c>
    </row>
    <row r="83" spans="1:14">
      <c r="A83" s="346" t="s">
        <v>385</v>
      </c>
      <c r="B83" s="345" t="s">
        <v>23</v>
      </c>
      <c r="C83" s="345" t="s">
        <v>386</v>
      </c>
      <c r="D83" s="737" t="s">
        <v>387</v>
      </c>
      <c r="E83" s="734"/>
      <c r="F83" s="345" t="s">
        <v>102</v>
      </c>
      <c r="G83" s="191">
        <v>2</v>
      </c>
      <c r="H83" s="547">
        <v>0</v>
      </c>
      <c r="I83" s="192" t="s">
        <v>88</v>
      </c>
      <c r="J83" s="191">
        <f>SUM( G83*H83)</f>
        <v>0</v>
      </c>
      <c r="K83" s="191">
        <f>SUM( J83*1.21)</f>
        <v>0</v>
      </c>
      <c r="L83" s="191">
        <v>2.0000000000000002E-5</v>
      </c>
      <c r="M83" s="191">
        <v>4.0000000000000003E-5</v>
      </c>
      <c r="N83" s="193" t="s">
        <v>824</v>
      </c>
    </row>
    <row r="84" spans="1:14">
      <c r="A84" s="194"/>
      <c r="B84" s="199"/>
      <c r="C84" s="199"/>
      <c r="D84" s="195" t="s">
        <v>94</v>
      </c>
      <c r="E84" s="195" t="s">
        <v>388</v>
      </c>
      <c r="F84" s="199"/>
      <c r="G84" s="196">
        <v>2</v>
      </c>
      <c r="H84" s="199"/>
      <c r="I84" s="199"/>
      <c r="J84" s="199"/>
      <c r="K84" s="199"/>
      <c r="L84" s="199"/>
      <c r="M84" s="199"/>
      <c r="N84" s="197"/>
    </row>
    <row r="85" spans="1:14">
      <c r="A85" s="346" t="s">
        <v>389</v>
      </c>
      <c r="B85" s="345" t="s">
        <v>23</v>
      </c>
      <c r="C85" s="345" t="s">
        <v>390</v>
      </c>
      <c r="D85" s="737" t="s">
        <v>391</v>
      </c>
      <c r="E85" s="734"/>
      <c r="F85" s="345" t="s">
        <v>392</v>
      </c>
      <c r="G85" s="191">
        <v>48</v>
      </c>
      <c r="H85" s="547">
        <v>0</v>
      </c>
      <c r="I85" s="192" t="s">
        <v>88</v>
      </c>
      <c r="J85" s="191">
        <f>SUM( G85*H85)</f>
        <v>0</v>
      </c>
      <c r="K85" s="191">
        <f>SUM( J85*1.21)</f>
        <v>0</v>
      </c>
      <c r="L85" s="191">
        <v>6.0000000000000002E-5</v>
      </c>
      <c r="M85" s="191">
        <v>2.8800000000000002E-3</v>
      </c>
      <c r="N85" s="193" t="s">
        <v>824</v>
      </c>
    </row>
    <row r="86" spans="1:14">
      <c r="A86" s="194"/>
      <c r="B86" s="199"/>
      <c r="C86" s="199"/>
      <c r="D86" s="195" t="s">
        <v>393</v>
      </c>
      <c r="E86" s="195" t="s">
        <v>394</v>
      </c>
      <c r="F86" s="199"/>
      <c r="G86" s="196">
        <v>48</v>
      </c>
      <c r="H86" s="199"/>
      <c r="I86" s="199"/>
      <c r="J86" s="199"/>
      <c r="K86" s="199"/>
      <c r="L86" s="199"/>
      <c r="M86" s="199"/>
      <c r="N86" s="197"/>
    </row>
    <row r="87" spans="1:14">
      <c r="A87" s="346" t="s">
        <v>82</v>
      </c>
      <c r="B87" s="345" t="s">
        <v>23</v>
      </c>
      <c r="C87" s="345" t="s">
        <v>395</v>
      </c>
      <c r="D87" s="737" t="s">
        <v>793</v>
      </c>
      <c r="E87" s="734"/>
      <c r="F87" s="345" t="s">
        <v>392</v>
      </c>
      <c r="G87" s="191">
        <v>1</v>
      </c>
      <c r="H87" s="547">
        <v>0</v>
      </c>
      <c r="I87" s="192" t="s">
        <v>88</v>
      </c>
      <c r="J87" s="191">
        <f>SUM( G87*H87)</f>
        <v>0</v>
      </c>
      <c r="K87" s="191">
        <f>SUM( J87*1.21)</f>
        <v>0</v>
      </c>
      <c r="L87" s="191">
        <v>6.0000000000000002E-5</v>
      </c>
      <c r="M87" s="191">
        <v>6.0000000000000002E-5</v>
      </c>
      <c r="N87" s="193" t="s">
        <v>824</v>
      </c>
    </row>
    <row r="88" spans="1:14">
      <c r="A88" s="194"/>
      <c r="B88" s="199"/>
      <c r="C88" s="199"/>
      <c r="D88" s="195" t="s">
        <v>84</v>
      </c>
      <c r="E88" s="195" t="s">
        <v>5</v>
      </c>
      <c r="F88" s="199"/>
      <c r="G88" s="196">
        <v>1</v>
      </c>
      <c r="H88" s="199"/>
      <c r="I88" s="199"/>
      <c r="J88" s="199"/>
      <c r="K88" s="199"/>
      <c r="L88" s="199"/>
      <c r="M88" s="199"/>
      <c r="N88" s="197"/>
    </row>
    <row r="89" spans="1:14">
      <c r="A89" s="346" t="s">
        <v>396</v>
      </c>
      <c r="B89" s="345" t="s">
        <v>23</v>
      </c>
      <c r="C89" s="345" t="s">
        <v>397</v>
      </c>
      <c r="D89" s="737" t="s">
        <v>398</v>
      </c>
      <c r="E89" s="734"/>
      <c r="F89" s="345" t="s">
        <v>102</v>
      </c>
      <c r="G89" s="191">
        <v>2</v>
      </c>
      <c r="H89" s="547">
        <v>0</v>
      </c>
      <c r="I89" s="192" t="s">
        <v>88</v>
      </c>
      <c r="J89" s="191">
        <f>SUM( G89*H89)</f>
        <v>0</v>
      </c>
      <c r="K89" s="191">
        <f>SUM( J89*1.21)</f>
        <v>0</v>
      </c>
      <c r="L89" s="191">
        <v>8.0000000000000002E-3</v>
      </c>
      <c r="M89" s="191">
        <v>1.6E-2</v>
      </c>
      <c r="N89" s="193" t="s">
        <v>824</v>
      </c>
    </row>
    <row r="90" spans="1:14">
      <c r="A90" s="194"/>
      <c r="B90" s="199"/>
      <c r="C90" s="199"/>
      <c r="D90" s="195" t="s">
        <v>94</v>
      </c>
      <c r="E90" s="195" t="s">
        <v>388</v>
      </c>
      <c r="F90" s="199"/>
      <c r="G90" s="196">
        <v>2</v>
      </c>
      <c r="H90" s="199"/>
      <c r="I90" s="199"/>
      <c r="J90" s="199"/>
      <c r="K90" s="199"/>
      <c r="L90" s="199"/>
      <c r="M90" s="199"/>
      <c r="N90" s="197"/>
    </row>
    <row r="91" spans="1:14">
      <c r="A91" s="346" t="s">
        <v>399</v>
      </c>
      <c r="B91" s="345" t="s">
        <v>23</v>
      </c>
      <c r="C91" s="345" t="s">
        <v>272</v>
      </c>
      <c r="D91" s="737" t="s">
        <v>273</v>
      </c>
      <c r="E91" s="734"/>
      <c r="F91" s="345" t="s">
        <v>168</v>
      </c>
      <c r="G91" s="191">
        <v>179.48</v>
      </c>
      <c r="H91" s="547">
        <v>0</v>
      </c>
      <c r="I91" s="192" t="s">
        <v>88</v>
      </c>
      <c r="J91" s="191">
        <f>SUM( G91*H91)</f>
        <v>0</v>
      </c>
      <c r="K91" s="191">
        <f>SUM( J91*1.21)</f>
        <v>0</v>
      </c>
      <c r="L91" s="191">
        <v>0</v>
      </c>
      <c r="M91" s="191">
        <v>0</v>
      </c>
      <c r="N91" s="193" t="s">
        <v>824</v>
      </c>
    </row>
    <row r="92" spans="1:14">
      <c r="A92" s="194"/>
      <c r="B92" s="199"/>
      <c r="C92" s="199"/>
      <c r="D92" s="195" t="s">
        <v>400</v>
      </c>
      <c r="E92" s="195" t="s">
        <v>5</v>
      </c>
      <c r="F92" s="199"/>
      <c r="G92" s="196">
        <v>179.48</v>
      </c>
      <c r="H92" s="199"/>
      <c r="I92" s="199"/>
      <c r="J92" s="199"/>
      <c r="K92" s="199"/>
      <c r="L92" s="199"/>
      <c r="M92" s="199"/>
      <c r="N92" s="197"/>
    </row>
    <row r="93" spans="1:14">
      <c r="A93" s="188" t="s">
        <v>5</v>
      </c>
      <c r="B93" s="349" t="s">
        <v>23</v>
      </c>
      <c r="C93" s="349" t="s">
        <v>275</v>
      </c>
      <c r="D93" s="790" t="s">
        <v>276</v>
      </c>
      <c r="E93" s="791"/>
      <c r="F93" s="189" t="s">
        <v>13</v>
      </c>
      <c r="G93" s="189" t="s">
        <v>13</v>
      </c>
      <c r="H93" s="189" t="s">
        <v>13</v>
      </c>
      <c r="I93" s="189" t="s">
        <v>13</v>
      </c>
      <c r="J93" s="174">
        <f>SUM( J94:J96)</f>
        <v>0</v>
      </c>
      <c r="K93" s="174">
        <f>SUM( K94:K96)</f>
        <v>0</v>
      </c>
      <c r="L93" s="180" t="s">
        <v>5</v>
      </c>
      <c r="M93" s="174">
        <v>0</v>
      </c>
      <c r="N93" s="190" t="s">
        <v>5</v>
      </c>
    </row>
    <row r="94" spans="1:14">
      <c r="A94" s="346" t="s">
        <v>401</v>
      </c>
      <c r="B94" s="345" t="s">
        <v>23</v>
      </c>
      <c r="C94" s="345" t="s">
        <v>402</v>
      </c>
      <c r="D94" s="737" t="s">
        <v>403</v>
      </c>
      <c r="E94" s="734"/>
      <c r="F94" s="345" t="s">
        <v>115</v>
      </c>
      <c r="G94" s="191">
        <v>8.6</v>
      </c>
      <c r="H94" s="547">
        <v>0</v>
      </c>
      <c r="I94" s="192" t="s">
        <v>88</v>
      </c>
      <c r="J94" s="191">
        <f>SUM( G94*H94)</f>
        <v>0</v>
      </c>
      <c r="K94" s="191">
        <f>SUM( J94*1.21)</f>
        <v>0</v>
      </c>
      <c r="L94" s="191">
        <v>0</v>
      </c>
      <c r="M94" s="191">
        <v>0</v>
      </c>
      <c r="N94" s="193" t="s">
        <v>824</v>
      </c>
    </row>
    <row r="95" spans="1:14">
      <c r="A95" s="194"/>
      <c r="B95" s="199"/>
      <c r="C95" s="199"/>
      <c r="D95" s="195" t="s">
        <v>404</v>
      </c>
      <c r="E95" s="195" t="s">
        <v>405</v>
      </c>
      <c r="F95" s="199"/>
      <c r="G95" s="196">
        <v>8.6</v>
      </c>
      <c r="H95" s="199"/>
      <c r="I95" s="199"/>
      <c r="J95" s="199"/>
      <c r="K95" s="199"/>
      <c r="L95" s="199"/>
      <c r="M95" s="199"/>
      <c r="N95" s="197"/>
    </row>
    <row r="96" spans="1:14">
      <c r="A96" s="346" t="s">
        <v>406</v>
      </c>
      <c r="B96" s="345" t="s">
        <v>23</v>
      </c>
      <c r="C96" s="345" t="s">
        <v>293</v>
      </c>
      <c r="D96" s="737" t="s">
        <v>294</v>
      </c>
      <c r="E96" s="734"/>
      <c r="F96" s="345" t="s">
        <v>168</v>
      </c>
      <c r="G96" s="191">
        <v>4.55</v>
      </c>
      <c r="H96" s="547">
        <v>0</v>
      </c>
      <c r="I96" s="192" t="s">
        <v>88</v>
      </c>
      <c r="J96" s="191">
        <f>SUM( G96*H96)</f>
        <v>0</v>
      </c>
      <c r="K96" s="191">
        <f>SUM( J96*1.21)</f>
        <v>0</v>
      </c>
      <c r="L96" s="191">
        <v>0</v>
      </c>
      <c r="M96" s="191">
        <v>0</v>
      </c>
      <c r="N96" s="193" t="s">
        <v>824</v>
      </c>
    </row>
    <row r="97" spans="1:14">
      <c r="A97" s="194"/>
      <c r="B97" s="199"/>
      <c r="C97" s="199"/>
      <c r="D97" s="195" t="s">
        <v>407</v>
      </c>
      <c r="E97" s="195" t="s">
        <v>5</v>
      </c>
      <c r="F97" s="199"/>
      <c r="G97" s="196">
        <v>4.55</v>
      </c>
      <c r="H97" s="199"/>
      <c r="I97" s="199"/>
      <c r="J97" s="199"/>
      <c r="K97" s="199"/>
      <c r="L97" s="199"/>
      <c r="M97" s="199"/>
      <c r="N97" s="197"/>
    </row>
    <row r="98" spans="1:14">
      <c r="A98" s="188" t="s">
        <v>5</v>
      </c>
      <c r="B98" s="349" t="s">
        <v>23</v>
      </c>
      <c r="C98" s="349" t="s">
        <v>296</v>
      </c>
      <c r="D98" s="790" t="s">
        <v>297</v>
      </c>
      <c r="E98" s="791"/>
      <c r="F98" s="189" t="s">
        <v>13</v>
      </c>
      <c r="G98" s="189" t="s">
        <v>13</v>
      </c>
      <c r="H98" s="189" t="s">
        <v>13</v>
      </c>
      <c r="I98" s="189" t="s">
        <v>13</v>
      </c>
      <c r="J98" s="174">
        <f>SUM( J99:J112)</f>
        <v>0</v>
      </c>
      <c r="K98" s="174">
        <f>SUM( K99:K112)</f>
        <v>0</v>
      </c>
      <c r="L98" s="180" t="s">
        <v>5</v>
      </c>
      <c r="M98" s="174">
        <v>3.32644E-2</v>
      </c>
      <c r="N98" s="190" t="s">
        <v>5</v>
      </c>
    </row>
    <row r="99" spans="1:14">
      <c r="A99" s="346" t="s">
        <v>408</v>
      </c>
      <c r="B99" s="345" t="s">
        <v>23</v>
      </c>
      <c r="C99" s="345" t="s">
        <v>409</v>
      </c>
      <c r="D99" s="737" t="s">
        <v>804</v>
      </c>
      <c r="E99" s="734"/>
      <c r="F99" s="345" t="s">
        <v>87</v>
      </c>
      <c r="G99" s="191">
        <v>18.7</v>
      </c>
      <c r="H99" s="547">
        <v>0</v>
      </c>
      <c r="I99" s="192" t="s">
        <v>88</v>
      </c>
      <c r="J99" s="191">
        <f>SUM( G99*H99)</f>
        <v>0</v>
      </c>
      <c r="K99" s="191">
        <f>SUM( J99*1.21)</f>
        <v>0</v>
      </c>
      <c r="L99" s="191">
        <v>1E-3</v>
      </c>
      <c r="M99" s="191">
        <v>1.8700000000000001E-2</v>
      </c>
      <c r="N99" s="193" t="s">
        <v>824</v>
      </c>
    </row>
    <row r="100" spans="1:14">
      <c r="A100" s="194"/>
      <c r="B100" s="199"/>
      <c r="C100" s="199"/>
      <c r="D100" s="195" t="s">
        <v>410</v>
      </c>
      <c r="E100" s="195" t="s">
        <v>308</v>
      </c>
      <c r="F100" s="199"/>
      <c r="G100" s="196">
        <v>18.7</v>
      </c>
      <c r="H100" s="199"/>
      <c r="I100" s="199"/>
      <c r="J100" s="199"/>
      <c r="K100" s="199"/>
      <c r="L100" s="199"/>
      <c r="M100" s="199"/>
      <c r="N100" s="197"/>
    </row>
    <row r="101" spans="1:14">
      <c r="A101" s="346" t="s">
        <v>411</v>
      </c>
      <c r="B101" s="345" t="s">
        <v>23</v>
      </c>
      <c r="C101" s="345" t="s">
        <v>412</v>
      </c>
      <c r="D101" s="737" t="s">
        <v>413</v>
      </c>
      <c r="E101" s="734"/>
      <c r="F101" s="345" t="s">
        <v>87</v>
      </c>
      <c r="G101" s="191">
        <v>23.1</v>
      </c>
      <c r="H101" s="547">
        <v>0</v>
      </c>
      <c r="I101" s="192" t="s">
        <v>88</v>
      </c>
      <c r="J101" s="191">
        <f>SUM( G101*H101)</f>
        <v>0</v>
      </c>
      <c r="K101" s="191">
        <f>SUM( J101*1.21)</f>
        <v>0</v>
      </c>
      <c r="L101" s="191">
        <v>0</v>
      </c>
      <c r="M101" s="191">
        <v>0</v>
      </c>
      <c r="N101" s="193" t="s">
        <v>824</v>
      </c>
    </row>
    <row r="102" spans="1:14">
      <c r="A102" s="194"/>
      <c r="B102" s="199"/>
      <c r="C102" s="199"/>
      <c r="D102" s="195" t="s">
        <v>414</v>
      </c>
      <c r="E102" s="195" t="s">
        <v>415</v>
      </c>
      <c r="F102" s="199"/>
      <c r="G102" s="196">
        <v>4.3</v>
      </c>
      <c r="H102" s="199"/>
      <c r="I102" s="199"/>
      <c r="J102" s="199"/>
      <c r="K102" s="199"/>
      <c r="L102" s="199"/>
      <c r="M102" s="199"/>
      <c r="N102" s="197"/>
    </row>
    <row r="103" spans="1:14">
      <c r="A103" s="194"/>
      <c r="B103" s="199"/>
      <c r="C103" s="199"/>
      <c r="D103" s="195" t="s">
        <v>416</v>
      </c>
      <c r="E103" s="195" t="s">
        <v>417</v>
      </c>
      <c r="F103" s="199"/>
      <c r="G103" s="196">
        <v>18.8</v>
      </c>
      <c r="H103" s="199"/>
      <c r="I103" s="199"/>
      <c r="J103" s="199"/>
      <c r="K103" s="199"/>
      <c r="L103" s="199"/>
      <c r="M103" s="199"/>
      <c r="N103" s="197"/>
    </row>
    <row r="104" spans="1:14">
      <c r="A104" s="346" t="s">
        <v>418</v>
      </c>
      <c r="B104" s="345" t="s">
        <v>23</v>
      </c>
      <c r="C104" s="345" t="s">
        <v>419</v>
      </c>
      <c r="D104" s="737" t="s">
        <v>420</v>
      </c>
      <c r="E104" s="734"/>
      <c r="F104" s="345" t="s">
        <v>87</v>
      </c>
      <c r="G104" s="191">
        <v>27.48</v>
      </c>
      <c r="H104" s="547">
        <v>0</v>
      </c>
      <c r="I104" s="192" t="s">
        <v>88</v>
      </c>
      <c r="J104" s="191">
        <f>SUM( G104*H104)</f>
        <v>0</v>
      </c>
      <c r="K104" s="191">
        <f>SUM( J104*1.21)</f>
        <v>0</v>
      </c>
      <c r="L104" s="191">
        <v>5.2999999999999998E-4</v>
      </c>
      <c r="M104" s="191">
        <v>1.45644E-2</v>
      </c>
      <c r="N104" s="193" t="s">
        <v>824</v>
      </c>
    </row>
    <row r="105" spans="1:14">
      <c r="A105" s="194"/>
      <c r="B105" s="199"/>
      <c r="C105" s="199"/>
      <c r="D105" s="195" t="s">
        <v>421</v>
      </c>
      <c r="E105" s="195" t="s">
        <v>98</v>
      </c>
      <c r="F105" s="199"/>
      <c r="G105" s="196">
        <v>4.5999999999999996</v>
      </c>
      <c r="H105" s="199"/>
      <c r="I105" s="199"/>
      <c r="J105" s="199"/>
      <c r="K105" s="199"/>
      <c r="L105" s="199"/>
      <c r="M105" s="199"/>
      <c r="N105" s="197"/>
    </row>
    <row r="106" spans="1:14">
      <c r="A106" s="194"/>
      <c r="B106" s="199"/>
      <c r="C106" s="199"/>
      <c r="D106" s="195" t="s">
        <v>422</v>
      </c>
      <c r="E106" s="195" t="s">
        <v>339</v>
      </c>
      <c r="F106" s="199"/>
      <c r="G106" s="196">
        <v>0.95</v>
      </c>
      <c r="H106" s="199"/>
      <c r="I106" s="199"/>
      <c r="J106" s="199"/>
      <c r="K106" s="199"/>
      <c r="L106" s="199"/>
      <c r="M106" s="199"/>
      <c r="N106" s="197"/>
    </row>
    <row r="107" spans="1:14">
      <c r="A107" s="194"/>
      <c r="B107" s="199"/>
      <c r="C107" s="199"/>
      <c r="D107" s="195" t="s">
        <v>416</v>
      </c>
      <c r="E107" s="195" t="s">
        <v>423</v>
      </c>
      <c r="F107" s="199"/>
      <c r="G107" s="196">
        <v>18.8</v>
      </c>
      <c r="H107" s="199"/>
      <c r="I107" s="199"/>
      <c r="J107" s="199"/>
      <c r="K107" s="199"/>
      <c r="L107" s="199"/>
      <c r="M107" s="199"/>
      <c r="N107" s="197"/>
    </row>
    <row r="108" spans="1:14">
      <c r="A108" s="194"/>
      <c r="B108" s="199"/>
      <c r="C108" s="199"/>
      <c r="D108" s="195" t="s">
        <v>424</v>
      </c>
      <c r="E108" s="195" t="s">
        <v>339</v>
      </c>
      <c r="F108" s="199"/>
      <c r="G108" s="196">
        <v>3.13</v>
      </c>
      <c r="H108" s="199"/>
      <c r="I108" s="199"/>
      <c r="J108" s="199"/>
      <c r="K108" s="199"/>
      <c r="L108" s="199"/>
      <c r="M108" s="199"/>
      <c r="N108" s="197"/>
    </row>
    <row r="109" spans="1:14">
      <c r="A109" s="346" t="s">
        <v>425</v>
      </c>
      <c r="B109" s="345" t="s">
        <v>23</v>
      </c>
      <c r="C109" s="345" t="s">
        <v>426</v>
      </c>
      <c r="D109" s="737" t="s">
        <v>427</v>
      </c>
      <c r="E109" s="734"/>
      <c r="F109" s="345" t="s">
        <v>87</v>
      </c>
      <c r="G109" s="191">
        <v>23.1</v>
      </c>
      <c r="H109" s="547">
        <v>0</v>
      </c>
      <c r="I109" s="192" t="s">
        <v>88</v>
      </c>
      <c r="J109" s="191">
        <f>SUM( G109*H109)</f>
        <v>0</v>
      </c>
      <c r="K109" s="191">
        <f>SUM( J109*1.21)</f>
        <v>0</v>
      </c>
      <c r="L109" s="191">
        <v>0</v>
      </c>
      <c r="M109" s="191">
        <v>0</v>
      </c>
      <c r="N109" s="193" t="s">
        <v>824</v>
      </c>
    </row>
    <row r="110" spans="1:14">
      <c r="A110" s="194"/>
      <c r="B110" s="199"/>
      <c r="C110" s="199"/>
      <c r="D110" s="195" t="s">
        <v>414</v>
      </c>
      <c r="E110" s="195" t="s">
        <v>98</v>
      </c>
      <c r="F110" s="199"/>
      <c r="G110" s="196">
        <v>4.3</v>
      </c>
      <c r="H110" s="199"/>
      <c r="I110" s="199"/>
      <c r="J110" s="199"/>
      <c r="K110" s="199"/>
      <c r="L110" s="199"/>
      <c r="M110" s="199"/>
      <c r="N110" s="197"/>
    </row>
    <row r="111" spans="1:14">
      <c r="A111" s="194"/>
      <c r="B111" s="199"/>
      <c r="C111" s="199"/>
      <c r="D111" s="195" t="s">
        <v>416</v>
      </c>
      <c r="E111" s="195" t="s">
        <v>423</v>
      </c>
      <c r="F111" s="199"/>
      <c r="G111" s="196">
        <v>18.8</v>
      </c>
      <c r="H111" s="199"/>
      <c r="I111" s="199"/>
      <c r="J111" s="199"/>
      <c r="K111" s="199"/>
      <c r="L111" s="199"/>
      <c r="M111" s="199"/>
      <c r="N111" s="197"/>
    </row>
    <row r="112" spans="1:14">
      <c r="A112" s="346" t="s">
        <v>428</v>
      </c>
      <c r="B112" s="345" t="s">
        <v>23</v>
      </c>
      <c r="C112" s="345" t="s">
        <v>429</v>
      </c>
      <c r="D112" s="737" t="s">
        <v>430</v>
      </c>
      <c r="E112" s="734"/>
      <c r="F112" s="345" t="s">
        <v>168</v>
      </c>
      <c r="G112" s="191">
        <v>521.26</v>
      </c>
      <c r="H112" s="547">
        <v>0</v>
      </c>
      <c r="I112" s="192" t="s">
        <v>88</v>
      </c>
      <c r="J112" s="191">
        <f>SUM( G112*H112)</f>
        <v>0</v>
      </c>
      <c r="K112" s="191">
        <f>SUM( J112*1.21)</f>
        <v>0</v>
      </c>
      <c r="L112" s="191">
        <v>0</v>
      </c>
      <c r="M112" s="191">
        <v>0</v>
      </c>
      <c r="N112" s="193" t="s">
        <v>824</v>
      </c>
    </row>
    <row r="113" spans="1:14">
      <c r="A113" s="188" t="s">
        <v>5</v>
      </c>
      <c r="B113" s="349" t="s">
        <v>23</v>
      </c>
      <c r="C113" s="349" t="s">
        <v>431</v>
      </c>
      <c r="D113" s="790" t="s">
        <v>432</v>
      </c>
      <c r="E113" s="791"/>
      <c r="F113" s="189" t="s">
        <v>13</v>
      </c>
      <c r="G113" s="189" t="s">
        <v>13</v>
      </c>
      <c r="H113" s="189" t="s">
        <v>13</v>
      </c>
      <c r="I113" s="189" t="s">
        <v>13</v>
      </c>
      <c r="J113" s="174">
        <f>SUM( J114:J124)</f>
        <v>0</v>
      </c>
      <c r="K113" s="174">
        <f>SUM( K114:K124)</f>
        <v>0</v>
      </c>
      <c r="L113" s="180" t="s">
        <v>5</v>
      </c>
      <c r="M113" s="174">
        <v>5.4986000000000002E-3</v>
      </c>
      <c r="N113" s="190" t="s">
        <v>5</v>
      </c>
    </row>
    <row r="114" spans="1:14">
      <c r="A114" s="346" t="s">
        <v>433</v>
      </c>
      <c r="B114" s="345" t="s">
        <v>23</v>
      </c>
      <c r="C114" s="345" t="s">
        <v>434</v>
      </c>
      <c r="D114" s="737" t="s">
        <v>435</v>
      </c>
      <c r="E114" s="734"/>
      <c r="F114" s="345" t="s">
        <v>87</v>
      </c>
      <c r="G114" s="191">
        <v>22.4</v>
      </c>
      <c r="H114" s="547">
        <v>0</v>
      </c>
      <c r="I114" s="192" t="s">
        <v>88</v>
      </c>
      <c r="J114" s="191">
        <f>SUM( G114*H114)</f>
        <v>0</v>
      </c>
      <c r="K114" s="191">
        <f>SUM( J114*1.21)</f>
        <v>0</v>
      </c>
      <c r="L114" s="191">
        <v>0</v>
      </c>
      <c r="M114" s="191">
        <v>0</v>
      </c>
      <c r="N114" s="193" t="s">
        <v>824</v>
      </c>
    </row>
    <row r="115" spans="1:14">
      <c r="A115" s="194"/>
      <c r="B115" s="199"/>
      <c r="C115" s="199"/>
      <c r="D115" s="195" t="s">
        <v>436</v>
      </c>
      <c r="E115" s="195" t="s">
        <v>437</v>
      </c>
      <c r="F115" s="199"/>
      <c r="G115" s="196">
        <v>22.4</v>
      </c>
      <c r="H115" s="199"/>
      <c r="I115" s="199"/>
      <c r="J115" s="199"/>
      <c r="K115" s="199"/>
      <c r="L115" s="199"/>
      <c r="M115" s="199"/>
      <c r="N115" s="197"/>
    </row>
    <row r="116" spans="1:14">
      <c r="A116" s="346" t="s">
        <v>438</v>
      </c>
      <c r="B116" s="345" t="s">
        <v>23</v>
      </c>
      <c r="C116" s="345" t="s">
        <v>439</v>
      </c>
      <c r="D116" s="737" t="s">
        <v>440</v>
      </c>
      <c r="E116" s="734"/>
      <c r="F116" s="345" t="s">
        <v>87</v>
      </c>
      <c r="G116" s="191">
        <v>22.4</v>
      </c>
      <c r="H116" s="547">
        <v>0</v>
      </c>
      <c r="I116" s="192" t="s">
        <v>88</v>
      </c>
      <c r="J116" s="191">
        <f>SUM( G116*H116)</f>
        <v>0</v>
      </c>
      <c r="K116" s="191">
        <f>SUM( J116*1.21)</f>
        <v>0</v>
      </c>
      <c r="L116" s="191">
        <v>1.1E-4</v>
      </c>
      <c r="M116" s="191">
        <v>2.464E-3</v>
      </c>
      <c r="N116" s="193" t="s">
        <v>824</v>
      </c>
    </row>
    <row r="117" spans="1:14">
      <c r="A117" s="194"/>
      <c r="B117" s="199"/>
      <c r="C117" s="199"/>
      <c r="D117" s="195" t="s">
        <v>436</v>
      </c>
      <c r="E117" s="195" t="s">
        <v>437</v>
      </c>
      <c r="F117" s="199"/>
      <c r="G117" s="196">
        <v>22.4</v>
      </c>
      <c r="H117" s="199"/>
      <c r="I117" s="199"/>
      <c r="J117" s="199"/>
      <c r="K117" s="199"/>
      <c r="L117" s="199"/>
      <c r="M117" s="199"/>
      <c r="N117" s="197"/>
    </row>
    <row r="118" spans="1:14">
      <c r="A118" s="346" t="s">
        <v>441</v>
      </c>
      <c r="B118" s="345" t="s">
        <v>23</v>
      </c>
      <c r="C118" s="345" t="s">
        <v>442</v>
      </c>
      <c r="D118" s="737" t="s">
        <v>443</v>
      </c>
      <c r="E118" s="734"/>
      <c r="F118" s="345" t="s">
        <v>87</v>
      </c>
      <c r="G118" s="191">
        <v>22.4</v>
      </c>
      <c r="H118" s="547">
        <v>0</v>
      </c>
      <c r="I118" s="192" t="s">
        <v>88</v>
      </c>
      <c r="J118" s="191">
        <f>SUM( G118*H118)</f>
        <v>0</v>
      </c>
      <c r="K118" s="191">
        <f>SUM( J118*1.21)</f>
        <v>0</v>
      </c>
      <c r="L118" s="191">
        <v>0</v>
      </c>
      <c r="M118" s="191">
        <v>0</v>
      </c>
      <c r="N118" s="193" t="s">
        <v>824</v>
      </c>
    </row>
    <row r="119" spans="1:14">
      <c r="A119" s="194"/>
      <c r="B119" s="199"/>
      <c r="C119" s="199"/>
      <c r="D119" s="195" t="s">
        <v>436</v>
      </c>
      <c r="E119" s="195" t="s">
        <v>437</v>
      </c>
      <c r="F119" s="199"/>
      <c r="G119" s="196">
        <v>22.4</v>
      </c>
      <c r="H119" s="199"/>
      <c r="I119" s="199"/>
      <c r="J119" s="199"/>
      <c r="K119" s="199"/>
      <c r="L119" s="199"/>
      <c r="M119" s="199"/>
      <c r="N119" s="197"/>
    </row>
    <row r="120" spans="1:14">
      <c r="A120" s="346" t="s">
        <v>444</v>
      </c>
      <c r="B120" s="345" t="s">
        <v>23</v>
      </c>
      <c r="C120" s="345" t="s">
        <v>445</v>
      </c>
      <c r="D120" s="737" t="s">
        <v>446</v>
      </c>
      <c r="E120" s="734"/>
      <c r="F120" s="345" t="s">
        <v>115</v>
      </c>
      <c r="G120" s="191">
        <v>13.84</v>
      </c>
      <c r="H120" s="547">
        <v>0</v>
      </c>
      <c r="I120" s="192" t="s">
        <v>88</v>
      </c>
      <c r="J120" s="191">
        <f>SUM( G120*H120)</f>
        <v>0</v>
      </c>
      <c r="K120" s="191">
        <f>SUM( J120*1.21)</f>
        <v>0</v>
      </c>
      <c r="L120" s="191">
        <v>1E-4</v>
      </c>
      <c r="M120" s="191">
        <v>1.384E-3</v>
      </c>
      <c r="N120" s="193" t="s">
        <v>824</v>
      </c>
    </row>
    <row r="121" spans="1:14">
      <c r="A121" s="194"/>
      <c r="B121" s="199"/>
      <c r="C121" s="199"/>
      <c r="D121" s="195" t="s">
        <v>447</v>
      </c>
      <c r="E121" s="195" t="s">
        <v>794</v>
      </c>
      <c r="F121" s="199"/>
      <c r="G121" s="196">
        <v>13.84</v>
      </c>
      <c r="H121" s="199"/>
      <c r="I121" s="199"/>
      <c r="J121" s="199"/>
      <c r="K121" s="199"/>
      <c r="L121" s="199"/>
      <c r="M121" s="199"/>
      <c r="N121" s="197"/>
    </row>
    <row r="122" spans="1:14">
      <c r="A122" s="346" t="s">
        <v>449</v>
      </c>
      <c r="B122" s="345" t="s">
        <v>23</v>
      </c>
      <c r="C122" s="345" t="s">
        <v>450</v>
      </c>
      <c r="D122" s="737" t="s">
        <v>451</v>
      </c>
      <c r="E122" s="734"/>
      <c r="F122" s="345" t="s">
        <v>115</v>
      </c>
      <c r="G122" s="191">
        <v>18.34</v>
      </c>
      <c r="H122" s="547">
        <v>0</v>
      </c>
      <c r="I122" s="192" t="s">
        <v>88</v>
      </c>
      <c r="J122" s="191">
        <f>SUM( G122*H122)</f>
        <v>0</v>
      </c>
      <c r="K122" s="191">
        <f>SUM( J122*1.21)</f>
        <v>0</v>
      </c>
      <c r="L122" s="191">
        <v>9.0000000000000006E-5</v>
      </c>
      <c r="M122" s="191">
        <v>1.6506000000000001E-3</v>
      </c>
      <c r="N122" s="193" t="s">
        <v>824</v>
      </c>
    </row>
    <row r="123" spans="1:14">
      <c r="A123" s="194"/>
      <c r="B123" s="199"/>
      <c r="C123" s="199"/>
      <c r="D123" s="195" t="s">
        <v>452</v>
      </c>
      <c r="E123" s="195" t="s">
        <v>437</v>
      </c>
      <c r="F123" s="199"/>
      <c r="G123" s="196">
        <v>18.34</v>
      </c>
      <c r="H123" s="199"/>
      <c r="I123" s="199"/>
      <c r="J123" s="199"/>
      <c r="K123" s="199"/>
      <c r="L123" s="199"/>
      <c r="M123" s="199"/>
      <c r="N123" s="197"/>
    </row>
    <row r="124" spans="1:14">
      <c r="A124" s="346" t="s">
        <v>453</v>
      </c>
      <c r="B124" s="345" t="s">
        <v>23</v>
      </c>
      <c r="C124" s="345" t="s">
        <v>454</v>
      </c>
      <c r="D124" s="737" t="s">
        <v>455</v>
      </c>
      <c r="E124" s="734"/>
      <c r="F124" s="345" t="s">
        <v>168</v>
      </c>
      <c r="G124" s="191">
        <v>346.05</v>
      </c>
      <c r="H124" s="547">
        <v>0</v>
      </c>
      <c r="I124" s="192" t="s">
        <v>88</v>
      </c>
      <c r="J124" s="191">
        <f>SUM( G124*H124)</f>
        <v>0</v>
      </c>
      <c r="K124" s="191">
        <f>SUM( J124*1.21)</f>
        <v>0</v>
      </c>
      <c r="L124" s="191">
        <v>0</v>
      </c>
      <c r="M124" s="191">
        <v>0</v>
      </c>
      <c r="N124" s="193" t="s">
        <v>824</v>
      </c>
    </row>
    <row r="125" spans="1:14">
      <c r="A125" s="194"/>
      <c r="B125" s="199"/>
      <c r="C125" s="199"/>
      <c r="D125" s="195" t="s">
        <v>456</v>
      </c>
      <c r="E125" s="195" t="s">
        <v>5</v>
      </c>
      <c r="F125" s="199"/>
      <c r="G125" s="196">
        <v>346.05</v>
      </c>
      <c r="H125" s="199"/>
      <c r="I125" s="199"/>
      <c r="J125" s="199"/>
      <c r="K125" s="199"/>
      <c r="L125" s="199"/>
      <c r="M125" s="199"/>
      <c r="N125" s="197"/>
    </row>
    <row r="126" spans="1:14">
      <c r="A126" s="188" t="s">
        <v>5</v>
      </c>
      <c r="B126" s="349" t="s">
        <v>23</v>
      </c>
      <c r="C126" s="349" t="s">
        <v>170</v>
      </c>
      <c r="D126" s="790" t="s">
        <v>171</v>
      </c>
      <c r="E126" s="791"/>
      <c r="F126" s="189" t="s">
        <v>13</v>
      </c>
      <c r="G126" s="189" t="s">
        <v>13</v>
      </c>
      <c r="H126" s="189" t="s">
        <v>13</v>
      </c>
      <c r="I126" s="189" t="s">
        <v>13</v>
      </c>
      <c r="J126" s="174">
        <f>SUM( J127:J136)</f>
        <v>0</v>
      </c>
      <c r="K126" s="174">
        <f>SUM( K127:K136)</f>
        <v>0</v>
      </c>
      <c r="L126" s="180" t="s">
        <v>5</v>
      </c>
      <c r="M126" s="174">
        <v>0.15209335999999998</v>
      </c>
      <c r="N126" s="190" t="s">
        <v>5</v>
      </c>
    </row>
    <row r="127" spans="1:14">
      <c r="A127" s="346" t="s">
        <v>457</v>
      </c>
      <c r="B127" s="345" t="s">
        <v>23</v>
      </c>
      <c r="C127" s="345" t="s">
        <v>458</v>
      </c>
      <c r="D127" s="737" t="s">
        <v>795</v>
      </c>
      <c r="E127" s="734"/>
      <c r="F127" s="345" t="s">
        <v>87</v>
      </c>
      <c r="G127" s="191">
        <v>60.68</v>
      </c>
      <c r="H127" s="547">
        <v>0</v>
      </c>
      <c r="I127" s="192" t="s">
        <v>88</v>
      </c>
      <c r="J127" s="191">
        <f>SUM( G127*H127)</f>
        <v>0</v>
      </c>
      <c r="K127" s="191">
        <f>SUM( J127*1.21)</f>
        <v>0</v>
      </c>
      <c r="L127" s="191">
        <v>3.4000000000000002E-4</v>
      </c>
      <c r="M127" s="191">
        <v>0</v>
      </c>
      <c r="N127" s="193" t="s">
        <v>824</v>
      </c>
    </row>
    <row r="128" spans="1:14">
      <c r="A128" s="346" t="s">
        <v>459</v>
      </c>
      <c r="B128" s="345" t="s">
        <v>23</v>
      </c>
      <c r="C128" s="345" t="s">
        <v>173</v>
      </c>
      <c r="D128" s="737" t="s">
        <v>460</v>
      </c>
      <c r="E128" s="734"/>
      <c r="F128" s="345" t="s">
        <v>87</v>
      </c>
      <c r="G128" s="191">
        <v>18.856000000000002</v>
      </c>
      <c r="H128" s="547">
        <v>0</v>
      </c>
      <c r="I128" s="192" t="s">
        <v>88</v>
      </c>
      <c r="J128" s="191">
        <f>SUM( G128*H128)</f>
        <v>0</v>
      </c>
      <c r="K128" s="191">
        <f>SUM( J128*1.21)</f>
        <v>0</v>
      </c>
      <c r="L128" s="191">
        <v>5.0000000000000002E-5</v>
      </c>
      <c r="M128" s="191">
        <v>9.4280000000000015E-4</v>
      </c>
      <c r="N128" s="193" t="s">
        <v>824</v>
      </c>
    </row>
    <row r="129" spans="1:14">
      <c r="A129" s="194"/>
      <c r="B129" s="199"/>
      <c r="C129" s="199"/>
      <c r="D129" s="195" t="s">
        <v>461</v>
      </c>
      <c r="E129" s="195" t="s">
        <v>462</v>
      </c>
      <c r="F129" s="199"/>
      <c r="G129" s="196">
        <v>18.856000000000002</v>
      </c>
      <c r="H129" s="199"/>
      <c r="I129" s="199"/>
      <c r="J129" s="199"/>
      <c r="K129" s="199"/>
      <c r="L129" s="199"/>
      <c r="M129" s="199"/>
      <c r="N129" s="193"/>
    </row>
    <row r="130" spans="1:14">
      <c r="A130" s="346" t="s">
        <v>463</v>
      </c>
      <c r="B130" s="345" t="s">
        <v>23</v>
      </c>
      <c r="C130" s="345" t="s">
        <v>464</v>
      </c>
      <c r="D130" s="737" t="s">
        <v>465</v>
      </c>
      <c r="E130" s="734"/>
      <c r="F130" s="345" t="s">
        <v>87</v>
      </c>
      <c r="G130" s="191">
        <v>215.74199999999999</v>
      </c>
      <c r="H130" s="547">
        <v>0</v>
      </c>
      <c r="I130" s="192" t="s">
        <v>88</v>
      </c>
      <c r="J130" s="191">
        <f>SUM( G130*H130)</f>
        <v>0</v>
      </c>
      <c r="K130" s="191">
        <f>SUM( J130*1.21)</f>
        <v>0</v>
      </c>
      <c r="L130" s="191">
        <v>2.0000000000000001E-4</v>
      </c>
      <c r="M130" s="191">
        <v>4.3148400000000003E-2</v>
      </c>
      <c r="N130" s="193" t="s">
        <v>824</v>
      </c>
    </row>
    <row r="131" spans="1:14">
      <c r="A131" s="194"/>
      <c r="B131" s="199"/>
      <c r="C131" s="199"/>
      <c r="D131" s="195" t="s">
        <v>466</v>
      </c>
      <c r="E131" s="195" t="s">
        <v>467</v>
      </c>
      <c r="F131" s="199"/>
      <c r="G131" s="196">
        <v>64.3</v>
      </c>
      <c r="H131" s="199"/>
      <c r="I131" s="199"/>
      <c r="J131" s="199"/>
      <c r="K131" s="199"/>
      <c r="L131" s="199"/>
      <c r="M131" s="199"/>
      <c r="N131" s="197"/>
    </row>
    <row r="132" spans="1:14">
      <c r="A132" s="194"/>
      <c r="B132" s="199"/>
      <c r="C132" s="199"/>
      <c r="D132" s="195" t="s">
        <v>468</v>
      </c>
      <c r="E132" s="195" t="s">
        <v>469</v>
      </c>
      <c r="F132" s="199"/>
      <c r="G132" s="196">
        <v>47.59</v>
      </c>
      <c r="H132" s="199"/>
      <c r="I132" s="199"/>
      <c r="J132" s="199"/>
      <c r="K132" s="199"/>
      <c r="L132" s="199"/>
      <c r="M132" s="199"/>
      <c r="N132" s="197"/>
    </row>
    <row r="133" spans="1:14">
      <c r="A133" s="194"/>
      <c r="B133" s="199"/>
      <c r="C133" s="199"/>
      <c r="D133" s="195" t="s">
        <v>470</v>
      </c>
      <c r="E133" s="195" t="s">
        <v>471</v>
      </c>
      <c r="F133" s="199"/>
      <c r="G133" s="196">
        <v>44.603200000000001</v>
      </c>
      <c r="H133" s="199"/>
      <c r="I133" s="199"/>
      <c r="J133" s="199"/>
      <c r="K133" s="199"/>
      <c r="L133" s="199"/>
      <c r="M133" s="199"/>
      <c r="N133" s="197"/>
    </row>
    <row r="134" spans="1:14">
      <c r="A134" s="194"/>
      <c r="B134" s="199"/>
      <c r="C134" s="199"/>
      <c r="D134" s="195" t="s">
        <v>472</v>
      </c>
      <c r="E134" s="195" t="s">
        <v>462</v>
      </c>
      <c r="F134" s="199"/>
      <c r="G134" s="196">
        <v>45.729599999999998</v>
      </c>
      <c r="H134" s="199"/>
      <c r="I134" s="199"/>
      <c r="J134" s="199"/>
      <c r="K134" s="199"/>
      <c r="L134" s="199"/>
      <c r="M134" s="199"/>
      <c r="N134" s="197"/>
    </row>
    <row r="135" spans="1:14">
      <c r="A135" s="194"/>
      <c r="B135" s="199"/>
      <c r="C135" s="199"/>
      <c r="D135" s="195" t="s">
        <v>473</v>
      </c>
      <c r="E135" s="195" t="s">
        <v>474</v>
      </c>
      <c r="F135" s="199"/>
      <c r="G135" s="196">
        <v>13.5192</v>
      </c>
      <c r="H135" s="199"/>
      <c r="I135" s="199"/>
      <c r="J135" s="199"/>
      <c r="K135" s="199"/>
      <c r="L135" s="199"/>
      <c r="M135" s="199"/>
      <c r="N135" s="197"/>
    </row>
    <row r="136" spans="1:14">
      <c r="A136" s="346" t="s">
        <v>475</v>
      </c>
      <c r="B136" s="345" t="s">
        <v>23</v>
      </c>
      <c r="C136" s="345" t="s">
        <v>178</v>
      </c>
      <c r="D136" s="737" t="s">
        <v>783</v>
      </c>
      <c r="E136" s="734"/>
      <c r="F136" s="345" t="s">
        <v>87</v>
      </c>
      <c r="G136" s="191">
        <v>385.72199999999998</v>
      </c>
      <c r="H136" s="547">
        <v>0</v>
      </c>
      <c r="I136" s="192" t="s">
        <v>88</v>
      </c>
      <c r="J136" s="191">
        <f>SUM( G136*H136)</f>
        <v>0</v>
      </c>
      <c r="K136" s="191">
        <f>SUM( J136*1.21)</f>
        <v>0</v>
      </c>
      <c r="L136" s="191">
        <v>2.7999999999999998E-4</v>
      </c>
      <c r="M136" s="191">
        <v>0.10800215999999999</v>
      </c>
      <c r="N136" s="193" t="s">
        <v>824</v>
      </c>
    </row>
    <row r="137" spans="1:14">
      <c r="A137" s="194"/>
      <c r="B137" s="199"/>
      <c r="C137" s="199"/>
      <c r="D137" s="195" t="s">
        <v>476</v>
      </c>
      <c r="E137" s="195" t="s">
        <v>5</v>
      </c>
      <c r="F137" s="199"/>
      <c r="G137" s="196">
        <v>385.72199999999998</v>
      </c>
      <c r="H137" s="199"/>
      <c r="I137" s="199"/>
      <c r="J137" s="199"/>
      <c r="K137" s="199"/>
      <c r="L137" s="199"/>
      <c r="M137" s="199"/>
      <c r="N137" s="197"/>
    </row>
    <row r="138" spans="1:14">
      <c r="A138" s="194"/>
      <c r="B138" s="199"/>
      <c r="C138" s="199"/>
      <c r="D138" s="195"/>
      <c r="E138" s="195"/>
      <c r="F138" s="199"/>
      <c r="G138" s="196"/>
      <c r="H138" s="199"/>
      <c r="I138" s="199"/>
      <c r="J138" s="199"/>
      <c r="K138" s="199"/>
      <c r="L138" s="199"/>
      <c r="M138" s="199"/>
      <c r="N138" s="197"/>
    </row>
    <row r="139" spans="1:14">
      <c r="A139" s="194"/>
      <c r="B139" s="199"/>
      <c r="C139" s="199"/>
      <c r="D139" s="195"/>
      <c r="E139" s="195"/>
      <c r="F139" s="199"/>
      <c r="G139" s="196"/>
      <c r="H139" s="199"/>
      <c r="I139" s="199"/>
      <c r="J139" s="199"/>
      <c r="K139" s="199"/>
      <c r="L139" s="199"/>
      <c r="M139" s="199"/>
      <c r="N139" s="197"/>
    </row>
    <row r="140" spans="1:14">
      <c r="A140" s="194"/>
      <c r="B140" s="199"/>
      <c r="C140" s="199"/>
      <c r="D140" s="195"/>
      <c r="E140" s="195"/>
      <c r="F140" s="199"/>
      <c r="G140" s="196"/>
      <c r="H140" s="199"/>
      <c r="I140" s="199"/>
      <c r="J140" s="199"/>
      <c r="K140" s="199"/>
      <c r="L140" s="199"/>
      <c r="M140" s="199"/>
      <c r="N140" s="197"/>
    </row>
    <row r="141" spans="1:14">
      <c r="A141" s="188" t="s">
        <v>5</v>
      </c>
      <c r="B141" s="349" t="s">
        <v>23</v>
      </c>
      <c r="C141" s="349" t="s">
        <v>187</v>
      </c>
      <c r="D141" s="790" t="s">
        <v>188</v>
      </c>
      <c r="E141" s="791"/>
      <c r="F141" s="189" t="s">
        <v>13</v>
      </c>
      <c r="G141" s="189" t="s">
        <v>13</v>
      </c>
      <c r="H141" s="189" t="s">
        <v>13</v>
      </c>
      <c r="I141" s="189" t="s">
        <v>13</v>
      </c>
      <c r="J141" s="174">
        <f>SUM( J142:J150)</f>
        <v>0</v>
      </c>
      <c r="K141" s="174">
        <f>SUM( K142:K150)</f>
        <v>0</v>
      </c>
      <c r="L141" s="180" t="s">
        <v>5</v>
      </c>
      <c r="M141" s="174">
        <v>1.1505801</v>
      </c>
      <c r="N141" s="190" t="s">
        <v>5</v>
      </c>
    </row>
    <row r="142" spans="1:14">
      <c r="A142" s="346" t="s">
        <v>477</v>
      </c>
      <c r="B142" s="345" t="s">
        <v>23</v>
      </c>
      <c r="C142" s="345" t="s">
        <v>190</v>
      </c>
      <c r="D142" s="737" t="s">
        <v>191</v>
      </c>
      <c r="E142" s="734"/>
      <c r="F142" s="345" t="s">
        <v>102</v>
      </c>
      <c r="G142" s="191">
        <v>4</v>
      </c>
      <c r="H142" s="547">
        <v>0</v>
      </c>
      <c r="I142" s="192" t="s">
        <v>88</v>
      </c>
      <c r="J142" s="191">
        <f>SUM( G142*H142)</f>
        <v>0</v>
      </c>
      <c r="K142" s="191">
        <f>SUM( J142*1.21)</f>
        <v>0</v>
      </c>
      <c r="L142" s="191">
        <v>0</v>
      </c>
      <c r="M142" s="191">
        <v>0</v>
      </c>
      <c r="N142" s="193" t="s">
        <v>824</v>
      </c>
    </row>
    <row r="143" spans="1:14">
      <c r="A143" s="194"/>
      <c r="B143" s="199"/>
      <c r="C143" s="199"/>
      <c r="D143" s="195">
        <v>4</v>
      </c>
      <c r="E143" s="195" t="s">
        <v>5</v>
      </c>
      <c r="F143" s="199"/>
      <c r="G143" s="196">
        <v>4</v>
      </c>
      <c r="H143" s="199"/>
      <c r="I143" s="199"/>
      <c r="J143" s="199"/>
      <c r="K143" s="199"/>
      <c r="L143" s="199"/>
      <c r="M143" s="199"/>
      <c r="N143" s="197"/>
    </row>
    <row r="144" spans="1:14">
      <c r="A144" s="346" t="s">
        <v>478</v>
      </c>
      <c r="B144" s="345" t="s">
        <v>23</v>
      </c>
      <c r="C144" s="345" t="s">
        <v>193</v>
      </c>
      <c r="D144" s="737" t="s">
        <v>194</v>
      </c>
      <c r="E144" s="734"/>
      <c r="F144" s="345" t="s">
        <v>87</v>
      </c>
      <c r="G144" s="191">
        <v>2</v>
      </c>
      <c r="H144" s="547">
        <v>0</v>
      </c>
      <c r="I144" s="192" t="s">
        <v>88</v>
      </c>
      <c r="J144" s="191">
        <f>SUM( G144*H144)</f>
        <v>0</v>
      </c>
      <c r="K144" s="191">
        <f>SUM( J144*1.21)</f>
        <v>0</v>
      </c>
      <c r="L144" s="191">
        <v>7.7170000000000002E-2</v>
      </c>
      <c r="M144" s="191">
        <v>7.7170000000000002E-2</v>
      </c>
      <c r="N144" s="193" t="s">
        <v>824</v>
      </c>
    </row>
    <row r="145" spans="1:14">
      <c r="A145" s="194"/>
      <c r="B145" s="199"/>
      <c r="C145" s="199"/>
      <c r="D145" s="195">
        <v>2</v>
      </c>
      <c r="E145" s="195" t="s">
        <v>5</v>
      </c>
      <c r="F145" s="199"/>
      <c r="G145" s="196">
        <v>2</v>
      </c>
      <c r="H145" s="199"/>
      <c r="I145" s="199"/>
      <c r="J145" s="199"/>
      <c r="K145" s="199"/>
      <c r="L145" s="199"/>
      <c r="M145" s="199"/>
      <c r="N145" s="197"/>
    </row>
    <row r="146" spans="1:14">
      <c r="A146" s="346" t="s">
        <v>479</v>
      </c>
      <c r="B146" s="345" t="s">
        <v>23</v>
      </c>
      <c r="C146" s="345" t="s">
        <v>480</v>
      </c>
      <c r="D146" s="737" t="s">
        <v>481</v>
      </c>
      <c r="E146" s="734"/>
      <c r="F146" s="345" t="s">
        <v>87</v>
      </c>
      <c r="G146" s="191">
        <v>3.4060000000000001</v>
      </c>
      <c r="H146" s="547">
        <v>0</v>
      </c>
      <c r="I146" s="192" t="s">
        <v>88</v>
      </c>
      <c r="J146" s="191">
        <f>SUM( G146*H146)</f>
        <v>0</v>
      </c>
      <c r="K146" s="191">
        <f>SUM( J146*1.21)</f>
        <v>0</v>
      </c>
      <c r="L146" s="191">
        <v>0.16866999999999999</v>
      </c>
      <c r="M146" s="191">
        <v>0.57449001999999993</v>
      </c>
      <c r="N146" s="193" t="s">
        <v>824</v>
      </c>
    </row>
    <row r="147" spans="1:14">
      <c r="A147" s="194"/>
      <c r="B147" s="199"/>
      <c r="C147" s="199"/>
      <c r="D147" s="195" t="s">
        <v>482</v>
      </c>
      <c r="E147" s="195" t="s">
        <v>91</v>
      </c>
      <c r="F147" s="199"/>
      <c r="G147" s="196">
        <v>3.4060000000000001</v>
      </c>
      <c r="H147" s="199"/>
      <c r="I147" s="199"/>
      <c r="J147" s="199"/>
      <c r="K147" s="199"/>
      <c r="L147" s="199"/>
      <c r="M147" s="199"/>
      <c r="N147" s="197"/>
    </row>
    <row r="148" spans="1:14">
      <c r="A148" s="346" t="s">
        <v>483</v>
      </c>
      <c r="B148" s="345" t="s">
        <v>23</v>
      </c>
      <c r="C148" s="345" t="s">
        <v>484</v>
      </c>
      <c r="D148" s="737" t="s">
        <v>485</v>
      </c>
      <c r="E148" s="734"/>
      <c r="F148" s="345" t="s">
        <v>87</v>
      </c>
      <c r="G148" s="191">
        <v>4.63</v>
      </c>
      <c r="H148" s="547">
        <v>0</v>
      </c>
      <c r="I148" s="192" t="s">
        <v>88</v>
      </c>
      <c r="J148" s="191">
        <f>SUM( G148*H148)</f>
        <v>0</v>
      </c>
      <c r="K148" s="191">
        <f>SUM( J148*1.21)</f>
        <v>0</v>
      </c>
      <c r="L148" s="191">
        <v>0.02</v>
      </c>
      <c r="M148" s="191">
        <v>9.2600000000000002E-2</v>
      </c>
      <c r="N148" s="193" t="s">
        <v>824</v>
      </c>
    </row>
    <row r="149" spans="1:14">
      <c r="A149" s="194"/>
      <c r="B149" s="199"/>
      <c r="C149" s="199"/>
      <c r="D149" s="195" t="s">
        <v>486</v>
      </c>
      <c r="E149" s="195" t="s">
        <v>487</v>
      </c>
      <c r="F149" s="199"/>
      <c r="G149" s="196">
        <v>4.63</v>
      </c>
      <c r="H149" s="199"/>
      <c r="I149" s="199"/>
      <c r="J149" s="199"/>
      <c r="K149" s="199"/>
      <c r="L149" s="199"/>
      <c r="M149" s="199"/>
      <c r="N149" s="197"/>
    </row>
    <row r="150" spans="1:14">
      <c r="A150" s="346" t="s">
        <v>488</v>
      </c>
      <c r="B150" s="345" t="s">
        <v>23</v>
      </c>
      <c r="C150" s="345" t="s">
        <v>489</v>
      </c>
      <c r="D150" s="737" t="s">
        <v>490</v>
      </c>
      <c r="E150" s="734"/>
      <c r="F150" s="345" t="s">
        <v>87</v>
      </c>
      <c r="G150" s="191">
        <v>17.946999999999999</v>
      </c>
      <c r="H150" s="547">
        <v>0</v>
      </c>
      <c r="I150" s="192" t="s">
        <v>88</v>
      </c>
      <c r="J150" s="191">
        <f>SUM( G150*H150)</f>
        <v>0</v>
      </c>
      <c r="K150" s="191">
        <f>SUM( J150*1.21)</f>
        <v>0</v>
      </c>
      <c r="L150" s="191">
        <v>2.264E-2</v>
      </c>
      <c r="M150" s="191">
        <v>0.40632007999999997</v>
      </c>
      <c r="N150" s="193" t="s">
        <v>824</v>
      </c>
    </row>
    <row r="151" spans="1:14">
      <c r="A151" s="194"/>
      <c r="B151" s="199"/>
      <c r="C151" s="199"/>
      <c r="D151" s="195" t="s">
        <v>491</v>
      </c>
      <c r="E151" s="195" t="s">
        <v>492</v>
      </c>
      <c r="F151" s="199"/>
      <c r="G151" s="196">
        <v>17.946999999999999</v>
      </c>
      <c r="H151" s="199"/>
      <c r="I151" s="199"/>
      <c r="J151" s="199"/>
      <c r="K151" s="199"/>
      <c r="L151" s="199"/>
      <c r="M151" s="199"/>
      <c r="N151" s="197"/>
    </row>
    <row r="152" spans="1:14">
      <c r="A152" s="188" t="s">
        <v>5</v>
      </c>
      <c r="B152" s="349" t="s">
        <v>23</v>
      </c>
      <c r="C152" s="349" t="s">
        <v>202</v>
      </c>
      <c r="D152" s="790" t="s">
        <v>203</v>
      </c>
      <c r="E152" s="791"/>
      <c r="F152" s="189" t="s">
        <v>13</v>
      </c>
      <c r="G152" s="189" t="s">
        <v>13</v>
      </c>
      <c r="H152" s="189" t="s">
        <v>13</v>
      </c>
      <c r="I152" s="189" t="s">
        <v>13</v>
      </c>
      <c r="J152" s="174">
        <f>SUM( J153:J156)</f>
        <v>0</v>
      </c>
      <c r="K152" s="174">
        <f>SUM( K153:K155)</f>
        <v>0</v>
      </c>
      <c r="L152" s="180" t="s">
        <v>5</v>
      </c>
      <c r="M152" s="174">
        <v>1.4983</v>
      </c>
      <c r="N152" s="190" t="s">
        <v>5</v>
      </c>
    </row>
    <row r="153" spans="1:14">
      <c r="A153" s="346" t="s">
        <v>493</v>
      </c>
      <c r="B153" s="345" t="s">
        <v>23</v>
      </c>
      <c r="C153" s="345" t="s">
        <v>494</v>
      </c>
      <c r="D153" s="737" t="s">
        <v>495</v>
      </c>
      <c r="E153" s="734"/>
      <c r="F153" s="345" t="s">
        <v>115</v>
      </c>
      <c r="G153" s="191">
        <v>5.5</v>
      </c>
      <c r="H153" s="547">
        <v>0</v>
      </c>
      <c r="I153" s="192" t="s">
        <v>88</v>
      </c>
      <c r="J153" s="191">
        <f>SUM( G153*H153)</f>
        <v>0</v>
      </c>
      <c r="K153" s="191">
        <f>SUM( J153*1.21)</f>
        <v>0</v>
      </c>
      <c r="L153" s="191">
        <v>4.6000000000000001E-4</v>
      </c>
      <c r="M153" s="191">
        <v>2.3E-3</v>
      </c>
      <c r="N153" s="193" t="s">
        <v>824</v>
      </c>
    </row>
    <row r="154" spans="1:14">
      <c r="A154" s="194"/>
      <c r="B154" s="199"/>
      <c r="C154" s="199"/>
      <c r="D154" s="195" t="s">
        <v>496</v>
      </c>
      <c r="E154" s="195" t="s">
        <v>787</v>
      </c>
      <c r="F154" s="199"/>
      <c r="G154" s="196">
        <v>5.5</v>
      </c>
      <c r="H154" s="199"/>
      <c r="I154" s="199"/>
      <c r="J154" s="199"/>
      <c r="K154" s="199"/>
      <c r="L154" s="199"/>
      <c r="M154" s="199"/>
      <c r="N154" s="197"/>
    </row>
    <row r="155" spans="1:14">
      <c r="A155" s="346" t="s">
        <v>497</v>
      </c>
      <c r="B155" s="345" t="s">
        <v>23</v>
      </c>
      <c r="C155" s="345" t="s">
        <v>498</v>
      </c>
      <c r="D155" s="737" t="s">
        <v>499</v>
      </c>
      <c r="E155" s="734"/>
      <c r="F155" s="345" t="s">
        <v>87</v>
      </c>
      <c r="G155" s="191">
        <v>22</v>
      </c>
      <c r="H155" s="547">
        <v>0</v>
      </c>
      <c r="I155" s="192" t="s">
        <v>88</v>
      </c>
      <c r="J155" s="191">
        <f>SUM( G155*H155)</f>
        <v>0</v>
      </c>
      <c r="K155" s="191">
        <f>SUM( J155*1.21)</f>
        <v>0</v>
      </c>
      <c r="L155" s="191">
        <v>6.8000000000000005E-2</v>
      </c>
      <c r="M155" s="191">
        <v>1.496</v>
      </c>
      <c r="N155" s="193" t="s">
        <v>824</v>
      </c>
    </row>
    <row r="156" spans="1:14">
      <c r="A156" s="194"/>
      <c r="B156" s="199"/>
      <c r="C156" s="199"/>
      <c r="D156" s="195" t="s">
        <v>500</v>
      </c>
      <c r="E156" s="195" t="s">
        <v>487</v>
      </c>
      <c r="F156" s="199"/>
      <c r="G156" s="196">
        <v>22</v>
      </c>
      <c r="H156" s="199"/>
      <c r="I156" s="199"/>
      <c r="J156" s="199"/>
      <c r="K156" s="199"/>
      <c r="L156" s="199"/>
      <c r="M156" s="199"/>
      <c r="N156" s="197"/>
    </row>
    <row r="157" spans="1:14">
      <c r="A157" s="188" t="s">
        <v>5</v>
      </c>
      <c r="B157" s="349" t="s">
        <v>23</v>
      </c>
      <c r="C157" s="349" t="s">
        <v>212</v>
      </c>
      <c r="D157" s="790" t="s">
        <v>213</v>
      </c>
      <c r="E157" s="791"/>
      <c r="F157" s="189" t="s">
        <v>13</v>
      </c>
      <c r="G157" s="189" t="s">
        <v>13</v>
      </c>
      <c r="H157" s="189" t="s">
        <v>13</v>
      </c>
      <c r="I157" s="189" t="s">
        <v>13</v>
      </c>
      <c r="J157" s="174">
        <f>SUM( J158:J164)</f>
        <v>0</v>
      </c>
      <c r="K157" s="174">
        <f>SUM( K158:K164)</f>
        <v>0</v>
      </c>
      <c r="L157" s="180" t="s">
        <v>5</v>
      </c>
      <c r="M157" s="174">
        <v>0</v>
      </c>
      <c r="N157" s="190" t="s">
        <v>5</v>
      </c>
    </row>
    <row r="158" spans="1:14">
      <c r="A158" s="346" t="s">
        <v>135</v>
      </c>
      <c r="B158" s="345" t="s">
        <v>23</v>
      </c>
      <c r="C158" s="345" t="s">
        <v>215</v>
      </c>
      <c r="D158" s="737" t="s">
        <v>216</v>
      </c>
      <c r="E158" s="734"/>
      <c r="F158" s="345" t="s">
        <v>205</v>
      </c>
      <c r="G158" s="191">
        <v>2.56</v>
      </c>
      <c r="H158" s="547">
        <v>0</v>
      </c>
      <c r="I158" s="192" t="s">
        <v>88</v>
      </c>
      <c r="J158" s="191">
        <f>SUM( G158*H158)</f>
        <v>0</v>
      </c>
      <c r="K158" s="191">
        <f>SUM( J158*1.21)</f>
        <v>0</v>
      </c>
      <c r="L158" s="191">
        <v>0</v>
      </c>
      <c r="M158" s="191">
        <v>0</v>
      </c>
      <c r="N158" s="193" t="s">
        <v>824</v>
      </c>
    </row>
    <row r="159" spans="1:14">
      <c r="A159" s="194"/>
      <c r="B159" s="199"/>
      <c r="C159" s="199"/>
      <c r="D159" s="195" t="s">
        <v>511</v>
      </c>
      <c r="E159" s="195" t="s">
        <v>5</v>
      </c>
      <c r="F159" s="199"/>
      <c r="G159" s="196">
        <v>2.56</v>
      </c>
      <c r="H159" s="199"/>
      <c r="I159" s="199"/>
      <c r="J159" s="199"/>
      <c r="K159" s="199"/>
      <c r="L159" s="199"/>
      <c r="M159" s="199"/>
      <c r="N159" s="197"/>
    </row>
    <row r="160" spans="1:14">
      <c r="A160" s="346" t="s">
        <v>512</v>
      </c>
      <c r="B160" s="345" t="s">
        <v>23</v>
      </c>
      <c r="C160" s="345" t="s">
        <v>223</v>
      </c>
      <c r="D160" s="737" t="s">
        <v>224</v>
      </c>
      <c r="E160" s="734"/>
      <c r="F160" s="345" t="s">
        <v>205</v>
      </c>
      <c r="G160" s="191">
        <v>2.56</v>
      </c>
      <c r="H160" s="547">
        <v>0</v>
      </c>
      <c r="I160" s="192" t="s">
        <v>88</v>
      </c>
      <c r="J160" s="191">
        <f>SUM( G160*H160)</f>
        <v>0</v>
      </c>
      <c r="K160" s="191">
        <f>SUM( J160*1.21)</f>
        <v>0</v>
      </c>
      <c r="L160" s="191">
        <v>0</v>
      </c>
      <c r="M160" s="191">
        <v>0</v>
      </c>
      <c r="N160" s="193" t="s">
        <v>824</v>
      </c>
    </row>
    <row r="161" spans="1:14">
      <c r="A161" s="346" t="s">
        <v>513</v>
      </c>
      <c r="B161" s="345" t="s">
        <v>23</v>
      </c>
      <c r="C161" s="345" t="s">
        <v>226</v>
      </c>
      <c r="D161" s="737" t="s">
        <v>227</v>
      </c>
      <c r="E161" s="734"/>
      <c r="F161" s="345" t="s">
        <v>205</v>
      </c>
      <c r="G161" s="191">
        <v>2.56</v>
      </c>
      <c r="H161" s="547">
        <v>0</v>
      </c>
      <c r="I161" s="192" t="s">
        <v>88</v>
      </c>
      <c r="J161" s="191">
        <f>SUM( G161*H161)</f>
        <v>0</v>
      </c>
      <c r="K161" s="191">
        <f>SUM( J161*1.21)</f>
        <v>0</v>
      </c>
      <c r="L161" s="191">
        <v>0</v>
      </c>
      <c r="M161" s="191">
        <v>0</v>
      </c>
      <c r="N161" s="193" t="s">
        <v>824</v>
      </c>
    </row>
    <row r="162" spans="1:14">
      <c r="A162" s="346" t="s">
        <v>514</v>
      </c>
      <c r="B162" s="345" t="s">
        <v>23</v>
      </c>
      <c r="C162" s="345" t="s">
        <v>318</v>
      </c>
      <c r="D162" s="737" t="s">
        <v>319</v>
      </c>
      <c r="E162" s="734"/>
      <c r="F162" s="345" t="s">
        <v>205</v>
      </c>
      <c r="G162" s="191">
        <v>76.8</v>
      </c>
      <c r="H162" s="547">
        <v>0</v>
      </c>
      <c r="I162" s="192" t="s">
        <v>88</v>
      </c>
      <c r="J162" s="191">
        <f>SUM( G162*H162)</f>
        <v>0</v>
      </c>
      <c r="K162" s="191">
        <f>SUM( J162*1.21)</f>
        <v>0</v>
      </c>
      <c r="L162" s="191">
        <v>0</v>
      </c>
      <c r="M162" s="191">
        <v>0</v>
      </c>
      <c r="N162" s="193" t="s">
        <v>824</v>
      </c>
    </row>
    <row r="163" spans="1:14">
      <c r="A163" s="194"/>
      <c r="B163" s="199"/>
      <c r="C163" s="199"/>
      <c r="D163" s="195" t="s">
        <v>515</v>
      </c>
      <c r="E163" s="195" t="s">
        <v>5</v>
      </c>
      <c r="F163" s="199"/>
      <c r="G163" s="196">
        <v>76.8</v>
      </c>
      <c r="H163" s="199"/>
      <c r="I163" s="199"/>
      <c r="J163" s="199"/>
      <c r="K163" s="199"/>
      <c r="L163" s="199"/>
      <c r="M163" s="199"/>
      <c r="N163" s="197"/>
    </row>
    <row r="164" spans="1:14" ht="32.25" customHeight="1">
      <c r="A164" s="346" t="s">
        <v>516</v>
      </c>
      <c r="B164" s="345" t="s">
        <v>23</v>
      </c>
      <c r="C164" s="345" t="s">
        <v>517</v>
      </c>
      <c r="D164" s="737" t="s">
        <v>518</v>
      </c>
      <c r="E164" s="734"/>
      <c r="F164" s="345" t="s">
        <v>205</v>
      </c>
      <c r="G164" s="191">
        <v>2.56</v>
      </c>
      <c r="H164" s="547">
        <v>0</v>
      </c>
      <c r="I164" s="192" t="s">
        <v>88</v>
      </c>
      <c r="J164" s="191">
        <f>SUM( G164*H164)</f>
        <v>0</v>
      </c>
      <c r="K164" s="191">
        <f>SUM( J164*1.21)</f>
        <v>0</v>
      </c>
      <c r="L164" s="191">
        <v>0</v>
      </c>
      <c r="M164" s="191">
        <v>0</v>
      </c>
      <c r="N164" s="193" t="s">
        <v>824</v>
      </c>
    </row>
    <row r="165" spans="1:14">
      <c r="A165" s="194"/>
      <c r="B165" s="329"/>
      <c r="C165" s="329"/>
      <c r="D165" s="195" t="s">
        <v>519</v>
      </c>
      <c r="E165" s="195" t="s">
        <v>5</v>
      </c>
      <c r="F165" s="329"/>
      <c r="G165" s="196">
        <v>2.56</v>
      </c>
      <c r="H165" s="329"/>
      <c r="I165" s="329"/>
      <c r="J165" s="329"/>
      <c r="K165" s="329"/>
      <c r="L165" s="329"/>
      <c r="M165" s="329"/>
      <c r="N165" s="197"/>
    </row>
    <row r="166" spans="1:14">
      <c r="A166" s="372"/>
      <c r="B166" s="330"/>
      <c r="C166" s="330"/>
      <c r="D166" s="195"/>
      <c r="E166" s="195"/>
      <c r="F166" s="330"/>
      <c r="G166" s="196"/>
      <c r="H166" s="330"/>
      <c r="I166" s="330"/>
      <c r="J166" s="330"/>
      <c r="K166" s="330"/>
      <c r="L166" s="330"/>
      <c r="M166" s="330"/>
      <c r="N166" s="373"/>
    </row>
    <row r="167" spans="1:14">
      <c r="A167" s="374"/>
      <c r="B167" s="375"/>
      <c r="C167" s="376" t="s">
        <v>569</v>
      </c>
      <c r="D167" s="323"/>
      <c r="E167" s="323"/>
      <c r="F167" s="375"/>
      <c r="G167" s="324"/>
      <c r="H167" s="375"/>
      <c r="I167" s="375"/>
      <c r="J167" s="377">
        <f>J168</f>
        <v>0</v>
      </c>
      <c r="K167" s="378">
        <f>SUM( K169:K173)</f>
        <v>0</v>
      </c>
      <c r="L167" s="375"/>
      <c r="M167" s="375"/>
      <c r="N167" s="379"/>
    </row>
    <row r="168" spans="1:14">
      <c r="A168" s="380" t="s">
        <v>5</v>
      </c>
      <c r="B168" s="349" t="s">
        <v>23</v>
      </c>
      <c r="C168" s="349" t="s">
        <v>501</v>
      </c>
      <c r="D168" s="790" t="s">
        <v>502</v>
      </c>
      <c r="E168" s="791"/>
      <c r="F168" s="189" t="s">
        <v>13</v>
      </c>
      <c r="G168" s="189" t="s">
        <v>13</v>
      </c>
      <c r="H168" s="189" t="s">
        <v>13</v>
      </c>
      <c r="I168" s="189" t="s">
        <v>13</v>
      </c>
      <c r="J168" s="174">
        <f>SUM( J169:J173)</f>
        <v>0</v>
      </c>
      <c r="K168" s="174">
        <f>SUM( K169:K173)</f>
        <v>0</v>
      </c>
      <c r="L168" s="180" t="s">
        <v>5</v>
      </c>
      <c r="M168" s="174">
        <v>0</v>
      </c>
      <c r="N168" s="381" t="s">
        <v>5</v>
      </c>
    </row>
    <row r="169" spans="1:14">
      <c r="A169" s="382" t="s">
        <v>110</v>
      </c>
      <c r="B169" s="345" t="s">
        <v>23</v>
      </c>
      <c r="C169" s="345" t="s">
        <v>503</v>
      </c>
      <c r="D169" s="737" t="s">
        <v>504</v>
      </c>
      <c r="E169" s="734"/>
      <c r="F169" s="345" t="s">
        <v>261</v>
      </c>
      <c r="G169" s="191">
        <v>1</v>
      </c>
      <c r="H169" s="547">
        <v>0</v>
      </c>
      <c r="I169" s="192" t="s">
        <v>88</v>
      </c>
      <c r="J169" s="191">
        <f>SUM( G169*H169)</f>
        <v>0</v>
      </c>
      <c r="K169" s="191">
        <f>SUM( J169*1.21)</f>
        <v>0</v>
      </c>
      <c r="L169" s="191">
        <v>0</v>
      </c>
      <c r="M169" s="191">
        <v>0</v>
      </c>
      <c r="N169" s="383" t="s">
        <v>824</v>
      </c>
    </row>
    <row r="170" spans="1:14">
      <c r="A170" s="372"/>
      <c r="B170" s="330"/>
      <c r="C170" s="330"/>
      <c r="D170" s="195" t="s">
        <v>84</v>
      </c>
      <c r="E170" s="195" t="s">
        <v>505</v>
      </c>
      <c r="F170" s="330"/>
      <c r="G170" s="196">
        <v>1</v>
      </c>
      <c r="H170" s="330"/>
      <c r="I170" s="330"/>
      <c r="J170" s="330"/>
      <c r="K170" s="330"/>
      <c r="L170" s="330"/>
      <c r="M170" s="330"/>
      <c r="N170" s="373"/>
    </row>
    <row r="171" spans="1:14" ht="15" customHeight="1">
      <c r="A171" s="382" t="s">
        <v>506</v>
      </c>
      <c r="B171" s="345" t="s">
        <v>23</v>
      </c>
      <c r="C171" s="345" t="s">
        <v>507</v>
      </c>
      <c r="D171" s="737" t="s">
        <v>574</v>
      </c>
      <c r="E171" s="734"/>
      <c r="F171" s="345" t="s">
        <v>87</v>
      </c>
      <c r="G171" s="191">
        <v>4.3</v>
      </c>
      <c r="H171" s="547">
        <v>0</v>
      </c>
      <c r="I171" s="192" t="s">
        <v>88</v>
      </c>
      <c r="J171" s="191">
        <f>SUM( G171*H171)</f>
        <v>0</v>
      </c>
      <c r="K171" s="191">
        <f>SUM( J171*1.21)</f>
        <v>0</v>
      </c>
      <c r="L171" s="191">
        <v>0</v>
      </c>
      <c r="M171" s="191">
        <v>0</v>
      </c>
      <c r="N171" s="383" t="s">
        <v>824</v>
      </c>
    </row>
    <row r="172" spans="1:14">
      <c r="A172" s="372"/>
      <c r="B172" s="330"/>
      <c r="C172" s="330"/>
      <c r="D172" s="195" t="s">
        <v>414</v>
      </c>
      <c r="E172" s="195"/>
      <c r="F172" s="330"/>
      <c r="G172" s="196">
        <v>4.3</v>
      </c>
      <c r="H172" s="330"/>
      <c r="I172" s="330"/>
      <c r="J172" s="330"/>
      <c r="K172" s="330"/>
      <c r="L172" s="330"/>
      <c r="M172" s="330"/>
      <c r="N172" s="373"/>
    </row>
    <row r="173" spans="1:14">
      <c r="A173" s="382" t="s">
        <v>508</v>
      </c>
      <c r="B173" s="345" t="s">
        <v>23</v>
      </c>
      <c r="C173" s="345" t="s">
        <v>509</v>
      </c>
      <c r="D173" s="737" t="s">
        <v>510</v>
      </c>
      <c r="E173" s="734"/>
      <c r="F173" s="345" t="s">
        <v>261</v>
      </c>
      <c r="G173" s="191">
        <v>1</v>
      </c>
      <c r="H173" s="547">
        <v>0</v>
      </c>
      <c r="I173" s="192" t="s">
        <v>88</v>
      </c>
      <c r="J173" s="191">
        <f>SUM( G173*H173)</f>
        <v>0</v>
      </c>
      <c r="K173" s="191">
        <f>SUM( J173*1.21)</f>
        <v>0</v>
      </c>
      <c r="L173" s="191">
        <v>0</v>
      </c>
      <c r="M173" s="191">
        <v>0</v>
      </c>
      <c r="N173" s="383" t="s">
        <v>5</v>
      </c>
    </row>
    <row r="174" spans="1:14">
      <c r="A174" s="372"/>
      <c r="B174" s="330"/>
      <c r="C174" s="330"/>
      <c r="D174" s="195" t="s">
        <v>84</v>
      </c>
      <c r="E174" s="195" t="s">
        <v>5</v>
      </c>
      <c r="F174" s="330"/>
      <c r="G174" s="196">
        <v>1</v>
      </c>
      <c r="H174" s="330"/>
      <c r="I174" s="330"/>
      <c r="J174" s="330"/>
      <c r="K174" s="330"/>
      <c r="L174" s="330"/>
      <c r="M174" s="330"/>
      <c r="N174" s="373"/>
    </row>
    <row r="175" spans="1:14">
      <c r="A175" s="384"/>
      <c r="B175" s="385"/>
      <c r="C175" s="385"/>
      <c r="D175" s="386"/>
      <c r="E175" s="386"/>
      <c r="F175" s="385"/>
      <c r="G175" s="387"/>
      <c r="H175" s="385"/>
      <c r="I175" s="385"/>
      <c r="J175" s="385"/>
      <c r="K175" s="385"/>
      <c r="L175" s="385"/>
      <c r="M175" s="385"/>
      <c r="N175" s="388"/>
    </row>
    <row r="176" spans="1:14">
      <c r="A176" s="345"/>
      <c r="B176" s="347"/>
      <c r="C176" s="347"/>
      <c r="D176" s="799"/>
      <c r="E176" s="746"/>
      <c r="F176" s="345"/>
      <c r="G176" s="345"/>
      <c r="H176" s="345"/>
      <c r="I176" s="345"/>
      <c r="J176" s="198"/>
      <c r="K176" s="198"/>
      <c r="L176" s="331"/>
      <c r="M176" s="198"/>
      <c r="N176" s="331"/>
    </row>
    <row r="177" spans="1:14">
      <c r="A177" s="345"/>
      <c r="B177" s="345"/>
      <c r="C177" s="345"/>
      <c r="D177" s="737"/>
      <c r="E177" s="734"/>
      <c r="F177" s="345"/>
      <c r="G177" s="191"/>
      <c r="H177" s="191"/>
      <c r="I177" s="192"/>
      <c r="J177" s="191"/>
      <c r="K177" s="191"/>
      <c r="L177" s="191"/>
      <c r="M177" s="191"/>
      <c r="N177" s="192"/>
    </row>
  </sheetData>
  <sheetProtection password="DABF" sheet="1" objects="1" scenarios="1"/>
  <mergeCells count="116">
    <mergeCell ref="D173:E173"/>
    <mergeCell ref="D176:E176"/>
    <mergeCell ref="D177:E177"/>
    <mergeCell ref="D55:E55"/>
    <mergeCell ref="D57:E57"/>
    <mergeCell ref="D61:E61"/>
    <mergeCell ref="D63:E63"/>
    <mergeCell ref="D65:E65"/>
    <mergeCell ref="D67:E67"/>
    <mergeCell ref="D69:E69"/>
    <mergeCell ref="D71:E71"/>
    <mergeCell ref="D73:E73"/>
    <mergeCell ref="D85:E85"/>
    <mergeCell ref="D58:E58"/>
    <mergeCell ref="D59:E59"/>
    <mergeCell ref="D87:E87"/>
    <mergeCell ref="D89:E89"/>
    <mergeCell ref="D91:E91"/>
    <mergeCell ref="D82:E82"/>
    <mergeCell ref="D114:E114"/>
    <mergeCell ref="D112:E112"/>
    <mergeCell ref="D113:E113"/>
    <mergeCell ref="D124:E124"/>
    <mergeCell ref="D126:E126"/>
    <mergeCell ref="I8:I9"/>
    <mergeCell ref="D15:E15"/>
    <mergeCell ref="D17:E17"/>
    <mergeCell ref="D19:E19"/>
    <mergeCell ref="D11:E11"/>
    <mergeCell ref="D10:E10"/>
    <mergeCell ref="D12:E12"/>
    <mergeCell ref="D14:E14"/>
    <mergeCell ref="D27:E27"/>
    <mergeCell ref="L10:M10"/>
    <mergeCell ref="D28:E28"/>
    <mergeCell ref="D30:E30"/>
    <mergeCell ref="D34:E34"/>
    <mergeCell ref="D38:E38"/>
    <mergeCell ref="D40:E40"/>
    <mergeCell ref="D43:E43"/>
    <mergeCell ref="D45:E45"/>
    <mergeCell ref="D24:E24"/>
    <mergeCell ref="D26:E26"/>
    <mergeCell ref="D35:E35"/>
    <mergeCell ref="D21:E21"/>
    <mergeCell ref="D22:E22"/>
    <mergeCell ref="D23:E23"/>
    <mergeCell ref="D51:E51"/>
    <mergeCell ref="D75:E75"/>
    <mergeCell ref="D77:E77"/>
    <mergeCell ref="D79:E79"/>
    <mergeCell ref="D81:E81"/>
    <mergeCell ref="D53:E53"/>
    <mergeCell ref="D48:E48"/>
    <mergeCell ref="D49:E49"/>
    <mergeCell ref="D41:E41"/>
    <mergeCell ref="D46:E46"/>
    <mergeCell ref="D83:E83"/>
    <mergeCell ref="D94:E94"/>
    <mergeCell ref="D99:E99"/>
    <mergeCell ref="D109:E109"/>
    <mergeCell ref="D93:E93"/>
    <mergeCell ref="D96:E96"/>
    <mergeCell ref="D98:E98"/>
    <mergeCell ref="D104:E104"/>
    <mergeCell ref="D101:E101"/>
    <mergeCell ref="A1:N1"/>
    <mergeCell ref="J2:N3"/>
    <mergeCell ref="J4:N5"/>
    <mergeCell ref="J6:N7"/>
    <mergeCell ref="D8:E9"/>
    <mergeCell ref="H2:H3"/>
    <mergeCell ref="H4:H5"/>
    <mergeCell ref="H6:H7"/>
    <mergeCell ref="H8:H9"/>
    <mergeCell ref="F2:G3"/>
    <mergeCell ref="F4:G5"/>
    <mergeCell ref="F6:G7"/>
    <mergeCell ref="F8:G9"/>
    <mergeCell ref="I2:I3"/>
    <mergeCell ref="I4:I5"/>
    <mergeCell ref="I6:I7"/>
    <mergeCell ref="A2:C3"/>
    <mergeCell ref="A4:C5"/>
    <mergeCell ref="A6:C7"/>
    <mergeCell ref="A8:C9"/>
    <mergeCell ref="D2:E3"/>
    <mergeCell ref="D4:E5"/>
    <mergeCell ref="D6:E7"/>
    <mergeCell ref="J8:N9"/>
    <mergeCell ref="D128:E128"/>
    <mergeCell ref="D116:E116"/>
    <mergeCell ref="D118:E118"/>
    <mergeCell ref="D120:E120"/>
    <mergeCell ref="D122:E122"/>
    <mergeCell ref="D127:E127"/>
    <mergeCell ref="D130:E130"/>
    <mergeCell ref="D146:E146"/>
    <mergeCell ref="D148:E148"/>
    <mergeCell ref="D136:E136"/>
    <mergeCell ref="D141:E141"/>
    <mergeCell ref="D150:E150"/>
    <mergeCell ref="D153:E153"/>
    <mergeCell ref="D142:E142"/>
    <mergeCell ref="D144:E144"/>
    <mergeCell ref="D168:E168"/>
    <mergeCell ref="D169:E169"/>
    <mergeCell ref="D171:E171"/>
    <mergeCell ref="D157:E157"/>
    <mergeCell ref="D158:E158"/>
    <mergeCell ref="D160:E160"/>
    <mergeCell ref="D162:E162"/>
    <mergeCell ref="D164:E164"/>
    <mergeCell ref="D152:E152"/>
    <mergeCell ref="D155:E155"/>
    <mergeCell ref="D161:E16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W134"/>
  <sheetViews>
    <sheetView showGridLines="0" showZeros="0" zoomScaleSheetLayoutView="130" workbookViewId="0">
      <selection activeCell="K58" sqref="K58"/>
    </sheetView>
  </sheetViews>
  <sheetFormatPr defaultRowHeight="12.75"/>
  <cols>
    <col min="1" max="1" width="4.5703125" style="615" customWidth="1"/>
    <col min="2" max="2" width="3.85546875" style="615" customWidth="1"/>
    <col min="3" max="3" width="12.140625" style="615" customWidth="1"/>
    <col min="4" max="4" width="93.5703125" style="615" customWidth="1"/>
    <col min="5" max="5" width="4.5703125" style="615" customWidth="1"/>
    <col min="6" max="6" width="9.140625" style="691" customWidth="1"/>
    <col min="7" max="7" width="9.85546875" style="615" customWidth="1"/>
    <col min="8" max="8" width="12.7109375" style="615" customWidth="1"/>
    <col min="9" max="9" width="10.140625" style="615" bestFit="1" customWidth="1"/>
    <col min="10" max="16384" width="9.140625" style="615"/>
  </cols>
  <sheetData>
    <row r="1" spans="1:101" ht="15.75">
      <c r="B1" s="805" t="s">
        <v>826</v>
      </c>
      <c r="C1" s="806"/>
      <c r="D1" s="806"/>
      <c r="E1" s="806"/>
      <c r="F1" s="806"/>
      <c r="G1" s="806"/>
      <c r="H1" s="807"/>
    </row>
    <row r="2" spans="1:101" ht="15.75" thickBot="1">
      <c r="B2" s="808" t="s">
        <v>827</v>
      </c>
      <c r="C2" s="809"/>
      <c r="D2" s="809"/>
      <c r="E2" s="809"/>
      <c r="F2" s="809"/>
      <c r="G2" s="809"/>
      <c r="H2" s="810"/>
    </row>
    <row r="3" spans="1:101" ht="13.5" thickTop="1">
      <c r="B3" s="811" t="s">
        <v>828</v>
      </c>
      <c r="C3" s="812"/>
      <c r="D3" s="616" t="s">
        <v>829</v>
      </c>
      <c r="E3" s="617"/>
      <c r="F3" s="618"/>
      <c r="G3" s="619"/>
      <c r="H3" s="620"/>
    </row>
    <row r="4" spans="1:101" ht="13.5" thickBot="1">
      <c r="B4" s="813" t="s">
        <v>830</v>
      </c>
      <c r="C4" s="814"/>
      <c r="D4" s="621" t="s">
        <v>893</v>
      </c>
      <c r="E4" s="622"/>
      <c r="F4" s="815"/>
      <c r="G4" s="815"/>
      <c r="H4" s="816"/>
    </row>
    <row r="5" spans="1:101" ht="13.5" thickTop="1">
      <c r="B5" s="623"/>
      <c r="C5" s="624"/>
      <c r="D5" s="625"/>
      <c r="E5" s="626"/>
      <c r="F5" s="627"/>
      <c r="G5" s="627"/>
      <c r="H5" s="628"/>
    </row>
    <row r="6" spans="1:101">
      <c r="B6" s="629"/>
      <c r="C6" s="630"/>
      <c r="D6" s="630"/>
      <c r="E6" s="626"/>
      <c r="F6" s="631"/>
      <c r="G6" s="626"/>
      <c r="H6" s="632"/>
    </row>
    <row r="7" spans="1:101" ht="12.95" customHeight="1">
      <c r="A7" s="633" t="s">
        <v>832</v>
      </c>
      <c r="B7" s="634" t="s">
        <v>833</v>
      </c>
      <c r="C7" s="635" t="s">
        <v>834</v>
      </c>
      <c r="D7" s="635" t="s">
        <v>835</v>
      </c>
      <c r="E7" s="635" t="s">
        <v>66</v>
      </c>
      <c r="F7" s="636" t="s">
        <v>836</v>
      </c>
      <c r="G7" s="635" t="s">
        <v>837</v>
      </c>
      <c r="H7" s="637" t="s">
        <v>838</v>
      </c>
    </row>
    <row r="8" spans="1:101" ht="12.95" customHeight="1">
      <c r="A8" s="633"/>
      <c r="B8" s="638"/>
      <c r="C8" s="639" t="s">
        <v>25</v>
      </c>
      <c r="D8" s="640" t="s">
        <v>839</v>
      </c>
      <c r="E8" s="641"/>
      <c r="F8" s="642"/>
      <c r="G8" s="641"/>
      <c r="H8" s="643"/>
    </row>
    <row r="9" spans="1:101" ht="12.95" customHeight="1">
      <c r="A9" s="633">
        <v>1</v>
      </c>
      <c r="B9" s="644" t="s">
        <v>840</v>
      </c>
      <c r="C9" s="645" t="s">
        <v>84</v>
      </c>
      <c r="D9" s="646" t="s">
        <v>841</v>
      </c>
      <c r="E9" s="647"/>
      <c r="F9" s="648"/>
      <c r="G9" s="648"/>
      <c r="H9" s="649"/>
      <c r="I9" s="650"/>
      <c r="L9" s="651"/>
    </row>
    <row r="10" spans="1:101" ht="12.95" customHeight="1">
      <c r="A10" s="633">
        <f>A9+1</f>
        <v>2</v>
      </c>
      <c r="B10" s="652"/>
      <c r="C10" s="653"/>
      <c r="D10" s="654" t="s">
        <v>842</v>
      </c>
      <c r="E10" s="655" t="s">
        <v>102</v>
      </c>
      <c r="F10" s="656">
        <v>1</v>
      </c>
      <c r="G10" s="697">
        <v>0</v>
      </c>
      <c r="H10" s="657">
        <f>G10*F10</f>
        <v>0</v>
      </c>
      <c r="L10" s="651"/>
      <c r="AW10" s="615">
        <v>1</v>
      </c>
      <c r="AX10" s="615">
        <f>IF(AW10=1,H10,0)</f>
        <v>0</v>
      </c>
      <c r="AY10" s="615">
        <f>IF(AW10=2,H10,0)</f>
        <v>0</v>
      </c>
      <c r="AZ10" s="615">
        <f>IF(AW10=3,H10,0)</f>
        <v>0</v>
      </c>
      <c r="BA10" s="615">
        <f>IF(AW10=4,H10,0)</f>
        <v>0</v>
      </c>
      <c r="BB10" s="615">
        <f>IF(AW10=5,H10,0)</f>
        <v>0</v>
      </c>
      <c r="CW10" s="615">
        <v>0</v>
      </c>
    </row>
    <row r="11" spans="1:101" ht="12.95" customHeight="1">
      <c r="A11" s="633">
        <f t="shared" ref="A11:A37" si="0">A10+1</f>
        <v>3</v>
      </c>
      <c r="B11" s="652"/>
      <c r="C11" s="653"/>
      <c r="D11" s="654" t="s">
        <v>884</v>
      </c>
      <c r="E11" s="655" t="s">
        <v>102</v>
      </c>
      <c r="F11" s="656">
        <v>1</v>
      </c>
      <c r="G11" s="697">
        <v>0</v>
      </c>
      <c r="H11" s="657">
        <f t="shared" ref="H11:H14" si="1">G11*F11</f>
        <v>0</v>
      </c>
      <c r="L11" s="651"/>
    </row>
    <row r="12" spans="1:101" ht="12.95" customHeight="1">
      <c r="A12" s="633">
        <f t="shared" si="0"/>
        <v>4</v>
      </c>
      <c r="B12" s="652"/>
      <c r="C12" s="653"/>
      <c r="D12" s="654" t="s">
        <v>885</v>
      </c>
      <c r="E12" s="655" t="s">
        <v>102</v>
      </c>
      <c r="F12" s="656">
        <v>1</v>
      </c>
      <c r="G12" s="697">
        <v>0</v>
      </c>
      <c r="H12" s="657">
        <f t="shared" si="1"/>
        <v>0</v>
      </c>
      <c r="L12" s="651"/>
    </row>
    <row r="13" spans="1:101" ht="12.95" customHeight="1">
      <c r="A13" s="633">
        <f t="shared" si="0"/>
        <v>5</v>
      </c>
      <c r="B13" s="652"/>
      <c r="C13" s="653"/>
      <c r="D13" s="654" t="s">
        <v>886</v>
      </c>
      <c r="E13" s="655" t="s">
        <v>102</v>
      </c>
      <c r="F13" s="656">
        <v>1</v>
      </c>
      <c r="G13" s="697">
        <v>0</v>
      </c>
      <c r="H13" s="657">
        <f t="shared" si="1"/>
        <v>0</v>
      </c>
      <c r="L13" s="651"/>
    </row>
    <row r="14" spans="1:101" ht="12.95" customHeight="1">
      <c r="A14" s="633">
        <f t="shared" si="0"/>
        <v>6</v>
      </c>
      <c r="B14" s="652"/>
      <c r="C14" s="653"/>
      <c r="D14" s="654" t="s">
        <v>843</v>
      </c>
      <c r="E14" s="655" t="s">
        <v>844</v>
      </c>
      <c r="F14" s="656">
        <v>1</v>
      </c>
      <c r="G14" s="697">
        <v>0</v>
      </c>
      <c r="H14" s="657">
        <f t="shared" si="1"/>
        <v>0</v>
      </c>
      <c r="L14" s="651"/>
    </row>
    <row r="15" spans="1:101" ht="12.95" customHeight="1">
      <c r="A15" s="633">
        <f t="shared" si="0"/>
        <v>7</v>
      </c>
      <c r="B15" s="658"/>
      <c r="C15" s="659" t="s">
        <v>845</v>
      </c>
      <c r="D15" s="660" t="str">
        <f>CONCATENATE(C9," ",D9)</f>
        <v>1 Bourací práce prostupy</v>
      </c>
      <c r="E15" s="661"/>
      <c r="F15" s="662"/>
      <c r="G15" s="662"/>
      <c r="H15" s="663">
        <f>SUM(H10:H14)</f>
        <v>0</v>
      </c>
      <c r="L15" s="651"/>
      <c r="AX15" s="664">
        <f>SUM(AX9:AX10)</f>
        <v>0</v>
      </c>
      <c r="AY15" s="664">
        <f>SUM(AY9:AY10)</f>
        <v>0</v>
      </c>
      <c r="AZ15" s="664">
        <f>SUM(AZ9:AZ10)</f>
        <v>0</v>
      </c>
      <c r="BA15" s="664">
        <f>SUM(BA9:BA10)</f>
        <v>0</v>
      </c>
      <c r="BB15" s="664">
        <f>SUM(BB9:BB10)</f>
        <v>0</v>
      </c>
    </row>
    <row r="16" spans="1:101" ht="12.95" customHeight="1">
      <c r="A16" s="633">
        <f t="shared" si="0"/>
        <v>8</v>
      </c>
      <c r="B16" s="665"/>
      <c r="C16" s="666" t="s">
        <v>25</v>
      </c>
      <c r="D16" s="667" t="s">
        <v>846</v>
      </c>
      <c r="E16" s="668"/>
      <c r="F16" s="669"/>
      <c r="G16" s="669"/>
      <c r="H16" s="670">
        <f>H15</f>
        <v>0</v>
      </c>
      <c r="L16" s="651"/>
      <c r="AX16" s="664"/>
      <c r="AY16" s="664"/>
      <c r="AZ16" s="664"/>
      <c r="BA16" s="664"/>
      <c r="BB16" s="664"/>
    </row>
    <row r="17" spans="1:54" ht="12.95" customHeight="1">
      <c r="A17" s="633">
        <f t="shared" si="0"/>
        <v>9</v>
      </c>
      <c r="B17" s="671"/>
      <c r="C17" s="639" t="s">
        <v>32</v>
      </c>
      <c r="D17" s="640" t="s">
        <v>847</v>
      </c>
      <c r="E17" s="672"/>
      <c r="F17" s="673"/>
      <c r="G17" s="673"/>
      <c r="H17" s="674"/>
      <c r="L17" s="651"/>
      <c r="AX17" s="664"/>
      <c r="AY17" s="664"/>
      <c r="AZ17" s="664"/>
      <c r="BA17" s="664"/>
      <c r="BB17" s="664"/>
    </row>
    <row r="18" spans="1:54" ht="12.95" customHeight="1">
      <c r="A18" s="633">
        <f t="shared" si="0"/>
        <v>10</v>
      </c>
      <c r="B18" s="644"/>
      <c r="C18" s="645" t="s">
        <v>94</v>
      </c>
      <c r="D18" s="646" t="s">
        <v>848</v>
      </c>
      <c r="E18" s="647"/>
      <c r="F18" s="648"/>
      <c r="G18" s="648"/>
      <c r="H18" s="649"/>
      <c r="I18" s="650"/>
      <c r="L18" s="651"/>
    </row>
    <row r="19" spans="1:54" ht="12.95" customHeight="1">
      <c r="A19" s="633">
        <f t="shared" si="0"/>
        <v>11</v>
      </c>
      <c r="B19" s="644"/>
      <c r="C19" s="645"/>
      <c r="D19" s="675" t="s">
        <v>849</v>
      </c>
      <c r="E19" s="655" t="s">
        <v>115</v>
      </c>
      <c r="F19" s="656">
        <v>1</v>
      </c>
      <c r="G19" s="697">
        <v>0</v>
      </c>
      <c r="H19" s="657">
        <f>F19*G19</f>
        <v>0</v>
      </c>
      <c r="I19" s="650"/>
      <c r="L19" s="651"/>
    </row>
    <row r="20" spans="1:54" ht="12.95" customHeight="1">
      <c r="A20" s="633">
        <f t="shared" si="0"/>
        <v>12</v>
      </c>
      <c r="B20" s="644"/>
      <c r="C20" s="645"/>
      <c r="D20" s="675" t="s">
        <v>850</v>
      </c>
      <c r="E20" s="655" t="s">
        <v>115</v>
      </c>
      <c r="F20" s="656">
        <v>4</v>
      </c>
      <c r="G20" s="697">
        <v>0</v>
      </c>
      <c r="H20" s="657">
        <f>F20*G20</f>
        <v>0</v>
      </c>
      <c r="I20" s="650"/>
      <c r="L20" s="651"/>
    </row>
    <row r="21" spans="1:54" ht="12.95" customHeight="1">
      <c r="A21" s="633">
        <f t="shared" si="0"/>
        <v>13</v>
      </c>
      <c r="B21" s="644"/>
      <c r="C21" s="645"/>
      <c r="D21" s="675" t="s">
        <v>851</v>
      </c>
      <c r="E21" s="655" t="s">
        <v>115</v>
      </c>
      <c r="F21" s="656">
        <v>6</v>
      </c>
      <c r="G21" s="697">
        <v>0</v>
      </c>
      <c r="H21" s="657">
        <f>F21*G21</f>
        <v>0</v>
      </c>
      <c r="I21" s="650"/>
      <c r="L21" s="651"/>
    </row>
    <row r="22" spans="1:54" ht="12.95" customHeight="1">
      <c r="A22" s="633">
        <f t="shared" si="0"/>
        <v>14</v>
      </c>
      <c r="B22" s="644"/>
      <c r="C22" s="645"/>
      <c r="D22" s="675" t="s">
        <v>852</v>
      </c>
      <c r="E22" s="655" t="s">
        <v>115</v>
      </c>
      <c r="F22" s="656">
        <f>SUM(F19:F21)</f>
        <v>11</v>
      </c>
      <c r="G22" s="697">
        <v>0</v>
      </c>
      <c r="H22" s="657">
        <f>F22*G22</f>
        <v>0</v>
      </c>
      <c r="I22" s="650"/>
      <c r="L22" s="651"/>
    </row>
    <row r="23" spans="1:54" ht="12.95" customHeight="1">
      <c r="A23" s="633">
        <f t="shared" si="0"/>
        <v>15</v>
      </c>
      <c r="B23" s="644"/>
      <c r="C23" s="645"/>
      <c r="D23" s="675" t="s">
        <v>853</v>
      </c>
      <c r="E23" s="655" t="s">
        <v>168</v>
      </c>
      <c r="F23" s="656">
        <v>1</v>
      </c>
      <c r="G23" s="697">
        <v>0</v>
      </c>
      <c r="H23" s="657">
        <f>F23*G23</f>
        <v>0</v>
      </c>
      <c r="I23" s="650"/>
      <c r="L23" s="651"/>
    </row>
    <row r="24" spans="1:54" ht="12.95" customHeight="1">
      <c r="A24" s="633">
        <f t="shared" si="0"/>
        <v>16</v>
      </c>
      <c r="B24" s="644"/>
      <c r="C24" s="659" t="s">
        <v>845</v>
      </c>
      <c r="D24" s="660" t="str">
        <f>CONCATENATE(C18," ",D18)</f>
        <v>2 Trubní vedení - vnitřní připojovací a stoupací gravitační kanalizace</v>
      </c>
      <c r="E24" s="661"/>
      <c r="F24" s="662"/>
      <c r="G24" s="662"/>
      <c r="H24" s="663">
        <f>SUM(H19:H23)</f>
        <v>0</v>
      </c>
      <c r="I24" s="650"/>
      <c r="L24" s="651"/>
    </row>
    <row r="25" spans="1:54" ht="12.95" customHeight="1">
      <c r="A25" s="633">
        <f t="shared" si="0"/>
        <v>17</v>
      </c>
      <c r="B25" s="644"/>
      <c r="C25" s="645" t="s">
        <v>99</v>
      </c>
      <c r="D25" s="646" t="s">
        <v>854</v>
      </c>
      <c r="E25" s="647"/>
      <c r="F25" s="648"/>
      <c r="G25" s="648"/>
      <c r="H25" s="649"/>
      <c r="I25" s="650"/>
      <c r="L25" s="651"/>
    </row>
    <row r="26" spans="1:54" ht="12.95" customHeight="1">
      <c r="A26" s="633">
        <f t="shared" si="0"/>
        <v>18</v>
      </c>
      <c r="B26" s="644"/>
      <c r="C26" s="645"/>
      <c r="D26" s="675" t="s">
        <v>855</v>
      </c>
      <c r="E26" s="655" t="s">
        <v>102</v>
      </c>
      <c r="F26" s="656">
        <v>1</v>
      </c>
      <c r="G26" s="697">
        <v>0</v>
      </c>
      <c r="H26" s="657">
        <f>F26*G26</f>
        <v>0</v>
      </c>
      <c r="I26" s="650"/>
      <c r="L26" s="651"/>
    </row>
    <row r="27" spans="1:54" ht="12.95" customHeight="1">
      <c r="A27" s="633">
        <f t="shared" si="0"/>
        <v>19</v>
      </c>
      <c r="B27" s="644"/>
      <c r="C27" s="645"/>
      <c r="D27" s="675" t="s">
        <v>887</v>
      </c>
      <c r="E27" s="655" t="s">
        <v>102</v>
      </c>
      <c r="F27" s="656">
        <v>2</v>
      </c>
      <c r="G27" s="697">
        <v>0</v>
      </c>
      <c r="H27" s="657">
        <f>F27*G27</f>
        <v>0</v>
      </c>
      <c r="I27" s="650"/>
      <c r="L27" s="651"/>
    </row>
    <row r="28" spans="1:54" ht="12.95" customHeight="1">
      <c r="A28" s="633">
        <f t="shared" si="0"/>
        <v>20</v>
      </c>
      <c r="B28" s="644"/>
      <c r="C28" s="645"/>
      <c r="D28" s="675" t="s">
        <v>856</v>
      </c>
      <c r="E28" s="655" t="s">
        <v>102</v>
      </c>
      <c r="F28" s="656">
        <v>1</v>
      </c>
      <c r="G28" s="697">
        <v>0</v>
      </c>
      <c r="H28" s="657">
        <f>F28*G28</f>
        <v>0</v>
      </c>
      <c r="I28" s="650"/>
      <c r="L28" s="651"/>
    </row>
    <row r="29" spans="1:54" ht="12.95" customHeight="1">
      <c r="A29" s="633">
        <f t="shared" si="0"/>
        <v>21</v>
      </c>
      <c r="B29" s="644"/>
      <c r="C29" s="645"/>
      <c r="D29" s="675" t="s">
        <v>888</v>
      </c>
      <c r="E29" s="655" t="s">
        <v>102</v>
      </c>
      <c r="F29" s="656">
        <v>1</v>
      </c>
      <c r="G29" s="697">
        <v>0</v>
      </c>
      <c r="H29" s="657">
        <f t="shared" ref="H29" si="2">F29*G29</f>
        <v>0</v>
      </c>
      <c r="I29" s="650"/>
      <c r="L29" s="651"/>
    </row>
    <row r="30" spans="1:54" ht="12.95" customHeight="1">
      <c r="A30" s="633">
        <f t="shared" si="0"/>
        <v>22</v>
      </c>
      <c r="B30" s="644"/>
      <c r="C30" s="645"/>
      <c r="D30" s="675" t="s">
        <v>857</v>
      </c>
      <c r="E30" s="655" t="s">
        <v>102</v>
      </c>
      <c r="F30" s="656">
        <v>2</v>
      </c>
      <c r="G30" s="697">
        <v>0</v>
      </c>
      <c r="H30" s="657">
        <f>F30*G30</f>
        <v>0</v>
      </c>
      <c r="I30" s="650"/>
      <c r="L30" s="651"/>
    </row>
    <row r="31" spans="1:54" ht="12.95" customHeight="1">
      <c r="A31" s="633">
        <f t="shared" si="0"/>
        <v>23</v>
      </c>
      <c r="B31" s="644"/>
      <c r="C31" s="645"/>
      <c r="D31" s="675" t="s">
        <v>853</v>
      </c>
      <c r="E31" s="655" t="s">
        <v>168</v>
      </c>
      <c r="F31" s="656">
        <v>1</v>
      </c>
      <c r="G31" s="697">
        <v>0</v>
      </c>
      <c r="H31" s="657">
        <f>F31*G31</f>
        <v>0</v>
      </c>
      <c r="I31" s="650"/>
      <c r="L31" s="651"/>
    </row>
    <row r="32" spans="1:54" ht="12.95" customHeight="1">
      <c r="A32" s="633">
        <f t="shared" si="0"/>
        <v>24</v>
      </c>
      <c r="B32" s="644"/>
      <c r="C32" s="659" t="s">
        <v>845</v>
      </c>
      <c r="D32" s="660" t="str">
        <f>CONCATENATE(C25," ",D25)</f>
        <v>3 Trubní vedení - kanalizace tvarovky, armatury, výpustky</v>
      </c>
      <c r="E32" s="661"/>
      <c r="F32" s="662"/>
      <c r="G32" s="662"/>
      <c r="H32" s="663">
        <f>SUM(H26:H31)</f>
        <v>0</v>
      </c>
      <c r="I32" s="650"/>
      <c r="L32" s="651"/>
    </row>
    <row r="33" spans="1:12" ht="12.95" customHeight="1">
      <c r="A33" s="633">
        <f t="shared" si="0"/>
        <v>25</v>
      </c>
      <c r="B33" s="644"/>
      <c r="C33" s="645" t="s">
        <v>105</v>
      </c>
      <c r="D33" s="646" t="s">
        <v>858</v>
      </c>
      <c r="E33" s="647"/>
      <c r="F33" s="648"/>
      <c r="G33" s="648"/>
      <c r="H33" s="649"/>
      <c r="I33" s="650"/>
      <c r="L33" s="651"/>
    </row>
    <row r="34" spans="1:12" ht="12.95" customHeight="1">
      <c r="A34" s="633">
        <f t="shared" si="0"/>
        <v>26</v>
      </c>
      <c r="B34" s="644"/>
      <c r="C34" s="645"/>
      <c r="D34" s="675" t="s">
        <v>859</v>
      </c>
      <c r="E34" s="655" t="s">
        <v>115</v>
      </c>
      <c r="F34" s="656">
        <v>12</v>
      </c>
      <c r="G34" s="697">
        <v>0</v>
      </c>
      <c r="H34" s="657">
        <f>F34*G34</f>
        <v>0</v>
      </c>
      <c r="I34" s="650"/>
      <c r="L34" s="651"/>
    </row>
    <row r="35" spans="1:12" ht="12.95" customHeight="1">
      <c r="A35" s="633">
        <f t="shared" si="0"/>
        <v>27</v>
      </c>
      <c r="B35" s="644"/>
      <c r="C35" s="645"/>
      <c r="D35" s="675" t="s">
        <v>860</v>
      </c>
      <c r="E35" s="655" t="s">
        <v>115</v>
      </c>
      <c r="F35" s="656">
        <v>10</v>
      </c>
      <c r="G35" s="697">
        <v>0</v>
      </c>
      <c r="H35" s="657">
        <f>F35*G35</f>
        <v>0</v>
      </c>
      <c r="I35" s="650"/>
      <c r="L35" s="651"/>
    </row>
    <row r="36" spans="1:12" ht="12.95" customHeight="1">
      <c r="A36" s="633">
        <f t="shared" si="0"/>
        <v>28</v>
      </c>
      <c r="B36" s="644"/>
      <c r="C36" s="645"/>
      <c r="D36" s="675" t="s">
        <v>861</v>
      </c>
      <c r="E36" s="655" t="s">
        <v>115</v>
      </c>
      <c r="F36" s="656">
        <f>SUM(F34:F35)</f>
        <v>22</v>
      </c>
      <c r="G36" s="697">
        <v>0</v>
      </c>
      <c r="H36" s="657">
        <f t="shared" ref="H36:H41" si="3">F36*G36</f>
        <v>0</v>
      </c>
      <c r="I36" s="650"/>
      <c r="L36" s="651"/>
    </row>
    <row r="37" spans="1:12" ht="12.95" customHeight="1">
      <c r="A37" s="633">
        <f t="shared" si="0"/>
        <v>29</v>
      </c>
      <c r="B37" s="644"/>
      <c r="C37" s="645"/>
      <c r="D37" s="675" t="s">
        <v>862</v>
      </c>
      <c r="E37" s="655" t="s">
        <v>115</v>
      </c>
      <c r="F37" s="656">
        <f>F36</f>
        <v>22</v>
      </c>
      <c r="G37" s="697">
        <v>0</v>
      </c>
      <c r="H37" s="657">
        <f t="shared" si="3"/>
        <v>0</v>
      </c>
      <c r="I37" s="650"/>
      <c r="L37" s="651"/>
    </row>
    <row r="38" spans="1:12" ht="12.95" customHeight="1">
      <c r="A38" s="633">
        <f>A37+1</f>
        <v>30</v>
      </c>
      <c r="B38" s="644"/>
      <c r="C38" s="645"/>
      <c r="D38" s="675" t="s">
        <v>863</v>
      </c>
      <c r="E38" s="655" t="s">
        <v>115</v>
      </c>
      <c r="F38" s="656">
        <f>F37</f>
        <v>22</v>
      </c>
      <c r="G38" s="697">
        <v>0</v>
      </c>
      <c r="H38" s="657">
        <f t="shared" si="3"/>
        <v>0</v>
      </c>
      <c r="I38" s="650"/>
      <c r="L38" s="651"/>
    </row>
    <row r="39" spans="1:12" ht="12.95" customHeight="1">
      <c r="A39" s="633">
        <f t="shared" ref="A39:A65" si="4">A38+1</f>
        <v>31</v>
      </c>
      <c r="B39" s="644"/>
      <c r="C39" s="645"/>
      <c r="D39" s="675" t="s">
        <v>857</v>
      </c>
      <c r="E39" s="655" t="s">
        <v>102</v>
      </c>
      <c r="F39" s="656">
        <v>2</v>
      </c>
      <c r="G39" s="697">
        <v>0</v>
      </c>
      <c r="H39" s="657">
        <f t="shared" si="3"/>
        <v>0</v>
      </c>
      <c r="I39" s="650"/>
      <c r="L39" s="651"/>
    </row>
    <row r="40" spans="1:12" ht="12.95" customHeight="1">
      <c r="A40" s="633">
        <f t="shared" si="4"/>
        <v>32</v>
      </c>
      <c r="B40" s="644"/>
      <c r="C40" s="645"/>
      <c r="D40" s="675" t="s">
        <v>864</v>
      </c>
      <c r="E40" s="655" t="s">
        <v>392</v>
      </c>
      <c r="F40" s="656">
        <v>3</v>
      </c>
      <c r="G40" s="697">
        <v>0</v>
      </c>
      <c r="H40" s="657">
        <f t="shared" si="3"/>
        <v>0</v>
      </c>
      <c r="I40" s="650"/>
      <c r="L40" s="651"/>
    </row>
    <row r="41" spans="1:12" ht="12.95" customHeight="1">
      <c r="A41" s="633">
        <f t="shared" si="4"/>
        <v>33</v>
      </c>
      <c r="B41" s="644"/>
      <c r="C41" s="645"/>
      <c r="D41" s="675" t="s">
        <v>853</v>
      </c>
      <c r="E41" s="655" t="s">
        <v>168</v>
      </c>
      <c r="F41" s="656">
        <v>1</v>
      </c>
      <c r="G41" s="697">
        <v>0</v>
      </c>
      <c r="H41" s="657">
        <f t="shared" si="3"/>
        <v>0</v>
      </c>
      <c r="I41" s="650"/>
      <c r="L41" s="651"/>
    </row>
    <row r="42" spans="1:12" ht="12.95" customHeight="1">
      <c r="A42" s="633">
        <f t="shared" si="4"/>
        <v>34</v>
      </c>
      <c r="B42" s="644"/>
      <c r="C42" s="659" t="s">
        <v>845</v>
      </c>
      <c r="D42" s="660" t="str">
        <f>CONCATENATE(C33," ",D33)</f>
        <v>4 Trubní vedení - vnitřní rozvod studené vody a teplé vody</v>
      </c>
      <c r="E42" s="661"/>
      <c r="F42" s="662"/>
      <c r="G42" s="662"/>
      <c r="H42" s="663">
        <f>SUM(H34:H41)</f>
        <v>0</v>
      </c>
      <c r="I42" s="650"/>
      <c r="L42" s="651"/>
    </row>
    <row r="43" spans="1:12" ht="12.95" customHeight="1">
      <c r="A43" s="633">
        <f t="shared" si="4"/>
        <v>35</v>
      </c>
      <c r="B43" s="644"/>
      <c r="C43" s="645" t="s">
        <v>112</v>
      </c>
      <c r="D43" s="646" t="s">
        <v>865</v>
      </c>
      <c r="E43" s="647"/>
      <c r="F43" s="648"/>
      <c r="G43" s="648"/>
      <c r="H43" s="649"/>
      <c r="I43" s="650"/>
      <c r="L43" s="651"/>
    </row>
    <row r="44" spans="1:12" ht="12.95" customHeight="1">
      <c r="A44" s="633">
        <f t="shared" si="4"/>
        <v>36</v>
      </c>
      <c r="B44" s="644"/>
      <c r="C44" s="645"/>
      <c r="D44" s="675" t="s">
        <v>866</v>
      </c>
      <c r="E44" s="655" t="s">
        <v>102</v>
      </c>
      <c r="F44" s="656">
        <v>5</v>
      </c>
      <c r="G44" s="697">
        <v>0</v>
      </c>
      <c r="H44" s="657">
        <f t="shared" ref="H44:H48" si="5">F44*G44</f>
        <v>0</v>
      </c>
      <c r="I44" s="650"/>
      <c r="L44" s="651"/>
    </row>
    <row r="45" spans="1:12" ht="12.95" customHeight="1">
      <c r="A45" s="633">
        <f t="shared" si="4"/>
        <v>37</v>
      </c>
      <c r="B45" s="644"/>
      <c r="C45" s="645"/>
      <c r="D45" s="675" t="s">
        <v>867</v>
      </c>
      <c r="E45" s="655" t="s">
        <v>102</v>
      </c>
      <c r="F45" s="656">
        <v>8</v>
      </c>
      <c r="G45" s="697">
        <v>0</v>
      </c>
      <c r="H45" s="657">
        <f t="shared" si="5"/>
        <v>0</v>
      </c>
      <c r="I45" s="650"/>
      <c r="L45" s="651"/>
    </row>
    <row r="46" spans="1:12" ht="12.95" customHeight="1">
      <c r="A46" s="633">
        <f t="shared" si="4"/>
        <v>38</v>
      </c>
      <c r="B46" s="644"/>
      <c r="C46" s="645"/>
      <c r="D46" s="675" t="s">
        <v>889</v>
      </c>
      <c r="E46" s="655" t="s">
        <v>890</v>
      </c>
      <c r="F46" s="656">
        <v>1</v>
      </c>
      <c r="G46" s="697">
        <v>0</v>
      </c>
      <c r="H46" s="657">
        <f t="shared" si="5"/>
        <v>0</v>
      </c>
      <c r="I46" s="650"/>
      <c r="L46" s="651"/>
    </row>
    <row r="47" spans="1:12" ht="12.95" customHeight="1">
      <c r="A47" s="633">
        <f t="shared" si="4"/>
        <v>39</v>
      </c>
      <c r="B47" s="644"/>
      <c r="C47" s="645"/>
      <c r="D47" s="675" t="s">
        <v>868</v>
      </c>
      <c r="E47" s="655" t="s">
        <v>102</v>
      </c>
      <c r="F47" s="656">
        <v>5</v>
      </c>
      <c r="G47" s="697">
        <v>0</v>
      </c>
      <c r="H47" s="657">
        <f t="shared" si="5"/>
        <v>0</v>
      </c>
      <c r="I47" s="650"/>
      <c r="L47" s="651"/>
    </row>
    <row r="48" spans="1:12" ht="12.95" customHeight="1">
      <c r="A48" s="633">
        <f t="shared" si="4"/>
        <v>40</v>
      </c>
      <c r="B48" s="644"/>
      <c r="C48" s="645"/>
      <c r="D48" s="675" t="s">
        <v>869</v>
      </c>
      <c r="E48" s="655" t="s">
        <v>168</v>
      </c>
      <c r="F48" s="656">
        <v>1</v>
      </c>
      <c r="G48" s="697">
        <v>0</v>
      </c>
      <c r="H48" s="657">
        <f t="shared" si="5"/>
        <v>0</v>
      </c>
      <c r="I48" s="650"/>
      <c r="L48" s="651"/>
    </row>
    <row r="49" spans="1:12" ht="12.95" customHeight="1">
      <c r="A49" s="633">
        <f t="shared" si="4"/>
        <v>41</v>
      </c>
      <c r="B49" s="644"/>
      <c r="C49" s="659" t="s">
        <v>845</v>
      </c>
      <c r="D49" s="660" t="str">
        <f>CONCATENATE(C43," ",D43)</f>
        <v>5 Trubní vedení - vodovod armatury, zařízení</v>
      </c>
      <c r="E49" s="661"/>
      <c r="F49" s="662"/>
      <c r="G49" s="662"/>
      <c r="H49" s="663">
        <f>SUM(H44:H48)</f>
        <v>0</v>
      </c>
      <c r="I49" s="650"/>
      <c r="L49" s="651"/>
    </row>
    <row r="50" spans="1:12" ht="12.95" customHeight="1">
      <c r="A50" s="633">
        <f t="shared" si="4"/>
        <v>42</v>
      </c>
      <c r="B50" s="676"/>
      <c r="C50" s="645" t="s">
        <v>120</v>
      </c>
      <c r="D50" s="646" t="s">
        <v>870</v>
      </c>
      <c r="E50" s="647"/>
      <c r="F50" s="648"/>
      <c r="G50" s="648"/>
      <c r="H50" s="649"/>
      <c r="I50" s="650"/>
      <c r="L50" s="651"/>
    </row>
    <row r="51" spans="1:12" ht="12.95" customHeight="1">
      <c r="A51" s="633">
        <f t="shared" si="4"/>
        <v>43</v>
      </c>
      <c r="B51" s="676"/>
      <c r="C51" s="645"/>
      <c r="D51" s="675" t="s">
        <v>891</v>
      </c>
      <c r="E51" s="655" t="s">
        <v>102</v>
      </c>
      <c r="F51" s="656">
        <v>1</v>
      </c>
      <c r="G51" s="697">
        <v>0</v>
      </c>
      <c r="H51" s="657">
        <f>G51*F51</f>
        <v>0</v>
      </c>
      <c r="I51" s="650"/>
      <c r="L51" s="651"/>
    </row>
    <row r="52" spans="1:12" ht="12.95" customHeight="1">
      <c r="A52" s="633">
        <f t="shared" si="4"/>
        <v>44</v>
      </c>
      <c r="B52" s="676"/>
      <c r="C52" s="645"/>
      <c r="D52" s="675" t="s">
        <v>872</v>
      </c>
      <c r="E52" s="655" t="s">
        <v>102</v>
      </c>
      <c r="F52" s="656">
        <v>1</v>
      </c>
      <c r="G52" s="697">
        <v>0</v>
      </c>
      <c r="H52" s="657">
        <f t="shared" ref="H52:H60" si="6">G52*F52</f>
        <v>0</v>
      </c>
      <c r="I52" s="650"/>
      <c r="L52" s="651"/>
    </row>
    <row r="53" spans="1:12" ht="12.95" customHeight="1">
      <c r="A53" s="633">
        <f t="shared" si="4"/>
        <v>45</v>
      </c>
      <c r="B53" s="676"/>
      <c r="C53" s="645"/>
      <c r="D53" s="675" t="s">
        <v>873</v>
      </c>
      <c r="E53" s="655" t="s">
        <v>102</v>
      </c>
      <c r="F53" s="656">
        <v>1</v>
      </c>
      <c r="G53" s="697">
        <v>0</v>
      </c>
      <c r="H53" s="657">
        <f t="shared" si="6"/>
        <v>0</v>
      </c>
      <c r="I53" s="650"/>
      <c r="L53" s="651"/>
    </row>
    <row r="54" spans="1:12" ht="12.95" customHeight="1">
      <c r="A54" s="633">
        <f t="shared" si="4"/>
        <v>46</v>
      </c>
      <c r="B54" s="676"/>
      <c r="C54" s="645"/>
      <c r="D54" s="675" t="s">
        <v>874</v>
      </c>
      <c r="E54" s="655" t="s">
        <v>102</v>
      </c>
      <c r="F54" s="656">
        <v>1</v>
      </c>
      <c r="G54" s="697">
        <v>0</v>
      </c>
      <c r="H54" s="657">
        <f t="shared" si="6"/>
        <v>0</v>
      </c>
      <c r="I54" s="650"/>
      <c r="L54" s="651"/>
    </row>
    <row r="55" spans="1:12" ht="12.95" customHeight="1">
      <c r="A55" s="633">
        <f t="shared" si="4"/>
        <v>47</v>
      </c>
      <c r="B55" s="676"/>
      <c r="C55" s="645"/>
      <c r="D55" s="675" t="s">
        <v>875</v>
      </c>
      <c r="E55" s="655" t="s">
        <v>102</v>
      </c>
      <c r="F55" s="656">
        <v>1</v>
      </c>
      <c r="G55" s="697">
        <v>0</v>
      </c>
      <c r="H55" s="657">
        <f t="shared" si="6"/>
        <v>0</v>
      </c>
      <c r="I55" s="650"/>
      <c r="L55" s="651"/>
    </row>
    <row r="56" spans="1:12" ht="12.95" customHeight="1">
      <c r="A56" s="633">
        <f t="shared" si="4"/>
        <v>48</v>
      </c>
      <c r="B56" s="676"/>
      <c r="C56" s="645"/>
      <c r="D56" s="675" t="s">
        <v>876</v>
      </c>
      <c r="E56" s="655" t="s">
        <v>102</v>
      </c>
      <c r="F56" s="656">
        <v>1</v>
      </c>
      <c r="G56" s="697">
        <v>0</v>
      </c>
      <c r="H56" s="657">
        <f t="shared" si="6"/>
        <v>0</v>
      </c>
      <c r="I56" s="650"/>
      <c r="L56" s="651"/>
    </row>
    <row r="57" spans="1:12" ht="12.95" customHeight="1">
      <c r="A57" s="633">
        <f t="shared" si="4"/>
        <v>49</v>
      </c>
      <c r="B57" s="676"/>
      <c r="C57" s="645"/>
      <c r="D57" s="675" t="s">
        <v>892</v>
      </c>
      <c r="E57" s="655" t="s">
        <v>102</v>
      </c>
      <c r="F57" s="656">
        <v>1</v>
      </c>
      <c r="G57" s="697">
        <v>0</v>
      </c>
      <c r="H57" s="657">
        <f t="shared" si="6"/>
        <v>0</v>
      </c>
      <c r="I57" s="650"/>
      <c r="L57" s="651"/>
    </row>
    <row r="58" spans="1:12" ht="12.95" customHeight="1">
      <c r="A58" s="633">
        <f t="shared" si="4"/>
        <v>50</v>
      </c>
      <c r="B58" s="676"/>
      <c r="C58" s="645"/>
      <c r="D58" s="675" t="s">
        <v>878</v>
      </c>
      <c r="E58" s="655" t="s">
        <v>102</v>
      </c>
      <c r="F58" s="656">
        <v>1</v>
      </c>
      <c r="G58" s="697">
        <v>0</v>
      </c>
      <c r="H58" s="657">
        <f t="shared" si="6"/>
        <v>0</v>
      </c>
      <c r="I58" s="650"/>
      <c r="L58" s="651"/>
    </row>
    <row r="59" spans="1:12" ht="12.95" customHeight="1">
      <c r="A59" s="633">
        <f t="shared" si="4"/>
        <v>51</v>
      </c>
      <c r="B59" s="676"/>
      <c r="C59" s="645"/>
      <c r="D59" s="675" t="s">
        <v>879</v>
      </c>
      <c r="E59" s="655" t="s">
        <v>102</v>
      </c>
      <c r="F59" s="656">
        <v>1</v>
      </c>
      <c r="G59" s="697">
        <v>0</v>
      </c>
      <c r="H59" s="657">
        <f t="shared" si="6"/>
        <v>0</v>
      </c>
      <c r="I59" s="650"/>
      <c r="L59" s="651"/>
    </row>
    <row r="60" spans="1:12" ht="12.95" customHeight="1">
      <c r="A60" s="633">
        <f t="shared" si="4"/>
        <v>52</v>
      </c>
      <c r="B60" s="676"/>
      <c r="C60" s="645"/>
      <c r="D60" s="675" t="s">
        <v>880</v>
      </c>
      <c r="E60" s="655" t="s">
        <v>168</v>
      </c>
      <c r="F60" s="656">
        <v>2.5</v>
      </c>
      <c r="G60" s="697">
        <v>0</v>
      </c>
      <c r="H60" s="657">
        <f t="shared" si="6"/>
        <v>0</v>
      </c>
      <c r="I60" s="650"/>
      <c r="L60" s="651"/>
    </row>
    <row r="61" spans="1:12" ht="12.95" customHeight="1">
      <c r="A61" s="633">
        <f t="shared" si="4"/>
        <v>53</v>
      </c>
      <c r="B61" s="676"/>
      <c r="C61" s="659" t="s">
        <v>845</v>
      </c>
      <c r="D61" s="660" t="str">
        <f>CONCATENATE(C50," ",D50)</f>
        <v>6 Zařizovací předměty a vybavení - pro imobilní</v>
      </c>
      <c r="E61" s="661"/>
      <c r="F61" s="662"/>
      <c r="G61" s="662"/>
      <c r="H61" s="663">
        <f>SUM(H51:H60)</f>
        <v>0</v>
      </c>
      <c r="I61" s="650"/>
      <c r="L61" s="651"/>
    </row>
    <row r="62" spans="1:12" ht="12.95" customHeight="1" thickBot="1">
      <c r="A62" s="633">
        <f t="shared" si="4"/>
        <v>54</v>
      </c>
      <c r="B62" s="671"/>
      <c r="C62" s="639" t="s">
        <v>32</v>
      </c>
      <c r="D62" s="677" t="s">
        <v>881</v>
      </c>
      <c r="E62" s="672"/>
      <c r="F62" s="673"/>
      <c r="G62" s="673"/>
      <c r="H62" s="674">
        <f>H49+H42+H32+H24+H61</f>
        <v>0</v>
      </c>
      <c r="I62" s="650"/>
      <c r="L62" s="651"/>
    </row>
    <row r="63" spans="1:12" ht="13.5" thickBot="1">
      <c r="A63" s="633">
        <f t="shared" si="4"/>
        <v>55</v>
      </c>
      <c r="B63" s="678"/>
      <c r="C63" s="679"/>
      <c r="D63" s="625"/>
      <c r="E63" s="680"/>
      <c r="F63" s="681"/>
      <c r="G63" s="681"/>
      <c r="H63" s="698">
        <f>H62+H16</f>
        <v>0</v>
      </c>
    </row>
    <row r="64" spans="1:12" ht="15">
      <c r="A64" s="633">
        <f t="shared" si="4"/>
        <v>56</v>
      </c>
      <c r="B64" s="678"/>
      <c r="C64" s="683"/>
      <c r="D64" s="625"/>
      <c r="E64" s="680"/>
      <c r="F64" s="681"/>
      <c r="G64" s="681"/>
      <c r="H64" s="684"/>
    </row>
    <row r="65" spans="1:8" ht="13.5" thickBot="1">
      <c r="A65" s="633">
        <f t="shared" si="4"/>
        <v>57</v>
      </c>
      <c r="B65" s="685"/>
      <c r="C65" s="686" t="s">
        <v>882</v>
      </c>
      <c r="D65" s="686"/>
      <c r="E65" s="686"/>
      <c r="F65" s="686"/>
      <c r="G65" s="686"/>
      <c r="H65" s="687"/>
    </row>
    <row r="66" spans="1:8">
      <c r="A66" s="633"/>
      <c r="D66" s="688"/>
      <c r="F66" s="615"/>
    </row>
    <row r="67" spans="1:8">
      <c r="A67" s="633"/>
      <c r="F67" s="615"/>
    </row>
    <row r="68" spans="1:8">
      <c r="A68" s="633"/>
      <c r="F68" s="615"/>
    </row>
    <row r="69" spans="1:8">
      <c r="A69" s="633"/>
      <c r="F69" s="615"/>
    </row>
    <row r="70" spans="1:8">
      <c r="A70" s="633"/>
      <c r="F70" s="615"/>
    </row>
    <row r="71" spans="1:8">
      <c r="A71" s="633"/>
      <c r="F71" s="615"/>
    </row>
    <row r="72" spans="1:8">
      <c r="A72" s="633"/>
      <c r="F72" s="615"/>
    </row>
    <row r="73" spans="1:8">
      <c r="A73" s="633"/>
      <c r="F73" s="615"/>
    </row>
    <row r="74" spans="1:8">
      <c r="A74" s="633"/>
      <c r="F74" s="615"/>
    </row>
    <row r="75" spans="1:8">
      <c r="A75" s="633"/>
      <c r="F75" s="615"/>
    </row>
    <row r="76" spans="1:8">
      <c r="A76" s="633"/>
      <c r="F76" s="615"/>
    </row>
    <row r="77" spans="1:8">
      <c r="A77" s="633"/>
      <c r="F77" s="615"/>
    </row>
    <row r="78" spans="1:8">
      <c r="A78" s="633"/>
      <c r="F78" s="615"/>
    </row>
    <row r="79" spans="1:8">
      <c r="A79" s="633"/>
      <c r="F79" s="615"/>
    </row>
    <row r="80" spans="1:8">
      <c r="A80" s="633"/>
      <c r="F80" s="615"/>
    </row>
    <row r="81" spans="1:8">
      <c r="A81" s="633"/>
      <c r="F81" s="615"/>
    </row>
    <row r="82" spans="1:8">
      <c r="A82" s="633"/>
      <c r="F82" s="615"/>
    </row>
    <row r="83" spans="1:8">
      <c r="A83" s="633"/>
      <c r="F83" s="615"/>
    </row>
    <row r="84" spans="1:8">
      <c r="A84" s="633"/>
      <c r="F84" s="615"/>
    </row>
    <row r="85" spans="1:8">
      <c r="A85" s="633"/>
      <c r="B85" s="689"/>
      <c r="C85" s="689"/>
      <c r="D85" s="689"/>
      <c r="E85" s="689"/>
      <c r="F85" s="689"/>
      <c r="G85" s="689"/>
      <c r="H85" s="689"/>
    </row>
    <row r="86" spans="1:8">
      <c r="A86" s="633"/>
      <c r="B86" s="689"/>
      <c r="C86" s="689"/>
      <c r="D86" s="689"/>
      <c r="E86" s="689"/>
      <c r="F86" s="689"/>
      <c r="G86" s="689"/>
      <c r="H86" s="689"/>
    </row>
    <row r="87" spans="1:8">
      <c r="B87" s="689"/>
      <c r="C87" s="689"/>
      <c r="D87" s="689"/>
      <c r="E87" s="689"/>
      <c r="F87" s="689"/>
      <c r="G87" s="689"/>
      <c r="H87" s="689"/>
    </row>
    <row r="88" spans="1:8">
      <c r="B88" s="689"/>
      <c r="C88" s="689"/>
      <c r="D88" s="689"/>
      <c r="E88" s="689"/>
      <c r="F88" s="689"/>
      <c r="G88" s="689"/>
      <c r="H88" s="689"/>
    </row>
    <row r="89" spans="1:8">
      <c r="F89" s="615"/>
    </row>
    <row r="90" spans="1:8">
      <c r="F90" s="615"/>
    </row>
    <row r="91" spans="1:8">
      <c r="F91" s="615"/>
    </row>
    <row r="92" spans="1:8">
      <c r="F92" s="615"/>
    </row>
    <row r="93" spans="1:8">
      <c r="F93" s="615"/>
    </row>
    <row r="94" spans="1:8">
      <c r="F94" s="615"/>
    </row>
    <row r="95" spans="1:8">
      <c r="F95" s="615"/>
    </row>
    <row r="96" spans="1:8">
      <c r="F96" s="615"/>
    </row>
    <row r="97" spans="6:6">
      <c r="F97" s="615"/>
    </row>
    <row r="98" spans="6:6">
      <c r="F98" s="615"/>
    </row>
    <row r="99" spans="6:6">
      <c r="F99" s="615"/>
    </row>
    <row r="100" spans="6:6">
      <c r="F100" s="615"/>
    </row>
    <row r="101" spans="6:6">
      <c r="F101" s="615"/>
    </row>
    <row r="102" spans="6:6">
      <c r="F102" s="615"/>
    </row>
    <row r="103" spans="6:6">
      <c r="F103" s="615"/>
    </row>
    <row r="104" spans="6:6">
      <c r="F104" s="615"/>
    </row>
    <row r="105" spans="6:6">
      <c r="F105" s="615"/>
    </row>
    <row r="106" spans="6:6">
      <c r="F106" s="615"/>
    </row>
    <row r="107" spans="6:6">
      <c r="F107" s="615"/>
    </row>
    <row r="108" spans="6:6">
      <c r="F108" s="615"/>
    </row>
    <row r="109" spans="6:6">
      <c r="F109" s="615"/>
    </row>
    <row r="110" spans="6:6">
      <c r="F110" s="615"/>
    </row>
    <row r="111" spans="6:6">
      <c r="F111" s="615"/>
    </row>
    <row r="112" spans="6:6">
      <c r="F112" s="615"/>
    </row>
    <row r="113" spans="2:8">
      <c r="F113" s="615"/>
    </row>
    <row r="114" spans="2:8">
      <c r="F114" s="615"/>
    </row>
    <row r="115" spans="2:8">
      <c r="F115" s="615"/>
    </row>
    <row r="116" spans="2:8">
      <c r="F116" s="615"/>
    </row>
    <row r="117" spans="2:8">
      <c r="F117" s="615"/>
    </row>
    <row r="118" spans="2:8">
      <c r="F118" s="615"/>
    </row>
    <row r="119" spans="2:8">
      <c r="F119" s="615"/>
    </row>
    <row r="120" spans="2:8">
      <c r="B120" s="690"/>
      <c r="C120" s="690"/>
    </row>
    <row r="121" spans="2:8">
      <c r="B121" s="689"/>
      <c r="C121" s="689"/>
      <c r="D121" s="692"/>
      <c r="E121" s="692"/>
      <c r="F121" s="693"/>
      <c r="G121" s="692"/>
      <c r="H121" s="694"/>
    </row>
    <row r="122" spans="2:8">
      <c r="B122" s="695"/>
      <c r="C122" s="695"/>
      <c r="D122" s="689"/>
      <c r="E122" s="689"/>
      <c r="F122" s="696"/>
      <c r="G122" s="689"/>
      <c r="H122" s="689"/>
    </row>
    <row r="123" spans="2:8">
      <c r="B123" s="689"/>
      <c r="C123" s="689"/>
      <c r="D123" s="689"/>
      <c r="E123" s="689"/>
      <c r="F123" s="696"/>
      <c r="G123" s="689"/>
      <c r="H123" s="689"/>
    </row>
    <row r="124" spans="2:8">
      <c r="B124" s="689"/>
      <c r="C124" s="689"/>
      <c r="D124" s="689"/>
      <c r="E124" s="689"/>
      <c r="F124" s="696"/>
      <c r="G124" s="689"/>
      <c r="H124" s="689"/>
    </row>
    <row r="125" spans="2:8">
      <c r="B125" s="689"/>
      <c r="C125" s="689"/>
      <c r="D125" s="689"/>
      <c r="E125" s="689"/>
      <c r="F125" s="696"/>
      <c r="G125" s="689"/>
      <c r="H125" s="689"/>
    </row>
    <row r="126" spans="2:8">
      <c r="B126" s="689"/>
      <c r="C126" s="689"/>
      <c r="D126" s="689"/>
      <c r="E126" s="689"/>
      <c r="F126" s="696"/>
      <c r="G126" s="689"/>
      <c r="H126" s="689"/>
    </row>
    <row r="127" spans="2:8">
      <c r="B127" s="689"/>
      <c r="C127" s="689"/>
      <c r="D127" s="689"/>
      <c r="E127" s="689"/>
      <c r="F127" s="696"/>
      <c r="G127" s="689"/>
      <c r="H127" s="689"/>
    </row>
    <row r="128" spans="2:8">
      <c r="B128" s="689"/>
      <c r="C128" s="689"/>
      <c r="D128" s="689"/>
      <c r="E128" s="689"/>
      <c r="F128" s="696"/>
      <c r="G128" s="689"/>
      <c r="H128" s="689"/>
    </row>
    <row r="129" spans="2:8">
      <c r="B129" s="689"/>
      <c r="C129" s="689"/>
      <c r="D129" s="689"/>
      <c r="E129" s="689"/>
      <c r="F129" s="696"/>
      <c r="G129" s="689"/>
      <c r="H129" s="689"/>
    </row>
    <row r="130" spans="2:8">
      <c r="B130" s="689"/>
      <c r="C130" s="689"/>
      <c r="D130" s="689"/>
      <c r="E130" s="689"/>
      <c r="F130" s="696"/>
      <c r="G130" s="689"/>
      <c r="H130" s="689"/>
    </row>
    <row r="131" spans="2:8">
      <c r="B131" s="689"/>
      <c r="C131" s="689"/>
      <c r="D131" s="689"/>
      <c r="E131" s="689"/>
      <c r="F131" s="696"/>
      <c r="G131" s="689"/>
      <c r="H131" s="689"/>
    </row>
    <row r="132" spans="2:8">
      <c r="B132" s="689"/>
      <c r="C132" s="689"/>
      <c r="D132" s="689"/>
      <c r="E132" s="689"/>
      <c r="F132" s="696"/>
      <c r="G132" s="689"/>
      <c r="H132" s="689"/>
    </row>
    <row r="133" spans="2:8">
      <c r="B133" s="689"/>
      <c r="C133" s="689"/>
      <c r="D133" s="689"/>
      <c r="E133" s="689"/>
      <c r="F133" s="696"/>
      <c r="G133" s="689"/>
      <c r="H133" s="689"/>
    </row>
    <row r="134" spans="2:8">
      <c r="B134" s="689"/>
      <c r="C134" s="689"/>
      <c r="D134" s="689"/>
      <c r="E134" s="689"/>
      <c r="F134" s="696"/>
      <c r="G134" s="689"/>
      <c r="H134" s="689"/>
    </row>
  </sheetData>
  <sheetProtection password="DAB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8"/>
  <dimension ref="A1:I36"/>
  <sheetViews>
    <sheetView workbookViewId="0">
      <selection activeCell="M24" sqref="M24"/>
    </sheetView>
  </sheetViews>
  <sheetFormatPr defaultRowHeight="15"/>
  <cols>
    <col min="2" max="2" width="12.7109375" customWidth="1"/>
    <col min="3" max="3" width="15.28515625" customWidth="1"/>
    <col min="5" max="5" width="14.5703125" customWidth="1"/>
    <col min="6" max="6" width="17.42578125" customWidth="1"/>
    <col min="8" max="8" width="12.7109375" customWidth="1"/>
    <col min="9" max="9" width="24.85546875" customWidth="1"/>
  </cols>
  <sheetData>
    <row r="1" spans="1:9" ht="23.25">
      <c r="A1" s="729" t="s">
        <v>0</v>
      </c>
      <c r="B1" s="730"/>
      <c r="C1" s="730"/>
      <c r="D1" s="730"/>
      <c r="E1" s="730"/>
      <c r="F1" s="730"/>
      <c r="G1" s="730"/>
      <c r="H1" s="730"/>
      <c r="I1" s="730"/>
    </row>
    <row r="2" spans="1:9">
      <c r="A2" s="731" t="s">
        <v>1</v>
      </c>
      <c r="B2" s="732"/>
      <c r="C2" s="744" t="s">
        <v>798</v>
      </c>
      <c r="D2" s="745"/>
      <c r="E2" s="736" t="s">
        <v>2</v>
      </c>
      <c r="F2" s="736" t="s">
        <v>3</v>
      </c>
      <c r="G2" s="732"/>
      <c r="H2" s="736" t="s">
        <v>4</v>
      </c>
      <c r="I2" s="740" t="s">
        <v>5</v>
      </c>
    </row>
    <row r="3" spans="1:9" ht="15.75" thickBot="1">
      <c r="A3" s="733"/>
      <c r="B3" s="734"/>
      <c r="C3" s="746"/>
      <c r="D3" s="746"/>
      <c r="E3" s="734"/>
      <c r="F3" s="734"/>
      <c r="G3" s="734"/>
      <c r="H3" s="734"/>
      <c r="I3" s="741"/>
    </row>
    <row r="4" spans="1:9">
      <c r="A4" s="735" t="s">
        <v>6</v>
      </c>
      <c r="B4" s="734"/>
      <c r="C4" s="826" t="s">
        <v>770</v>
      </c>
      <c r="D4" s="827"/>
      <c r="E4" s="737" t="s">
        <v>7</v>
      </c>
      <c r="F4" s="737" t="s">
        <v>760</v>
      </c>
      <c r="G4" s="734"/>
      <c r="H4" s="737" t="s">
        <v>4</v>
      </c>
      <c r="I4" s="741"/>
    </row>
    <row r="5" spans="1:9" ht="15.75" thickBot="1">
      <c r="A5" s="733"/>
      <c r="B5" s="734"/>
      <c r="C5" s="828"/>
      <c r="D5" s="829"/>
      <c r="E5" s="734"/>
      <c r="F5" s="734"/>
      <c r="G5" s="734"/>
      <c r="H5" s="734"/>
      <c r="I5" s="741"/>
    </row>
    <row r="6" spans="1:9">
      <c r="A6" s="735" t="s">
        <v>8</v>
      </c>
      <c r="B6" s="734"/>
      <c r="C6" s="737" t="s">
        <v>9</v>
      </c>
      <c r="D6" s="734"/>
      <c r="E6" s="737" t="s">
        <v>10</v>
      </c>
      <c r="F6" s="738" t="s">
        <v>3</v>
      </c>
      <c r="G6" s="739"/>
      <c r="H6" s="737" t="s">
        <v>4</v>
      </c>
      <c r="I6" s="742" t="s">
        <v>5</v>
      </c>
    </row>
    <row r="7" spans="1:9">
      <c r="A7" s="733"/>
      <c r="B7" s="734"/>
      <c r="C7" s="734"/>
      <c r="D7" s="734"/>
      <c r="E7" s="734"/>
      <c r="F7" s="739"/>
      <c r="G7" s="739"/>
      <c r="H7" s="734"/>
      <c r="I7" s="742"/>
    </row>
    <row r="8" spans="1:9">
      <c r="A8" s="735" t="s">
        <v>11</v>
      </c>
      <c r="B8" s="734"/>
      <c r="C8" s="825"/>
      <c r="D8" s="734"/>
      <c r="E8" s="737" t="s">
        <v>12</v>
      </c>
      <c r="F8" s="737" t="s">
        <v>13</v>
      </c>
      <c r="G8" s="734"/>
      <c r="H8" s="734" t="s">
        <v>14</v>
      </c>
      <c r="I8" s="743">
        <v>64</v>
      </c>
    </row>
    <row r="9" spans="1:9">
      <c r="A9" s="733"/>
      <c r="B9" s="734"/>
      <c r="C9" s="734"/>
      <c r="D9" s="734"/>
      <c r="E9" s="734"/>
      <c r="F9" s="734"/>
      <c r="G9" s="734"/>
      <c r="H9" s="734"/>
      <c r="I9" s="741"/>
    </row>
    <row r="10" spans="1:9">
      <c r="A10" s="735" t="s">
        <v>15</v>
      </c>
      <c r="B10" s="734"/>
      <c r="C10" s="737" t="s">
        <v>13</v>
      </c>
      <c r="D10" s="734"/>
      <c r="E10" s="737" t="s">
        <v>16</v>
      </c>
      <c r="F10" s="738"/>
      <c r="G10" s="739"/>
      <c r="H10" s="734" t="s">
        <v>17</v>
      </c>
      <c r="I10" s="794"/>
    </row>
    <row r="11" spans="1:9">
      <c r="A11" s="758"/>
      <c r="B11" s="751"/>
      <c r="C11" s="751"/>
      <c r="D11" s="751"/>
      <c r="E11" s="751"/>
      <c r="F11" s="757"/>
      <c r="G11" s="757"/>
      <c r="H11" s="751"/>
      <c r="I11" s="753"/>
    </row>
    <row r="12" spans="1:9" ht="23.25">
      <c r="A12" s="754" t="s">
        <v>18</v>
      </c>
      <c r="B12" s="754"/>
      <c r="C12" s="754"/>
      <c r="D12" s="754"/>
      <c r="E12" s="754"/>
      <c r="F12" s="754"/>
      <c r="G12" s="754"/>
      <c r="H12" s="754"/>
      <c r="I12" s="754"/>
    </row>
    <row r="13" spans="1:9" ht="26.25">
      <c r="A13" s="161" t="s">
        <v>19</v>
      </c>
      <c r="B13" s="755" t="s">
        <v>20</v>
      </c>
      <c r="C13" s="756"/>
      <c r="D13" s="162" t="s">
        <v>21</v>
      </c>
      <c r="E13" s="755" t="s">
        <v>22</v>
      </c>
      <c r="F13" s="756"/>
      <c r="G13" s="162" t="s">
        <v>23</v>
      </c>
      <c r="H13" s="755" t="s">
        <v>24</v>
      </c>
      <c r="I13" s="756"/>
    </row>
    <row r="14" spans="1:9" ht="15.75">
      <c r="A14" s="163" t="s">
        <v>25</v>
      </c>
      <c r="B14" s="164" t="s">
        <v>26</v>
      </c>
      <c r="C14" s="165">
        <f>SUM('rozpočet C3'!J13)</f>
        <v>0</v>
      </c>
      <c r="D14" s="765" t="s">
        <v>27</v>
      </c>
      <c r="E14" s="766"/>
      <c r="F14" s="165">
        <v>0</v>
      </c>
      <c r="G14" s="765" t="s">
        <v>28</v>
      </c>
      <c r="H14" s="766"/>
      <c r="I14" s="165">
        <v>0</v>
      </c>
    </row>
    <row r="15" spans="1:9" ht="15.75">
      <c r="A15" s="166" t="s">
        <v>5</v>
      </c>
      <c r="B15" s="164" t="s">
        <v>29</v>
      </c>
      <c r="C15" s="165">
        <v>0</v>
      </c>
      <c r="D15" s="765" t="s">
        <v>30</v>
      </c>
      <c r="E15" s="766"/>
      <c r="F15" s="165">
        <v>0</v>
      </c>
      <c r="G15" s="765" t="s">
        <v>31</v>
      </c>
      <c r="H15" s="766"/>
      <c r="I15" s="165">
        <v>0</v>
      </c>
    </row>
    <row r="16" spans="1:9" ht="15.75">
      <c r="A16" s="163" t="s">
        <v>32</v>
      </c>
      <c r="B16" s="164" t="s">
        <v>26</v>
      </c>
      <c r="C16" s="165">
        <f>SUM( 'rozpočet C3'!J33)</f>
        <v>0</v>
      </c>
      <c r="D16" s="765" t="s">
        <v>33</v>
      </c>
      <c r="E16" s="766"/>
      <c r="F16" s="165">
        <v>0</v>
      </c>
      <c r="G16" s="765" t="s">
        <v>34</v>
      </c>
      <c r="H16" s="766"/>
      <c r="I16" s="165">
        <v>0</v>
      </c>
    </row>
    <row r="17" spans="1:9" ht="15.75">
      <c r="A17" s="166" t="s">
        <v>5</v>
      </c>
      <c r="B17" s="164" t="s">
        <v>29</v>
      </c>
      <c r="C17" s="165">
        <v>0</v>
      </c>
      <c r="D17" s="765" t="s">
        <v>5</v>
      </c>
      <c r="E17" s="766"/>
      <c r="F17" s="167" t="s">
        <v>5</v>
      </c>
      <c r="G17" s="765" t="s">
        <v>35</v>
      </c>
      <c r="H17" s="766"/>
      <c r="I17" s="165">
        <v>0</v>
      </c>
    </row>
    <row r="18" spans="1:9" ht="15.75">
      <c r="A18" s="163" t="s">
        <v>36</v>
      </c>
      <c r="B18" s="164" t="s">
        <v>26</v>
      </c>
      <c r="C18" s="165">
        <f>SUM( 'rozpočet C3'!J167)</f>
        <v>0</v>
      </c>
      <c r="D18" s="765" t="s">
        <v>5</v>
      </c>
      <c r="E18" s="766"/>
      <c r="F18" s="167" t="s">
        <v>5</v>
      </c>
      <c r="G18" s="765" t="s">
        <v>37</v>
      </c>
      <c r="H18" s="766"/>
      <c r="I18" s="165">
        <v>0</v>
      </c>
    </row>
    <row r="19" spans="1:9" ht="15.75">
      <c r="A19" s="166" t="s">
        <v>5</v>
      </c>
      <c r="B19" s="164" t="s">
        <v>29</v>
      </c>
      <c r="C19" s="165">
        <v>0</v>
      </c>
      <c r="D19" s="765" t="s">
        <v>5</v>
      </c>
      <c r="E19" s="766"/>
      <c r="F19" s="167" t="s">
        <v>5</v>
      </c>
      <c r="G19" s="765" t="s">
        <v>38</v>
      </c>
      <c r="H19" s="766"/>
      <c r="I19" s="165">
        <v>0</v>
      </c>
    </row>
    <row r="20" spans="1:9" ht="15.75">
      <c r="A20" s="759" t="s">
        <v>39</v>
      </c>
      <c r="B20" s="760"/>
      <c r="C20" s="165">
        <v>0</v>
      </c>
      <c r="D20" s="765" t="s">
        <v>5</v>
      </c>
      <c r="E20" s="766"/>
      <c r="F20" s="167" t="s">
        <v>5</v>
      </c>
      <c r="G20" s="765" t="s">
        <v>5</v>
      </c>
      <c r="H20" s="766"/>
      <c r="I20" s="167" t="s">
        <v>5</v>
      </c>
    </row>
    <row r="21" spans="1:9" ht="15.75">
      <c r="A21" s="761" t="s">
        <v>40</v>
      </c>
      <c r="B21" s="762"/>
      <c r="C21" s="168">
        <v>0</v>
      </c>
      <c r="D21" s="767" t="s">
        <v>5</v>
      </c>
      <c r="E21" s="768"/>
      <c r="F21" s="169" t="s">
        <v>5</v>
      </c>
      <c r="G21" s="767" t="s">
        <v>5</v>
      </c>
      <c r="H21" s="768"/>
      <c r="I21" s="169" t="s">
        <v>5</v>
      </c>
    </row>
    <row r="22" spans="1:9" ht="15.75">
      <c r="A22" s="763" t="s">
        <v>41</v>
      </c>
      <c r="B22" s="764"/>
      <c r="C22" s="170">
        <f>SUM( C14:C21)</f>
        <v>0</v>
      </c>
      <c r="D22" s="769" t="s">
        <v>42</v>
      </c>
      <c r="E22" s="764"/>
      <c r="F22" s="170">
        <v>0</v>
      </c>
      <c r="G22" s="769" t="s">
        <v>43</v>
      </c>
      <c r="H22" s="764"/>
      <c r="I22" s="170">
        <v>0</v>
      </c>
    </row>
    <row r="23" spans="1:9" ht="16.5" thickBot="1">
      <c r="A23" s="159"/>
      <c r="B23" s="159"/>
      <c r="C23" s="159"/>
      <c r="D23" s="759" t="s">
        <v>44</v>
      </c>
      <c r="E23" s="760"/>
      <c r="F23" s="171">
        <v>0</v>
      </c>
      <c r="G23" s="770" t="s">
        <v>45</v>
      </c>
      <c r="H23" s="760"/>
      <c r="I23" s="165">
        <v>0</v>
      </c>
    </row>
    <row r="24" spans="1:9" ht="15.75">
      <c r="A24" s="159"/>
      <c r="B24" s="159"/>
      <c r="C24" s="159"/>
      <c r="D24" s="159"/>
      <c r="E24" s="159"/>
      <c r="F24" s="159"/>
      <c r="G24" s="759" t="s">
        <v>46</v>
      </c>
      <c r="H24" s="760"/>
      <c r="I24" s="165">
        <v>0</v>
      </c>
    </row>
    <row r="25" spans="1:9" ht="15.75">
      <c r="A25" s="159"/>
      <c r="B25" s="159"/>
      <c r="C25" s="159"/>
      <c r="D25" s="159"/>
      <c r="E25" s="159"/>
      <c r="F25" s="159"/>
      <c r="G25" s="759" t="s">
        <v>47</v>
      </c>
      <c r="H25" s="760"/>
      <c r="I25" s="165">
        <v>0</v>
      </c>
    </row>
    <row r="27" spans="1:9" ht="15.75">
      <c r="A27" s="771" t="s">
        <v>48</v>
      </c>
      <c r="B27" s="772"/>
      <c r="C27" s="172">
        <v>0</v>
      </c>
      <c r="D27" s="159"/>
      <c r="E27" s="159"/>
      <c r="F27" s="159"/>
      <c r="G27" s="159"/>
      <c r="H27" s="159"/>
      <c r="I27" s="159"/>
    </row>
    <row r="28" spans="1:9" ht="15.75">
      <c r="A28" s="773" t="s">
        <v>49</v>
      </c>
      <c r="B28" s="774"/>
      <c r="C28" s="173">
        <v>0</v>
      </c>
      <c r="D28" s="772" t="s">
        <v>50</v>
      </c>
      <c r="E28" s="772"/>
      <c r="F28" s="172">
        <v>0</v>
      </c>
      <c r="G28" s="772" t="s">
        <v>51</v>
      </c>
      <c r="H28" s="772"/>
      <c r="I28" s="172">
        <v>0</v>
      </c>
    </row>
    <row r="29" spans="1:9" ht="15.75">
      <c r="A29" s="773" t="s">
        <v>52</v>
      </c>
      <c r="B29" s="774"/>
      <c r="C29" s="173">
        <f>SUM( C22)</f>
        <v>0</v>
      </c>
      <c r="D29" s="774" t="s">
        <v>53</v>
      </c>
      <c r="E29" s="774"/>
      <c r="F29" s="173">
        <f>C29*0.21</f>
        <v>0</v>
      </c>
      <c r="G29" s="774" t="s">
        <v>54</v>
      </c>
      <c r="H29" s="774"/>
      <c r="I29" s="173">
        <f>C29+F29</f>
        <v>0</v>
      </c>
    </row>
    <row r="30" spans="1:9" ht="15.75" thickBot="1"/>
    <row r="31" spans="1:9">
      <c r="A31" s="775" t="s">
        <v>55</v>
      </c>
      <c r="B31" s="776"/>
      <c r="C31" s="777"/>
      <c r="D31" s="776" t="s">
        <v>56</v>
      </c>
      <c r="E31" s="776"/>
      <c r="F31" s="777"/>
      <c r="G31" s="776" t="s">
        <v>57</v>
      </c>
      <c r="H31" s="776"/>
      <c r="I31" s="777"/>
    </row>
    <row r="32" spans="1:9">
      <c r="A32" s="778" t="s">
        <v>5</v>
      </c>
      <c r="B32" s="767"/>
      <c r="C32" s="779"/>
      <c r="D32" s="767" t="s">
        <v>5</v>
      </c>
      <c r="E32" s="767"/>
      <c r="F32" s="779"/>
      <c r="G32" s="767" t="s">
        <v>5</v>
      </c>
      <c r="H32" s="767"/>
      <c r="I32" s="779"/>
    </row>
    <row r="33" spans="1:9">
      <c r="A33" s="778" t="s">
        <v>5</v>
      </c>
      <c r="B33" s="767"/>
      <c r="C33" s="779"/>
      <c r="D33" s="767" t="s">
        <v>5</v>
      </c>
      <c r="E33" s="767"/>
      <c r="F33" s="779"/>
      <c r="G33" s="767" t="s">
        <v>5</v>
      </c>
      <c r="H33" s="767"/>
      <c r="I33" s="779"/>
    </row>
    <row r="34" spans="1:9">
      <c r="A34" s="778" t="s">
        <v>5</v>
      </c>
      <c r="B34" s="767"/>
      <c r="C34" s="779"/>
      <c r="D34" s="767" t="s">
        <v>5</v>
      </c>
      <c r="E34" s="767"/>
      <c r="F34" s="779"/>
      <c r="G34" s="767" t="s">
        <v>5</v>
      </c>
      <c r="H34" s="767"/>
      <c r="I34" s="779"/>
    </row>
    <row r="35" spans="1:9" ht="15.75" thickBot="1">
      <c r="A35" s="780" t="s">
        <v>58</v>
      </c>
      <c r="B35" s="781"/>
      <c r="C35" s="782"/>
      <c r="D35" s="781" t="s">
        <v>58</v>
      </c>
      <c r="E35" s="781"/>
      <c r="F35" s="782"/>
      <c r="G35" s="781" t="s">
        <v>58</v>
      </c>
      <c r="H35" s="781"/>
      <c r="I35" s="782"/>
    </row>
    <row r="36" spans="1:9">
      <c r="A36" s="160" t="s">
        <v>233</v>
      </c>
      <c r="B36" s="159"/>
      <c r="C36" s="159"/>
      <c r="D36" s="159"/>
      <c r="E36" s="159"/>
      <c r="F36" s="159"/>
      <c r="G36" s="159"/>
      <c r="H36" s="159"/>
      <c r="I36" s="159"/>
    </row>
  </sheetData>
  <sheetProtection password="DABF" sheet="1" objects="1" scenarios="1"/>
  <mergeCells count="82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9"/>
  <dimension ref="A1:N177"/>
  <sheetViews>
    <sheetView workbookViewId="0">
      <selection activeCell="H45" sqref="H45"/>
    </sheetView>
  </sheetViews>
  <sheetFormatPr defaultRowHeight="15"/>
  <cols>
    <col min="3" max="3" width="13.140625" customWidth="1"/>
    <col min="4" max="4" width="24" customWidth="1"/>
    <col min="5" max="5" width="74.7109375" customWidth="1"/>
    <col min="8" max="8" width="11.7109375" customWidth="1"/>
    <col min="9" max="9" width="15.28515625" customWidth="1"/>
    <col min="10" max="10" width="14.28515625" customWidth="1"/>
    <col min="11" max="11" width="16.7109375" customWidth="1"/>
    <col min="12" max="12" width="13.42578125" customWidth="1"/>
    <col min="13" max="13" width="18.7109375" customWidth="1"/>
    <col min="14" max="14" width="11.7109375" customWidth="1"/>
    <col min="16" max="16" width="15.28515625" customWidth="1"/>
  </cols>
  <sheetData>
    <row r="1" spans="1:14" ht="23.25">
      <c r="A1" s="730" t="s">
        <v>59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4">
      <c r="A2" s="731" t="s">
        <v>1</v>
      </c>
      <c r="B2" s="732"/>
      <c r="C2" s="732"/>
      <c r="D2" s="744" t="s">
        <v>798</v>
      </c>
      <c r="E2" s="745"/>
      <c r="F2" s="732" t="s">
        <v>60</v>
      </c>
      <c r="G2" s="732"/>
      <c r="H2" s="732" t="s">
        <v>13</v>
      </c>
      <c r="I2" s="736" t="s">
        <v>2</v>
      </c>
      <c r="J2" s="732"/>
      <c r="K2" s="732"/>
      <c r="L2" s="732"/>
      <c r="M2" s="732"/>
      <c r="N2" s="740"/>
    </row>
    <row r="3" spans="1:14" ht="15.75" thickBot="1">
      <c r="A3" s="733"/>
      <c r="B3" s="734"/>
      <c r="C3" s="734"/>
      <c r="D3" s="746"/>
      <c r="E3" s="746"/>
      <c r="F3" s="734"/>
      <c r="G3" s="734"/>
      <c r="H3" s="734"/>
      <c r="I3" s="734"/>
      <c r="J3" s="734"/>
      <c r="K3" s="734"/>
      <c r="L3" s="734"/>
      <c r="M3" s="734"/>
      <c r="N3" s="741"/>
    </row>
    <row r="4" spans="1:14" ht="15" customHeight="1">
      <c r="A4" s="735" t="s">
        <v>6</v>
      </c>
      <c r="B4" s="734"/>
      <c r="C4" s="734"/>
      <c r="D4" s="798" t="s">
        <v>771</v>
      </c>
      <c r="E4" s="748"/>
      <c r="F4" s="734" t="s">
        <v>11</v>
      </c>
      <c r="G4" s="734"/>
      <c r="H4" s="734"/>
      <c r="I4" s="737" t="s">
        <v>7</v>
      </c>
      <c r="J4" s="795"/>
      <c r="K4" s="734"/>
      <c r="L4" s="734"/>
      <c r="M4" s="734"/>
      <c r="N4" s="741"/>
    </row>
    <row r="5" spans="1:14" ht="15.75" thickBot="1">
      <c r="A5" s="733"/>
      <c r="B5" s="734"/>
      <c r="C5" s="734"/>
      <c r="D5" s="749"/>
      <c r="E5" s="750"/>
      <c r="F5" s="734"/>
      <c r="G5" s="734"/>
      <c r="H5" s="734"/>
      <c r="I5" s="734"/>
      <c r="J5" s="734"/>
      <c r="K5" s="734"/>
      <c r="L5" s="734"/>
      <c r="M5" s="734"/>
      <c r="N5" s="741"/>
    </row>
    <row r="6" spans="1:14">
      <c r="A6" s="735" t="s">
        <v>8</v>
      </c>
      <c r="B6" s="734"/>
      <c r="C6" s="734"/>
      <c r="D6" s="737" t="s">
        <v>9</v>
      </c>
      <c r="E6" s="734"/>
      <c r="F6" s="734" t="s">
        <v>12</v>
      </c>
      <c r="G6" s="734"/>
      <c r="H6" s="734" t="s">
        <v>13</v>
      </c>
      <c r="I6" s="737" t="s">
        <v>10</v>
      </c>
      <c r="J6" s="739"/>
      <c r="K6" s="739"/>
      <c r="L6" s="739"/>
      <c r="M6" s="739"/>
      <c r="N6" s="742"/>
    </row>
    <row r="7" spans="1:14">
      <c r="A7" s="733"/>
      <c r="B7" s="734"/>
      <c r="C7" s="734"/>
      <c r="D7" s="734"/>
      <c r="E7" s="734"/>
      <c r="F7" s="734"/>
      <c r="G7" s="734"/>
      <c r="H7" s="734"/>
      <c r="I7" s="734"/>
      <c r="J7" s="739"/>
      <c r="K7" s="739"/>
      <c r="L7" s="739"/>
      <c r="M7" s="739"/>
      <c r="N7" s="742"/>
    </row>
    <row r="8" spans="1:14">
      <c r="A8" s="735" t="s">
        <v>15</v>
      </c>
      <c r="B8" s="734"/>
      <c r="C8" s="734"/>
      <c r="D8" s="737" t="s">
        <v>13</v>
      </c>
      <c r="E8" s="734"/>
      <c r="F8" s="734" t="s">
        <v>61</v>
      </c>
      <c r="G8" s="734"/>
      <c r="H8" s="739"/>
      <c r="I8" s="737" t="s">
        <v>16</v>
      </c>
      <c r="J8" s="796"/>
      <c r="K8" s="739"/>
      <c r="L8" s="739"/>
      <c r="M8" s="739"/>
      <c r="N8" s="742"/>
    </row>
    <row r="9" spans="1:14" ht="15.75" thickBot="1">
      <c r="A9" s="733"/>
      <c r="B9" s="734"/>
      <c r="C9" s="734"/>
      <c r="D9" s="734"/>
      <c r="E9" s="734"/>
      <c r="F9" s="734"/>
      <c r="G9" s="734"/>
      <c r="H9" s="739"/>
      <c r="I9" s="734"/>
      <c r="J9" s="739"/>
      <c r="K9" s="739"/>
      <c r="L9" s="739"/>
      <c r="M9" s="739"/>
      <c r="N9" s="742"/>
    </row>
    <row r="10" spans="1:14">
      <c r="A10" s="175" t="s">
        <v>62</v>
      </c>
      <c r="B10" s="521" t="s">
        <v>63</v>
      </c>
      <c r="C10" s="521" t="s">
        <v>64</v>
      </c>
      <c r="D10" s="803" t="s">
        <v>65</v>
      </c>
      <c r="E10" s="804"/>
      <c r="F10" s="521" t="s">
        <v>66</v>
      </c>
      <c r="G10" s="176" t="s">
        <v>67</v>
      </c>
      <c r="H10" s="177" t="s">
        <v>68</v>
      </c>
      <c r="I10" s="178" t="s">
        <v>69</v>
      </c>
      <c r="J10" s="525"/>
      <c r="K10" s="350" t="s">
        <v>70</v>
      </c>
      <c r="L10" s="802" t="s">
        <v>71</v>
      </c>
      <c r="M10" s="802"/>
      <c r="N10" s="179" t="s">
        <v>72</v>
      </c>
    </row>
    <row r="11" spans="1:14" ht="15.75" thickBot="1">
      <c r="A11" s="181" t="s">
        <v>13</v>
      </c>
      <c r="B11" s="182" t="s">
        <v>13</v>
      </c>
      <c r="C11" s="182" t="s">
        <v>13</v>
      </c>
      <c r="D11" s="800" t="s">
        <v>73</v>
      </c>
      <c r="E11" s="801"/>
      <c r="F11" s="182" t="s">
        <v>13</v>
      </c>
      <c r="G11" s="182" t="s">
        <v>13</v>
      </c>
      <c r="H11" s="183" t="s">
        <v>74</v>
      </c>
      <c r="I11" s="184" t="s">
        <v>13</v>
      </c>
      <c r="J11" s="526" t="s">
        <v>76</v>
      </c>
      <c r="K11" s="187" t="s">
        <v>77</v>
      </c>
      <c r="L11" s="186" t="s">
        <v>78</v>
      </c>
      <c r="M11" s="183" t="s">
        <v>76</v>
      </c>
      <c r="N11" s="185" t="s">
        <v>79</v>
      </c>
    </row>
    <row r="12" spans="1:14" ht="15" customHeight="1">
      <c r="A12" s="188" t="s">
        <v>5</v>
      </c>
      <c r="B12" s="520" t="s">
        <v>23</v>
      </c>
      <c r="C12" s="520" t="s">
        <v>5</v>
      </c>
      <c r="D12" s="790" t="s">
        <v>323</v>
      </c>
      <c r="E12" s="791"/>
      <c r="F12" s="189" t="s">
        <v>13</v>
      </c>
      <c r="G12" s="189" t="s">
        <v>13</v>
      </c>
      <c r="H12" s="189" t="s">
        <v>13</v>
      </c>
      <c r="I12" s="189" t="s">
        <v>13</v>
      </c>
      <c r="J12" s="174">
        <f>SUM( J33+J13+J167)</f>
        <v>0</v>
      </c>
      <c r="K12" s="174">
        <f>SUM( K13+K33+K167)</f>
        <v>0</v>
      </c>
      <c r="L12" s="180" t="s">
        <v>5</v>
      </c>
      <c r="M12" s="174">
        <v>4.7242758244999994</v>
      </c>
      <c r="N12" s="190" t="s">
        <v>5</v>
      </c>
    </row>
    <row r="13" spans="1:14">
      <c r="A13" s="188"/>
      <c r="B13" s="520"/>
      <c r="C13" s="327" t="s">
        <v>25</v>
      </c>
      <c r="D13" s="519"/>
      <c r="E13" s="520"/>
      <c r="F13" s="189"/>
      <c r="G13" s="189"/>
      <c r="H13" s="189"/>
      <c r="I13" s="189"/>
      <c r="J13" s="174">
        <f>SUM( J14+J21+J23+J26+J141+J152+J157)</f>
        <v>0</v>
      </c>
      <c r="K13" s="174">
        <f>SUM( K14+K21+K23+K26+K141+K152+K157)</f>
        <v>0</v>
      </c>
      <c r="L13" s="180"/>
      <c r="M13" s="174"/>
      <c r="N13" s="190"/>
    </row>
    <row r="14" spans="1:14">
      <c r="A14" s="188" t="s">
        <v>5</v>
      </c>
      <c r="B14" s="520" t="s">
        <v>23</v>
      </c>
      <c r="C14" s="520" t="s">
        <v>82</v>
      </c>
      <c r="D14" s="790" t="s">
        <v>83</v>
      </c>
      <c r="E14" s="791"/>
      <c r="F14" s="189" t="s">
        <v>13</v>
      </c>
      <c r="G14" s="189" t="s">
        <v>13</v>
      </c>
      <c r="H14" s="189" t="s">
        <v>13</v>
      </c>
      <c r="I14" s="189" t="s">
        <v>13</v>
      </c>
      <c r="J14" s="174">
        <f>SUM( J15:J19)</f>
        <v>0</v>
      </c>
      <c r="K14" s="174">
        <f>SUM( K15:K19)</f>
        <v>0</v>
      </c>
      <c r="L14" s="180" t="s">
        <v>5</v>
      </c>
      <c r="M14" s="174">
        <v>0.92854486100000011</v>
      </c>
      <c r="N14" s="190" t="s">
        <v>5</v>
      </c>
    </row>
    <row r="15" spans="1:14" ht="15" customHeight="1">
      <c r="A15" s="516" t="s">
        <v>84</v>
      </c>
      <c r="B15" s="517" t="s">
        <v>23</v>
      </c>
      <c r="C15" s="517" t="s">
        <v>324</v>
      </c>
      <c r="D15" s="737" t="s">
        <v>325</v>
      </c>
      <c r="E15" s="734"/>
      <c r="F15" s="517" t="s">
        <v>87</v>
      </c>
      <c r="G15" s="191">
        <v>2.1</v>
      </c>
      <c r="H15" s="547">
        <v>0</v>
      </c>
      <c r="I15" s="192" t="s">
        <v>88</v>
      </c>
      <c r="J15" s="191">
        <f>SUM( G15*H15)</f>
        <v>0</v>
      </c>
      <c r="K15" s="191">
        <f>SUM( J15*1.21)</f>
        <v>0</v>
      </c>
      <c r="L15" s="191">
        <v>3.6269999999999997E-2</v>
      </c>
      <c r="M15" s="191">
        <v>7.6166999999999999E-2</v>
      </c>
      <c r="N15" s="193" t="s">
        <v>824</v>
      </c>
    </row>
    <row r="16" spans="1:14">
      <c r="A16" s="194"/>
      <c r="B16" s="199"/>
      <c r="C16" s="199"/>
      <c r="D16" s="195" t="s">
        <v>326</v>
      </c>
      <c r="E16" s="195" t="s">
        <v>117</v>
      </c>
      <c r="F16" s="199"/>
      <c r="G16" s="196">
        <v>2.1</v>
      </c>
      <c r="H16" s="199"/>
      <c r="I16" s="199"/>
      <c r="J16" s="199"/>
      <c r="K16" s="199"/>
      <c r="L16" s="199"/>
      <c r="M16" s="199"/>
      <c r="N16" s="197"/>
    </row>
    <row r="17" spans="1:14" ht="15" customHeight="1">
      <c r="A17" s="516" t="s">
        <v>94</v>
      </c>
      <c r="B17" s="517" t="s">
        <v>23</v>
      </c>
      <c r="C17" s="517" t="s">
        <v>327</v>
      </c>
      <c r="D17" s="737" t="s">
        <v>328</v>
      </c>
      <c r="E17" s="734"/>
      <c r="F17" s="517" t="s">
        <v>87</v>
      </c>
      <c r="G17" s="191">
        <v>0.30049999999999999</v>
      </c>
      <c r="H17" s="547">
        <v>0</v>
      </c>
      <c r="I17" s="192" t="s">
        <v>88</v>
      </c>
      <c r="J17" s="191">
        <f>SUM( G17*H17)</f>
        <v>0</v>
      </c>
      <c r="K17" s="191">
        <f>SUM( J17*1.21)</f>
        <v>0</v>
      </c>
      <c r="L17" s="191">
        <v>0.22561</v>
      </c>
      <c r="M17" s="191">
        <v>6.7795805000000001E-2</v>
      </c>
      <c r="N17" s="193" t="s">
        <v>824</v>
      </c>
    </row>
    <row r="18" spans="1:14">
      <c r="A18" s="194"/>
      <c r="B18" s="199"/>
      <c r="C18" s="199"/>
      <c r="D18" s="195" t="s">
        <v>329</v>
      </c>
      <c r="E18" s="195" t="s">
        <v>330</v>
      </c>
      <c r="F18" s="199"/>
      <c r="G18" s="196">
        <v>0.30049999999999999</v>
      </c>
      <c r="H18" s="199"/>
      <c r="I18" s="199"/>
      <c r="J18" s="199"/>
      <c r="K18" s="199"/>
      <c r="L18" s="199"/>
      <c r="M18" s="199"/>
      <c r="N18" s="197"/>
    </row>
    <row r="19" spans="1:14" ht="15" customHeight="1">
      <c r="A19" s="516" t="s">
        <v>99</v>
      </c>
      <c r="B19" s="517" t="s">
        <v>23</v>
      </c>
      <c r="C19" s="517" t="s">
        <v>331</v>
      </c>
      <c r="D19" s="737" t="s">
        <v>789</v>
      </c>
      <c r="E19" s="734"/>
      <c r="F19" s="517" t="s">
        <v>87</v>
      </c>
      <c r="G19" s="191">
        <v>30.339600000000001</v>
      </c>
      <c r="H19" s="547">
        <v>0</v>
      </c>
      <c r="I19" s="192" t="s">
        <v>88</v>
      </c>
      <c r="J19" s="191">
        <f>SUM( G19*H19)</f>
        <v>0</v>
      </c>
      <c r="K19" s="191">
        <f>SUM( J19*1.21)</f>
        <v>0</v>
      </c>
      <c r="L19" s="191">
        <v>2.5860000000000001E-2</v>
      </c>
      <c r="M19" s="191">
        <v>0.78458205600000008</v>
      </c>
      <c r="N19" s="193" t="s">
        <v>824</v>
      </c>
    </row>
    <row r="20" spans="1:14">
      <c r="A20" s="194"/>
      <c r="B20" s="199"/>
      <c r="C20" s="199"/>
      <c r="D20" s="195" t="s">
        <v>333</v>
      </c>
      <c r="E20" s="195" t="s">
        <v>773</v>
      </c>
      <c r="F20" s="199"/>
      <c r="G20" s="196">
        <v>30.339600000000001</v>
      </c>
      <c r="H20" s="199"/>
      <c r="I20" s="199"/>
      <c r="J20" s="199"/>
      <c r="K20" s="199"/>
      <c r="L20" s="199"/>
      <c r="M20" s="199"/>
      <c r="N20" s="197"/>
    </row>
    <row r="21" spans="1:14">
      <c r="A21" s="188" t="s">
        <v>5</v>
      </c>
      <c r="B21" s="520" t="s">
        <v>23</v>
      </c>
      <c r="C21" s="520" t="s">
        <v>110</v>
      </c>
      <c r="D21" s="790" t="s">
        <v>111</v>
      </c>
      <c r="E21" s="791"/>
      <c r="F21" s="189" t="s">
        <v>13</v>
      </c>
      <c r="G21" s="189" t="s">
        <v>13</v>
      </c>
      <c r="H21" s="189" t="s">
        <v>13</v>
      </c>
      <c r="I21" s="189" t="s">
        <v>13</v>
      </c>
      <c r="J21" s="320">
        <f>SUM( J22)</f>
        <v>0</v>
      </c>
      <c r="K21" s="174">
        <f>SUM( J21*1.21)</f>
        <v>0</v>
      </c>
      <c r="L21" s="180" t="s">
        <v>5</v>
      </c>
      <c r="M21" s="174">
        <v>4.6360479999999996E-2</v>
      </c>
      <c r="N21" s="190" t="s">
        <v>5</v>
      </c>
    </row>
    <row r="22" spans="1:14" ht="15" customHeight="1">
      <c r="A22" s="516" t="s">
        <v>105</v>
      </c>
      <c r="B22" s="517" t="s">
        <v>23</v>
      </c>
      <c r="C22" s="517" t="s">
        <v>237</v>
      </c>
      <c r="D22" s="737" t="s">
        <v>238</v>
      </c>
      <c r="E22" s="734"/>
      <c r="F22" s="517" t="s">
        <v>87</v>
      </c>
      <c r="G22" s="191">
        <v>1.3280000000000001</v>
      </c>
      <c r="H22" s="547">
        <v>0</v>
      </c>
      <c r="I22" s="192" t="s">
        <v>88</v>
      </c>
      <c r="J22" s="191">
        <f>SUM( G22*H22)</f>
        <v>0</v>
      </c>
      <c r="K22" s="191">
        <f>SUM( J22*1.21)</f>
        <v>0</v>
      </c>
      <c r="L22" s="191">
        <v>3.4909999999999997E-2</v>
      </c>
      <c r="M22" s="191">
        <v>4.6360479999999996E-2</v>
      </c>
      <c r="N22" s="193" t="s">
        <v>824</v>
      </c>
    </row>
    <row r="23" spans="1:14">
      <c r="A23" s="188" t="s">
        <v>5</v>
      </c>
      <c r="B23" s="520" t="s">
        <v>19</v>
      </c>
      <c r="C23" s="520" t="s">
        <v>506</v>
      </c>
      <c r="D23" s="790" t="s">
        <v>542</v>
      </c>
      <c r="E23" s="791"/>
      <c r="F23" s="189" t="s">
        <v>13</v>
      </c>
      <c r="G23" s="189" t="s">
        <v>13</v>
      </c>
      <c r="H23" s="189" t="s">
        <v>13</v>
      </c>
      <c r="I23" s="189" t="s">
        <v>13</v>
      </c>
      <c r="J23" s="174">
        <f>SUM( J24)</f>
        <v>0</v>
      </c>
      <c r="K23" s="174">
        <f>SUM( J23*1.21)</f>
        <v>0</v>
      </c>
      <c r="L23" s="180" t="s">
        <v>5</v>
      </c>
      <c r="M23" s="174">
        <v>0</v>
      </c>
      <c r="N23" s="190" t="s">
        <v>5</v>
      </c>
    </row>
    <row r="24" spans="1:14" ht="15" customHeight="1">
      <c r="A24" s="516" t="s">
        <v>125</v>
      </c>
      <c r="B24" s="517" t="s">
        <v>19</v>
      </c>
      <c r="C24" s="517" t="s">
        <v>524</v>
      </c>
      <c r="D24" s="737" t="s">
        <v>525</v>
      </c>
      <c r="E24" s="734"/>
      <c r="F24" s="517" t="s">
        <v>115</v>
      </c>
      <c r="G24" s="191">
        <v>6.64</v>
      </c>
      <c r="H24" s="547">
        <v>0</v>
      </c>
      <c r="I24" s="192" t="s">
        <v>88</v>
      </c>
      <c r="J24" s="191">
        <f>SUM( G24*H24)</f>
        <v>0</v>
      </c>
      <c r="K24" s="191">
        <f>SUM( J24*1.21)</f>
        <v>0</v>
      </c>
      <c r="L24" s="191">
        <v>0</v>
      </c>
      <c r="M24" s="191">
        <v>0</v>
      </c>
      <c r="N24" s="193" t="s">
        <v>824</v>
      </c>
    </row>
    <row r="25" spans="1:14">
      <c r="A25" s="194"/>
      <c r="B25" s="199"/>
      <c r="C25" s="199"/>
      <c r="D25" s="195" t="s">
        <v>526</v>
      </c>
      <c r="E25" s="195" t="s">
        <v>523</v>
      </c>
      <c r="F25" s="199"/>
      <c r="G25" s="196">
        <v>6.64</v>
      </c>
      <c r="H25" s="199"/>
      <c r="I25" s="199"/>
      <c r="J25" s="199"/>
      <c r="K25" s="199"/>
      <c r="L25" s="199"/>
      <c r="M25" s="199"/>
      <c r="N25" s="197"/>
    </row>
    <row r="26" spans="1:14">
      <c r="A26" s="188" t="s">
        <v>5</v>
      </c>
      <c r="B26" s="520" t="s">
        <v>23</v>
      </c>
      <c r="C26" s="520" t="s">
        <v>135</v>
      </c>
      <c r="D26" s="790" t="s">
        <v>136</v>
      </c>
      <c r="E26" s="791"/>
      <c r="F26" s="189" t="s">
        <v>13</v>
      </c>
      <c r="G26" s="189" t="s">
        <v>13</v>
      </c>
      <c r="H26" s="189" t="s">
        <v>13</v>
      </c>
      <c r="I26" s="189" t="s">
        <v>13</v>
      </c>
      <c r="J26" s="174">
        <f>SUM( J27:J30)</f>
        <v>0</v>
      </c>
      <c r="K26" s="174">
        <f>SUM( K27:K30)</f>
        <v>0</v>
      </c>
      <c r="L26" s="180" t="s">
        <v>5</v>
      </c>
      <c r="M26" s="174">
        <v>1.8970000000000001E-2</v>
      </c>
      <c r="N26" s="190" t="s">
        <v>5</v>
      </c>
    </row>
    <row r="27" spans="1:14" ht="15" customHeight="1">
      <c r="A27" s="516" t="s">
        <v>112</v>
      </c>
      <c r="B27" s="517" t="s">
        <v>23</v>
      </c>
      <c r="C27" s="517" t="s">
        <v>142</v>
      </c>
      <c r="D27" s="737" t="s">
        <v>143</v>
      </c>
      <c r="E27" s="734"/>
      <c r="F27" s="517" t="s">
        <v>163</v>
      </c>
      <c r="G27" s="191">
        <v>1</v>
      </c>
      <c r="H27" s="547">
        <v>0</v>
      </c>
      <c r="I27" s="192" t="s">
        <v>88</v>
      </c>
      <c r="J27" s="191">
        <f>SUM( G27*H27)</f>
        <v>0</v>
      </c>
      <c r="K27" s="191">
        <f>SUM( J27*1.21)</f>
        <v>0</v>
      </c>
      <c r="L27" s="191">
        <v>0</v>
      </c>
      <c r="M27" s="191">
        <v>0</v>
      </c>
      <c r="N27" s="193" t="s">
        <v>5</v>
      </c>
    </row>
    <row r="28" spans="1:14" ht="15" customHeight="1">
      <c r="A28" s="516" t="s">
        <v>120</v>
      </c>
      <c r="B28" s="517" t="s">
        <v>23</v>
      </c>
      <c r="C28" s="517" t="s">
        <v>334</v>
      </c>
      <c r="D28" s="737" t="s">
        <v>139</v>
      </c>
      <c r="E28" s="734"/>
      <c r="F28" s="517" t="s">
        <v>102</v>
      </c>
      <c r="G28" s="191">
        <v>1</v>
      </c>
      <c r="H28" s="547">
        <v>0</v>
      </c>
      <c r="I28" s="192" t="s">
        <v>88</v>
      </c>
      <c r="J28" s="191">
        <f>SUM( G28*H28)</f>
        <v>0</v>
      </c>
      <c r="K28" s="191">
        <f>SUM( J28*1.21)</f>
        <v>0</v>
      </c>
      <c r="L28" s="191">
        <v>1.8970000000000001E-2</v>
      </c>
      <c r="M28" s="191">
        <v>1.8970000000000001E-2</v>
      </c>
      <c r="N28" s="193" t="s">
        <v>824</v>
      </c>
    </row>
    <row r="29" spans="1:14">
      <c r="A29" s="194"/>
      <c r="B29" s="199"/>
      <c r="C29" s="199"/>
      <c r="D29" s="195" t="s">
        <v>84</v>
      </c>
      <c r="E29" s="195" t="s">
        <v>164</v>
      </c>
      <c r="F29" s="199"/>
      <c r="G29" s="196">
        <v>1</v>
      </c>
      <c r="H29" s="199"/>
      <c r="I29" s="199"/>
      <c r="J29" s="199"/>
      <c r="K29" s="199"/>
      <c r="L29" s="199"/>
      <c r="M29" s="199"/>
      <c r="N29" s="197"/>
    </row>
    <row r="30" spans="1:14" ht="15" customHeight="1">
      <c r="A30" s="516" t="s">
        <v>125</v>
      </c>
      <c r="B30" s="517" t="s">
        <v>23</v>
      </c>
      <c r="C30" s="517" t="s">
        <v>209</v>
      </c>
      <c r="D30" s="737" t="s">
        <v>210</v>
      </c>
      <c r="E30" s="734"/>
      <c r="F30" s="517" t="s">
        <v>205</v>
      </c>
      <c r="G30" s="191">
        <v>0.97</v>
      </c>
      <c r="H30" s="547">
        <v>0</v>
      </c>
      <c r="I30" s="192" t="s">
        <v>88</v>
      </c>
      <c r="J30" s="191">
        <f>SUM( G30*H30)</f>
        <v>0</v>
      </c>
      <c r="K30" s="191">
        <f>SUM( J30*1.21)</f>
        <v>0</v>
      </c>
      <c r="L30" s="191">
        <v>0</v>
      </c>
      <c r="M30" s="191">
        <v>0</v>
      </c>
      <c r="N30" s="193" t="s">
        <v>824</v>
      </c>
    </row>
    <row r="31" spans="1:14">
      <c r="A31" s="516"/>
      <c r="B31" s="517"/>
      <c r="C31" s="517"/>
      <c r="D31" s="518"/>
      <c r="E31" s="517"/>
      <c r="F31" s="517"/>
      <c r="G31" s="191"/>
      <c r="H31" s="191"/>
      <c r="I31" s="192"/>
      <c r="J31" s="191"/>
      <c r="K31" s="191"/>
      <c r="L31" s="191"/>
      <c r="M31" s="191"/>
      <c r="N31" s="193"/>
    </row>
    <row r="32" spans="1:14">
      <c r="A32" s="516"/>
      <c r="B32" s="517"/>
      <c r="C32" s="517"/>
      <c r="D32" s="518"/>
      <c r="E32" s="517"/>
      <c r="F32" s="517"/>
      <c r="G32" s="191"/>
      <c r="H32" s="191"/>
      <c r="I32" s="192"/>
      <c r="J32" s="191"/>
      <c r="K32" s="191"/>
      <c r="L32" s="191"/>
      <c r="M32" s="191"/>
      <c r="N32" s="193"/>
    </row>
    <row r="33" spans="1:14">
      <c r="A33" s="313"/>
      <c r="B33" s="314"/>
      <c r="C33" s="315" t="s">
        <v>32</v>
      </c>
      <c r="D33" s="316"/>
      <c r="E33" s="314"/>
      <c r="F33" s="314"/>
      <c r="G33" s="317"/>
      <c r="H33" s="317"/>
      <c r="I33" s="318"/>
      <c r="J33" s="333">
        <f>SUM( J34+J40+J48+J58+J82+J93+J98+J113+J126)</f>
        <v>0</v>
      </c>
      <c r="K33" s="333">
        <f>SUM( K34+K40+K48+K58+K82+K93+K98+K113+K126)</f>
        <v>0</v>
      </c>
      <c r="L33" s="317"/>
      <c r="M33" s="317"/>
      <c r="N33" s="319"/>
    </row>
    <row r="34" spans="1:14">
      <c r="A34" s="188" t="s">
        <v>5</v>
      </c>
      <c r="B34" s="520" t="s">
        <v>23</v>
      </c>
      <c r="C34" s="520" t="s">
        <v>241</v>
      </c>
      <c r="D34" s="790" t="s">
        <v>242</v>
      </c>
      <c r="E34" s="791"/>
      <c r="F34" s="189" t="s">
        <v>13</v>
      </c>
      <c r="G34" s="189" t="s">
        <v>13</v>
      </c>
      <c r="H34" s="189" t="s">
        <v>13</v>
      </c>
      <c r="I34" s="189" t="s">
        <v>13</v>
      </c>
      <c r="J34" s="174">
        <f>SUM( J35:J38)</f>
        <v>0</v>
      </c>
      <c r="K34" s="174">
        <f>SUM( K35:K38)</f>
        <v>0</v>
      </c>
      <c r="L34" s="180" t="s">
        <v>5</v>
      </c>
      <c r="M34" s="174">
        <v>2.7254023499999998E-2</v>
      </c>
      <c r="N34" s="190" t="s">
        <v>5</v>
      </c>
    </row>
    <row r="35" spans="1:14" ht="15" customHeight="1">
      <c r="A35" s="516" t="s">
        <v>130</v>
      </c>
      <c r="B35" s="517" t="s">
        <v>23</v>
      </c>
      <c r="C35" s="517" t="s">
        <v>335</v>
      </c>
      <c r="D35" s="737" t="s">
        <v>336</v>
      </c>
      <c r="E35" s="734"/>
      <c r="F35" s="517" t="s">
        <v>87</v>
      </c>
      <c r="G35" s="191">
        <v>12.62</v>
      </c>
      <c r="H35" s="547">
        <v>0</v>
      </c>
      <c r="I35" s="192" t="s">
        <v>88</v>
      </c>
      <c r="J35" s="191">
        <f>SUM( G35*H35)</f>
        <v>0</v>
      </c>
      <c r="K35" s="191">
        <f>SUM( J35*1.21)</f>
        <v>0</v>
      </c>
      <c r="L35" s="191">
        <v>4.7299999999999998E-3</v>
      </c>
      <c r="M35" s="191">
        <v>2.7254023499999998E-2</v>
      </c>
      <c r="N35" s="193" t="s">
        <v>824</v>
      </c>
    </row>
    <row r="36" spans="1:14">
      <c r="A36" s="194"/>
      <c r="B36" s="199"/>
      <c r="C36" s="199"/>
      <c r="D36" s="195" t="s">
        <v>337</v>
      </c>
      <c r="E36" s="195" t="s">
        <v>338</v>
      </c>
      <c r="F36" s="199"/>
      <c r="G36" s="196">
        <v>4.4771999999999998</v>
      </c>
      <c r="H36" s="199"/>
      <c r="I36" s="199"/>
      <c r="J36" s="199"/>
      <c r="K36" s="199"/>
      <c r="L36" s="199"/>
      <c r="M36" s="199"/>
      <c r="N36" s="197"/>
    </row>
    <row r="37" spans="1:14">
      <c r="A37" s="194"/>
      <c r="B37" s="199"/>
      <c r="C37" s="199"/>
      <c r="D37" s="195" t="s">
        <v>790</v>
      </c>
      <c r="E37" s="195" t="s">
        <v>339</v>
      </c>
      <c r="F37" s="199"/>
      <c r="G37" s="196">
        <v>8.14</v>
      </c>
      <c r="H37" s="199"/>
      <c r="I37" s="199"/>
      <c r="J37" s="199"/>
      <c r="K37" s="199"/>
      <c r="L37" s="199"/>
      <c r="M37" s="199"/>
      <c r="N37" s="197"/>
    </row>
    <row r="38" spans="1:14" ht="15" customHeight="1">
      <c r="A38" s="516" t="s">
        <v>137</v>
      </c>
      <c r="B38" s="517" t="s">
        <v>23</v>
      </c>
      <c r="C38" s="517" t="s">
        <v>247</v>
      </c>
      <c r="D38" s="737" t="s">
        <v>248</v>
      </c>
      <c r="E38" s="734"/>
      <c r="F38" s="517" t="s">
        <v>168</v>
      </c>
      <c r="G38" s="191">
        <v>109.04</v>
      </c>
      <c r="H38" s="547">
        <v>0</v>
      </c>
      <c r="I38" s="192" t="s">
        <v>88</v>
      </c>
      <c r="J38" s="191">
        <f>SUM( G38*H38)</f>
        <v>0</v>
      </c>
      <c r="K38" s="191">
        <f>SUM( J38*1.21)</f>
        <v>0</v>
      </c>
      <c r="L38" s="191">
        <v>0</v>
      </c>
      <c r="M38" s="191">
        <v>0</v>
      </c>
      <c r="N38" s="193" t="s">
        <v>824</v>
      </c>
    </row>
    <row r="39" spans="1:14">
      <c r="A39" s="194"/>
      <c r="B39" s="199"/>
      <c r="C39" s="199"/>
      <c r="D39" s="195">
        <v>109.04</v>
      </c>
      <c r="E39" s="195" t="s">
        <v>5</v>
      </c>
      <c r="F39" s="199"/>
      <c r="G39" s="196">
        <v>109.04</v>
      </c>
      <c r="H39" s="199"/>
      <c r="I39" s="199"/>
      <c r="J39" s="199"/>
      <c r="K39" s="199"/>
      <c r="L39" s="199"/>
      <c r="M39" s="199"/>
      <c r="N39" s="197"/>
    </row>
    <row r="40" spans="1:14">
      <c r="A40" s="188" t="s">
        <v>5</v>
      </c>
      <c r="B40" s="520" t="s">
        <v>23</v>
      </c>
      <c r="C40" s="520" t="s">
        <v>340</v>
      </c>
      <c r="D40" s="790" t="s">
        <v>341</v>
      </c>
      <c r="E40" s="791"/>
      <c r="F40" s="189" t="s">
        <v>13</v>
      </c>
      <c r="G40" s="189" t="s">
        <v>13</v>
      </c>
      <c r="H40" s="189" t="s">
        <v>13</v>
      </c>
      <c r="I40" s="189" t="s">
        <v>13</v>
      </c>
      <c r="J40" s="174">
        <f>SUM( J41:J46)</f>
        <v>0</v>
      </c>
      <c r="K40" s="174">
        <f>SUM( K41:K46)</f>
        <v>0</v>
      </c>
      <c r="L40" s="180" t="s">
        <v>5</v>
      </c>
      <c r="M40" s="174">
        <v>8.9999999999999998E-4</v>
      </c>
      <c r="N40" s="190" t="s">
        <v>5</v>
      </c>
    </row>
    <row r="41" spans="1:14">
      <c r="A41" s="516" t="s">
        <v>141</v>
      </c>
      <c r="B41" s="517" t="s">
        <v>23</v>
      </c>
      <c r="C41" s="517" t="s">
        <v>342</v>
      </c>
      <c r="D41" s="737" t="s">
        <v>343</v>
      </c>
      <c r="E41" s="734"/>
      <c r="F41" s="517" t="s">
        <v>102</v>
      </c>
      <c r="G41" s="191">
        <v>1</v>
      </c>
      <c r="H41" s="547">
        <v>0</v>
      </c>
      <c r="I41" s="192" t="s">
        <v>88</v>
      </c>
      <c r="J41" s="191">
        <f>SUM( G41*H41)</f>
        <v>0</v>
      </c>
      <c r="K41" s="191">
        <f>SUM( J41*1.21)</f>
        <v>0</v>
      </c>
      <c r="L41" s="191">
        <v>5.9000000000000003E-4</v>
      </c>
      <c r="M41" s="191">
        <v>5.9000000000000003E-4</v>
      </c>
      <c r="N41" s="193" t="s">
        <v>824</v>
      </c>
    </row>
    <row r="42" spans="1:14">
      <c r="A42" s="194"/>
      <c r="B42" s="199"/>
      <c r="C42" s="199"/>
      <c r="D42" s="195" t="s">
        <v>84</v>
      </c>
      <c r="E42" s="195" t="s">
        <v>98</v>
      </c>
      <c r="F42" s="199"/>
      <c r="G42" s="196">
        <v>1</v>
      </c>
      <c r="H42" s="199"/>
      <c r="I42" s="199"/>
      <c r="J42" s="199"/>
      <c r="K42" s="335"/>
      <c r="L42" s="199"/>
      <c r="M42" s="199"/>
      <c r="N42" s="197"/>
    </row>
    <row r="43" spans="1:14">
      <c r="A43" s="516" t="s">
        <v>147</v>
      </c>
      <c r="B43" s="517" t="s">
        <v>23</v>
      </c>
      <c r="C43" s="517" t="s">
        <v>344</v>
      </c>
      <c r="D43" s="737" t="s">
        <v>345</v>
      </c>
      <c r="E43" s="734"/>
      <c r="F43" s="517" t="s">
        <v>102</v>
      </c>
      <c r="G43" s="191">
        <v>1</v>
      </c>
      <c r="H43" s="547">
        <v>0</v>
      </c>
      <c r="I43" s="192" t="s">
        <v>88</v>
      </c>
      <c r="J43" s="191">
        <f>SUM( G43*H43)</f>
        <v>0</v>
      </c>
      <c r="K43" s="191">
        <f>SUM( J43*1.21)</f>
        <v>0</v>
      </c>
      <c r="L43" s="191">
        <v>3.1E-4</v>
      </c>
      <c r="M43" s="191">
        <v>3.1E-4</v>
      </c>
      <c r="N43" s="193" t="s">
        <v>824</v>
      </c>
    </row>
    <row r="44" spans="1:14">
      <c r="A44" s="194"/>
      <c r="B44" s="199"/>
      <c r="C44" s="199"/>
      <c r="D44" s="195" t="s">
        <v>84</v>
      </c>
      <c r="E44" s="195" t="s">
        <v>98</v>
      </c>
      <c r="F44" s="199"/>
      <c r="G44" s="196">
        <v>1</v>
      </c>
      <c r="H44" s="199"/>
      <c r="I44" s="199"/>
      <c r="J44" s="199"/>
      <c r="K44" s="335"/>
      <c r="L44" s="199"/>
      <c r="M44" s="199"/>
      <c r="N44" s="197"/>
    </row>
    <row r="45" spans="1:14">
      <c r="A45" s="516" t="s">
        <v>150</v>
      </c>
      <c r="B45" s="517" t="s">
        <v>23</v>
      </c>
      <c r="C45" s="517" t="s">
        <v>346</v>
      </c>
      <c r="D45" s="737" t="s">
        <v>347</v>
      </c>
      <c r="E45" s="734"/>
      <c r="F45" s="517" t="s">
        <v>261</v>
      </c>
      <c r="G45" s="191">
        <v>1</v>
      </c>
      <c r="H45" s="191">
        <f>'RR - ZTI VNITRNI - BYT C3'!H63</f>
        <v>0</v>
      </c>
      <c r="I45" s="192" t="s">
        <v>88</v>
      </c>
      <c r="J45" s="191">
        <f>SUM( G45*H45)</f>
        <v>0</v>
      </c>
      <c r="K45" s="191">
        <f>SUM( J45*1.21)</f>
        <v>0</v>
      </c>
      <c r="L45" s="191">
        <v>0</v>
      </c>
      <c r="M45" s="191">
        <v>0</v>
      </c>
      <c r="N45" s="193" t="s">
        <v>5</v>
      </c>
    </row>
    <row r="46" spans="1:14" ht="15" customHeight="1">
      <c r="A46" s="516" t="s">
        <v>153</v>
      </c>
      <c r="B46" s="517" t="s">
        <v>23</v>
      </c>
      <c r="C46" s="517" t="s">
        <v>348</v>
      </c>
      <c r="D46" s="737" t="s">
        <v>349</v>
      </c>
      <c r="E46" s="734"/>
      <c r="F46" s="517" t="s">
        <v>168</v>
      </c>
      <c r="G46" s="191">
        <v>29.56</v>
      </c>
      <c r="H46" s="547">
        <v>0</v>
      </c>
      <c r="I46" s="192" t="s">
        <v>88</v>
      </c>
      <c r="J46" s="191">
        <f>SUM( G46*H46)</f>
        <v>0</v>
      </c>
      <c r="K46" s="191">
        <f>SUM( J46*1.21)</f>
        <v>0</v>
      </c>
      <c r="L46" s="191">
        <v>0</v>
      </c>
      <c r="M46" s="191">
        <v>0</v>
      </c>
      <c r="N46" s="193" t="s">
        <v>824</v>
      </c>
    </row>
    <row r="47" spans="1:14">
      <c r="A47" s="194"/>
      <c r="B47" s="199"/>
      <c r="C47" s="199"/>
      <c r="D47" s="195" t="s">
        <v>350</v>
      </c>
      <c r="E47" s="195" t="s">
        <v>5</v>
      </c>
      <c r="F47" s="199"/>
      <c r="G47" s="196">
        <v>29.56</v>
      </c>
      <c r="H47" s="199"/>
      <c r="I47" s="199"/>
      <c r="J47" s="199"/>
      <c r="K47" s="199"/>
      <c r="L47" s="199"/>
      <c r="M47" s="199"/>
      <c r="N47" s="197"/>
    </row>
    <row r="48" spans="1:14">
      <c r="A48" s="188" t="s">
        <v>5</v>
      </c>
      <c r="B48" s="520" t="s">
        <v>23</v>
      </c>
      <c r="C48" s="520" t="s">
        <v>351</v>
      </c>
      <c r="D48" s="790" t="s">
        <v>352</v>
      </c>
      <c r="E48" s="791"/>
      <c r="F48" s="189" t="s">
        <v>13</v>
      </c>
      <c r="G48" s="189" t="s">
        <v>13</v>
      </c>
      <c r="H48" s="189" t="s">
        <v>13</v>
      </c>
      <c r="I48" s="189" t="s">
        <v>13</v>
      </c>
      <c r="J48" s="174">
        <f>SUM( J49:J57)</f>
        <v>0</v>
      </c>
      <c r="K48" s="174">
        <f>SUM( K49:K57)</f>
        <v>0</v>
      </c>
      <c r="L48" s="180" t="s">
        <v>5</v>
      </c>
      <c r="M48" s="174">
        <v>9.0279999999999999E-2</v>
      </c>
      <c r="N48" s="190" t="s">
        <v>5</v>
      </c>
    </row>
    <row r="49" spans="1:14" ht="15" customHeight="1">
      <c r="A49" s="516" t="s">
        <v>156</v>
      </c>
      <c r="B49" s="517" t="s">
        <v>23</v>
      </c>
      <c r="C49" s="517" t="s">
        <v>353</v>
      </c>
      <c r="D49" s="737" t="s">
        <v>354</v>
      </c>
      <c r="E49" s="734"/>
      <c r="F49" s="517" t="s">
        <v>102</v>
      </c>
      <c r="G49" s="191">
        <v>1</v>
      </c>
      <c r="H49" s="547">
        <v>0</v>
      </c>
      <c r="I49" s="192" t="s">
        <v>88</v>
      </c>
      <c r="J49" s="191">
        <f>SUM( G49*H49)</f>
        <v>0</v>
      </c>
      <c r="K49" s="191">
        <f>SUM( J49*1.21)</f>
        <v>0</v>
      </c>
      <c r="L49" s="191">
        <v>3.1870000000000002E-2</v>
      </c>
      <c r="M49" s="191">
        <v>3.1870000000000002E-2</v>
      </c>
      <c r="N49" s="193" t="s">
        <v>824</v>
      </c>
    </row>
    <row r="50" spans="1:14">
      <c r="A50" s="194"/>
      <c r="B50" s="199"/>
      <c r="C50" s="199"/>
      <c r="D50" s="195" t="s">
        <v>84</v>
      </c>
      <c r="E50" s="195" t="s">
        <v>355</v>
      </c>
      <c r="F50" s="199"/>
      <c r="G50" s="196">
        <v>1</v>
      </c>
      <c r="H50" s="199"/>
      <c r="I50" s="199"/>
      <c r="J50" s="199"/>
      <c r="K50" s="199"/>
      <c r="L50" s="199"/>
      <c r="M50" s="199"/>
      <c r="N50" s="197"/>
    </row>
    <row r="51" spans="1:14" ht="15" customHeight="1">
      <c r="A51" s="516" t="s">
        <v>160</v>
      </c>
      <c r="B51" s="517" t="s">
        <v>23</v>
      </c>
      <c r="C51" s="517" t="s">
        <v>356</v>
      </c>
      <c r="D51" s="737" t="s">
        <v>357</v>
      </c>
      <c r="E51" s="734"/>
      <c r="F51" s="517" t="s">
        <v>261</v>
      </c>
      <c r="G51" s="191">
        <v>1</v>
      </c>
      <c r="H51" s="547">
        <v>0</v>
      </c>
      <c r="I51" s="192" t="s">
        <v>88</v>
      </c>
      <c r="J51" s="191">
        <f>SUM( G51*H51)</f>
        <v>0</v>
      </c>
      <c r="K51" s="191">
        <f>SUM( J51*1.21)</f>
        <v>0</v>
      </c>
      <c r="L51" s="191">
        <v>1.933E-2</v>
      </c>
      <c r="M51" s="191">
        <v>1.933E-2</v>
      </c>
      <c r="N51" s="193" t="s">
        <v>824</v>
      </c>
    </row>
    <row r="52" spans="1:14">
      <c r="A52" s="194"/>
      <c r="B52" s="199"/>
      <c r="C52" s="199"/>
      <c r="D52" s="195" t="s">
        <v>84</v>
      </c>
      <c r="E52" s="195" t="s">
        <v>358</v>
      </c>
      <c r="F52" s="199"/>
      <c r="G52" s="196">
        <v>1</v>
      </c>
      <c r="H52" s="199"/>
      <c r="I52" s="199"/>
      <c r="J52" s="199"/>
      <c r="K52" s="199"/>
      <c r="L52" s="199"/>
      <c r="M52" s="199"/>
      <c r="N52" s="197"/>
    </row>
    <row r="53" spans="1:14" ht="15" customHeight="1">
      <c r="A53" s="516" t="s">
        <v>165</v>
      </c>
      <c r="B53" s="517" t="s">
        <v>23</v>
      </c>
      <c r="C53" s="517" t="s">
        <v>359</v>
      </c>
      <c r="D53" s="737" t="s">
        <v>360</v>
      </c>
      <c r="E53" s="734"/>
      <c r="F53" s="517" t="s">
        <v>261</v>
      </c>
      <c r="G53" s="191">
        <v>2</v>
      </c>
      <c r="H53" s="547">
        <v>0</v>
      </c>
      <c r="I53" s="192" t="s">
        <v>88</v>
      </c>
      <c r="J53" s="191">
        <f>SUM( G53*H53)</f>
        <v>0</v>
      </c>
      <c r="K53" s="191">
        <f>SUM( J53*1.21)</f>
        <v>0</v>
      </c>
      <c r="L53" s="191">
        <v>1.9460000000000002E-2</v>
      </c>
      <c r="M53" s="191">
        <v>3.8920000000000003E-2</v>
      </c>
      <c r="N53" s="193" t="s">
        <v>824</v>
      </c>
    </row>
    <row r="54" spans="1:14">
      <c r="A54" s="194"/>
      <c r="B54" s="199"/>
      <c r="C54" s="199"/>
      <c r="D54" s="195" t="s">
        <v>94</v>
      </c>
      <c r="E54" s="195" t="s">
        <v>358</v>
      </c>
      <c r="F54" s="199"/>
      <c r="G54" s="196">
        <v>2</v>
      </c>
      <c r="H54" s="199"/>
      <c r="I54" s="199"/>
      <c r="J54" s="199"/>
      <c r="K54" s="199"/>
      <c r="L54" s="199"/>
      <c r="M54" s="199"/>
      <c r="N54" s="197"/>
    </row>
    <row r="55" spans="1:14" ht="15" customHeight="1">
      <c r="A55" s="516" t="s">
        <v>172</v>
      </c>
      <c r="B55" s="517" t="s">
        <v>23</v>
      </c>
      <c r="C55" s="517" t="s">
        <v>361</v>
      </c>
      <c r="D55" s="737" t="s">
        <v>362</v>
      </c>
      <c r="E55" s="734"/>
      <c r="F55" s="517" t="s">
        <v>261</v>
      </c>
      <c r="G55" s="191">
        <v>1</v>
      </c>
      <c r="H55" s="547">
        <v>0</v>
      </c>
      <c r="I55" s="192" t="s">
        <v>88</v>
      </c>
      <c r="J55" s="191">
        <f>SUM( G55*H55)</f>
        <v>0</v>
      </c>
      <c r="K55" s="191">
        <f>SUM( J55*1.21)</f>
        <v>0</v>
      </c>
      <c r="L55" s="191">
        <v>0</v>
      </c>
      <c r="M55" s="191">
        <v>0</v>
      </c>
      <c r="N55" s="193" t="s">
        <v>5</v>
      </c>
    </row>
    <row r="56" spans="1:14">
      <c r="A56" s="194"/>
      <c r="B56" s="199"/>
      <c r="C56" s="199"/>
      <c r="D56" s="195" t="s">
        <v>84</v>
      </c>
      <c r="E56" s="195" t="s">
        <v>358</v>
      </c>
      <c r="F56" s="199"/>
      <c r="G56" s="196">
        <v>1</v>
      </c>
      <c r="H56" s="199"/>
      <c r="I56" s="199"/>
      <c r="J56" s="199"/>
      <c r="K56" s="199"/>
      <c r="L56" s="199"/>
      <c r="M56" s="199"/>
      <c r="N56" s="197"/>
    </row>
    <row r="57" spans="1:14">
      <c r="A57" s="516" t="s">
        <v>183</v>
      </c>
      <c r="B57" s="517" t="s">
        <v>23</v>
      </c>
      <c r="C57" s="517" t="s">
        <v>363</v>
      </c>
      <c r="D57" s="737" t="s">
        <v>791</v>
      </c>
      <c r="E57" s="734"/>
      <c r="F57" s="517" t="s">
        <v>261</v>
      </c>
      <c r="G57" s="191">
        <v>1</v>
      </c>
      <c r="H57" s="547">
        <v>0</v>
      </c>
      <c r="I57" s="192" t="s">
        <v>88</v>
      </c>
      <c r="J57" s="191">
        <f>SUM( G57*H57)</f>
        <v>0</v>
      </c>
      <c r="K57" s="191">
        <f>SUM( J57*1.21)</f>
        <v>0</v>
      </c>
      <c r="L57" s="191">
        <v>0</v>
      </c>
      <c r="M57" s="191">
        <v>0</v>
      </c>
      <c r="N57" s="193" t="s">
        <v>5</v>
      </c>
    </row>
    <row r="58" spans="1:14">
      <c r="A58" s="188" t="s">
        <v>5</v>
      </c>
      <c r="B58" s="520" t="s">
        <v>23</v>
      </c>
      <c r="C58" s="520" t="s">
        <v>145</v>
      </c>
      <c r="D58" s="790" t="s">
        <v>146</v>
      </c>
      <c r="E58" s="791"/>
      <c r="F58" s="189" t="s">
        <v>13</v>
      </c>
      <c r="G58" s="189" t="s">
        <v>13</v>
      </c>
      <c r="H58" s="189" t="s">
        <v>13</v>
      </c>
      <c r="I58" s="189" t="s">
        <v>13</v>
      </c>
      <c r="J58" s="174">
        <f>SUM( J59:J81)</f>
        <v>0</v>
      </c>
      <c r="K58" s="174">
        <f>SUM( K59:K81)</f>
        <v>0</v>
      </c>
      <c r="L58" s="180" t="s">
        <v>5</v>
      </c>
      <c r="M58" s="174">
        <v>0.75324999999999998</v>
      </c>
      <c r="N58" s="190" t="s">
        <v>5</v>
      </c>
    </row>
    <row r="59" spans="1:14" ht="15" customHeight="1">
      <c r="A59" s="516" t="s">
        <v>189</v>
      </c>
      <c r="B59" s="517" t="s">
        <v>23</v>
      </c>
      <c r="C59" s="517" t="s">
        <v>364</v>
      </c>
      <c r="D59" s="737" t="s">
        <v>365</v>
      </c>
      <c r="E59" s="734"/>
      <c r="F59" s="517" t="s">
        <v>102</v>
      </c>
      <c r="G59" s="191">
        <v>1</v>
      </c>
      <c r="H59" s="547">
        <v>0</v>
      </c>
      <c r="I59" s="192" t="s">
        <v>88</v>
      </c>
      <c r="J59" s="191">
        <f>SUM( G59*H59)</f>
        <v>0</v>
      </c>
      <c r="K59" s="191">
        <f>SUM( J59*1.21)</f>
        <v>0</v>
      </c>
      <c r="L59" s="191">
        <v>0.17399999999999999</v>
      </c>
      <c r="M59" s="191">
        <v>0.17399999999999999</v>
      </c>
      <c r="N59" s="193" t="s">
        <v>824</v>
      </c>
    </row>
    <row r="60" spans="1:14">
      <c r="A60" s="194"/>
      <c r="B60" s="199"/>
      <c r="C60" s="199"/>
      <c r="D60" s="195" t="s">
        <v>84</v>
      </c>
      <c r="E60" s="195" t="s">
        <v>310</v>
      </c>
      <c r="F60" s="199"/>
      <c r="G60" s="196">
        <v>1</v>
      </c>
      <c r="H60" s="199"/>
      <c r="I60" s="199"/>
      <c r="J60" s="199"/>
      <c r="K60" s="199"/>
      <c r="L60" s="199"/>
      <c r="M60" s="199"/>
      <c r="N60" s="197"/>
    </row>
    <row r="61" spans="1:14">
      <c r="A61" s="516" t="s">
        <v>88</v>
      </c>
      <c r="B61" s="517" t="s">
        <v>23</v>
      </c>
      <c r="C61" s="517" t="s">
        <v>366</v>
      </c>
      <c r="D61" s="737" t="s">
        <v>367</v>
      </c>
      <c r="E61" s="734"/>
      <c r="F61" s="517" t="s">
        <v>102</v>
      </c>
      <c r="G61" s="191">
        <v>6</v>
      </c>
      <c r="H61" s="547">
        <v>0</v>
      </c>
      <c r="I61" s="192" t="s">
        <v>88</v>
      </c>
      <c r="J61" s="191">
        <f>SUM( G61*H61)</f>
        <v>0</v>
      </c>
      <c r="K61" s="191">
        <f>SUM( J61*1.21)</f>
        <v>0</v>
      </c>
      <c r="L61" s="191">
        <v>8.8099999999999998E-2</v>
      </c>
      <c r="M61" s="191">
        <v>0.52859999999999996</v>
      </c>
      <c r="N61" s="193" t="s">
        <v>824</v>
      </c>
    </row>
    <row r="62" spans="1:14">
      <c r="A62" s="194"/>
      <c r="B62" s="199"/>
      <c r="C62" s="199"/>
      <c r="D62" s="195" t="s">
        <v>120</v>
      </c>
      <c r="E62" s="195" t="s">
        <v>368</v>
      </c>
      <c r="F62" s="199"/>
      <c r="G62" s="196">
        <v>6</v>
      </c>
      <c r="H62" s="199"/>
      <c r="I62" s="199"/>
      <c r="J62" s="199"/>
      <c r="K62" s="199"/>
      <c r="L62" s="199"/>
      <c r="M62" s="199"/>
      <c r="N62" s="197"/>
    </row>
    <row r="63" spans="1:14" ht="15" customHeight="1">
      <c r="A63" s="516" t="s">
        <v>197</v>
      </c>
      <c r="B63" s="517" t="s">
        <v>23</v>
      </c>
      <c r="C63" s="517" t="s">
        <v>369</v>
      </c>
      <c r="D63" s="737" t="s">
        <v>370</v>
      </c>
      <c r="E63" s="734"/>
      <c r="F63" s="517" t="s">
        <v>102</v>
      </c>
      <c r="G63" s="191">
        <v>1</v>
      </c>
      <c r="H63" s="547">
        <v>0</v>
      </c>
      <c r="I63" s="192" t="s">
        <v>88</v>
      </c>
      <c r="J63" s="191">
        <f>SUM( G63*H63)</f>
        <v>0</v>
      </c>
      <c r="K63" s="191">
        <f>SUM( J63*1.21)</f>
        <v>0</v>
      </c>
      <c r="L63" s="191">
        <v>0</v>
      </c>
      <c r="M63" s="191">
        <v>0</v>
      </c>
      <c r="N63" s="193" t="s">
        <v>824</v>
      </c>
    </row>
    <row r="64" spans="1:14">
      <c r="A64" s="194"/>
      <c r="B64" s="199"/>
      <c r="C64" s="199"/>
      <c r="D64" s="195" t="s">
        <v>84</v>
      </c>
      <c r="E64" s="195" t="s">
        <v>371</v>
      </c>
      <c r="F64" s="199"/>
      <c r="G64" s="196">
        <v>1</v>
      </c>
      <c r="H64" s="199"/>
      <c r="I64" s="199"/>
      <c r="J64" s="199"/>
      <c r="K64" s="199"/>
      <c r="L64" s="199"/>
      <c r="M64" s="199"/>
      <c r="N64" s="197"/>
    </row>
    <row r="65" spans="1:14" ht="15" customHeight="1">
      <c r="A65" s="516" t="s">
        <v>201</v>
      </c>
      <c r="B65" s="517" t="s">
        <v>23</v>
      </c>
      <c r="C65" s="517" t="s">
        <v>148</v>
      </c>
      <c r="D65" s="737" t="s">
        <v>775</v>
      </c>
      <c r="E65" s="734"/>
      <c r="F65" s="517" t="s">
        <v>102</v>
      </c>
      <c r="G65" s="191">
        <v>1</v>
      </c>
      <c r="H65" s="547">
        <v>0</v>
      </c>
      <c r="I65" s="192" t="s">
        <v>88</v>
      </c>
      <c r="J65" s="191">
        <f>SUM( G65*H65)</f>
        <v>0</v>
      </c>
      <c r="K65" s="191">
        <f>SUM( J65*1.21)</f>
        <v>0</v>
      </c>
      <c r="L65" s="191">
        <v>0</v>
      </c>
      <c r="M65" s="191">
        <v>0</v>
      </c>
      <c r="N65" s="193" t="s">
        <v>824</v>
      </c>
    </row>
    <row r="66" spans="1:14">
      <c r="A66" s="194"/>
      <c r="B66" s="199"/>
      <c r="C66" s="199"/>
      <c r="D66" s="195" t="s">
        <v>84</v>
      </c>
      <c r="E66" s="195" t="s">
        <v>258</v>
      </c>
      <c r="F66" s="199"/>
      <c r="G66" s="196">
        <v>1</v>
      </c>
      <c r="H66" s="199"/>
      <c r="I66" s="199"/>
      <c r="J66" s="199"/>
      <c r="K66" s="199"/>
      <c r="L66" s="199"/>
      <c r="M66" s="199"/>
      <c r="N66" s="197"/>
    </row>
    <row r="67" spans="1:14">
      <c r="A67" s="516" t="s">
        <v>204</v>
      </c>
      <c r="B67" s="517" t="s">
        <v>23</v>
      </c>
      <c r="C67" s="517" t="s">
        <v>372</v>
      </c>
      <c r="D67" s="737" t="s">
        <v>373</v>
      </c>
      <c r="E67" s="734"/>
      <c r="F67" s="517" t="s">
        <v>102</v>
      </c>
      <c r="G67" s="191">
        <v>1</v>
      </c>
      <c r="H67" s="547">
        <v>0</v>
      </c>
      <c r="I67" s="192" t="s">
        <v>88</v>
      </c>
      <c r="J67" s="191">
        <f>SUM( G67*H67)</f>
        <v>0</v>
      </c>
      <c r="K67" s="191">
        <f>SUM( J67*1.21)</f>
        <v>0</v>
      </c>
      <c r="L67" s="191">
        <v>2.0000000000000002E-5</v>
      </c>
      <c r="M67" s="191">
        <v>2.0000000000000002E-5</v>
      </c>
      <c r="N67" s="193" t="s">
        <v>824</v>
      </c>
    </row>
    <row r="68" spans="1:14">
      <c r="A68" s="194"/>
      <c r="B68" s="199"/>
      <c r="C68" s="199"/>
      <c r="D68" s="195" t="s">
        <v>84</v>
      </c>
      <c r="E68" s="195" t="s">
        <v>264</v>
      </c>
      <c r="F68" s="199"/>
      <c r="G68" s="196">
        <v>1</v>
      </c>
      <c r="H68" s="199"/>
      <c r="I68" s="199"/>
      <c r="J68" s="199"/>
      <c r="K68" s="199"/>
      <c r="L68" s="199"/>
      <c r="M68" s="199"/>
      <c r="N68" s="197"/>
    </row>
    <row r="69" spans="1:14" ht="15" customHeight="1">
      <c r="A69" s="516" t="s">
        <v>208</v>
      </c>
      <c r="B69" s="517" t="s">
        <v>23</v>
      </c>
      <c r="C69" s="517" t="s">
        <v>374</v>
      </c>
      <c r="D69" s="737" t="s">
        <v>797</v>
      </c>
      <c r="E69" s="734"/>
      <c r="F69" s="517" t="s">
        <v>102</v>
      </c>
      <c r="G69" s="191">
        <v>1</v>
      </c>
      <c r="H69" s="547">
        <v>0</v>
      </c>
      <c r="I69" s="192" t="s">
        <v>88</v>
      </c>
      <c r="J69" s="191">
        <f>SUM( G69*H69)</f>
        <v>0</v>
      </c>
      <c r="K69" s="191">
        <f>SUM( J69*1.21)</f>
        <v>0</v>
      </c>
      <c r="L69" s="191">
        <v>0</v>
      </c>
      <c r="M69" s="191">
        <v>0</v>
      </c>
      <c r="N69" s="193" t="s">
        <v>824</v>
      </c>
    </row>
    <row r="70" spans="1:14">
      <c r="A70" s="194"/>
      <c r="B70" s="199"/>
      <c r="C70" s="199"/>
      <c r="D70" s="195" t="s">
        <v>84</v>
      </c>
      <c r="E70" s="195" t="s">
        <v>264</v>
      </c>
      <c r="F70" s="199"/>
      <c r="G70" s="196">
        <v>1</v>
      </c>
      <c r="H70" s="199"/>
      <c r="I70" s="199"/>
      <c r="J70" s="199"/>
      <c r="K70" s="199"/>
      <c r="L70" s="199"/>
      <c r="M70" s="199"/>
      <c r="N70" s="197"/>
    </row>
    <row r="71" spans="1:14" ht="15" customHeight="1">
      <c r="A71" s="516" t="s">
        <v>214</v>
      </c>
      <c r="B71" s="517" t="s">
        <v>23</v>
      </c>
      <c r="C71" s="517" t="s">
        <v>376</v>
      </c>
      <c r="D71" s="737" t="s">
        <v>796</v>
      </c>
      <c r="E71" s="734"/>
      <c r="F71" s="517" t="s">
        <v>102</v>
      </c>
      <c r="G71" s="191">
        <v>1</v>
      </c>
      <c r="H71" s="547">
        <v>0</v>
      </c>
      <c r="I71" s="192" t="s">
        <v>88</v>
      </c>
      <c r="J71" s="191">
        <f>SUM( G71*H71)</f>
        <v>0</v>
      </c>
      <c r="K71" s="191">
        <f>SUM( J71*1.21)</f>
        <v>0</v>
      </c>
      <c r="L71" s="191">
        <v>0</v>
      </c>
      <c r="M71" s="191">
        <v>0</v>
      </c>
      <c r="N71" s="193" t="s">
        <v>824</v>
      </c>
    </row>
    <row r="72" spans="1:14">
      <c r="A72" s="194"/>
      <c r="B72" s="199"/>
      <c r="C72" s="199"/>
      <c r="D72" s="195" t="s">
        <v>84</v>
      </c>
      <c r="E72" s="195" t="s">
        <v>377</v>
      </c>
      <c r="F72" s="199"/>
      <c r="G72" s="196">
        <v>1</v>
      </c>
      <c r="H72" s="199"/>
      <c r="I72" s="199"/>
      <c r="J72" s="199"/>
      <c r="K72" s="199"/>
      <c r="L72" s="199"/>
      <c r="M72" s="199"/>
      <c r="N72" s="197"/>
    </row>
    <row r="73" spans="1:14" ht="15" customHeight="1">
      <c r="A73" s="516" t="s">
        <v>218</v>
      </c>
      <c r="B73" s="517" t="s">
        <v>23</v>
      </c>
      <c r="C73" s="517" t="s">
        <v>378</v>
      </c>
      <c r="D73" s="737" t="s">
        <v>379</v>
      </c>
      <c r="E73" s="734"/>
      <c r="F73" s="517" t="s">
        <v>87</v>
      </c>
      <c r="G73" s="191">
        <v>0.9</v>
      </c>
      <c r="H73" s="547">
        <v>0</v>
      </c>
      <c r="I73" s="192" t="s">
        <v>88</v>
      </c>
      <c r="J73" s="191">
        <f>SUM( G73*H73)</f>
        <v>0</v>
      </c>
      <c r="K73" s="191">
        <f>SUM( J73*1.21)</f>
        <v>0</v>
      </c>
      <c r="L73" s="191">
        <v>6.9999999999999999E-4</v>
      </c>
      <c r="M73" s="191">
        <v>6.3000000000000003E-4</v>
      </c>
      <c r="N73" s="193" t="s">
        <v>824</v>
      </c>
    </row>
    <row r="74" spans="1:14">
      <c r="A74" s="194"/>
      <c r="B74" s="199"/>
      <c r="C74" s="199"/>
      <c r="D74" s="195" t="s">
        <v>380</v>
      </c>
      <c r="E74" s="195" t="s">
        <v>381</v>
      </c>
      <c r="F74" s="199"/>
      <c r="G74" s="196">
        <v>0.9</v>
      </c>
      <c r="H74" s="199"/>
      <c r="I74" s="199"/>
      <c r="J74" s="199"/>
      <c r="K74" s="199"/>
      <c r="L74" s="199"/>
      <c r="M74" s="199"/>
      <c r="N74" s="197"/>
    </row>
    <row r="75" spans="1:14" ht="15" customHeight="1">
      <c r="A75" s="516" t="s">
        <v>222</v>
      </c>
      <c r="B75" s="517" t="s">
        <v>23</v>
      </c>
      <c r="C75" s="517" t="s">
        <v>151</v>
      </c>
      <c r="D75" s="737" t="s">
        <v>776</v>
      </c>
      <c r="E75" s="734"/>
      <c r="F75" s="517" t="s">
        <v>102</v>
      </c>
      <c r="G75" s="191">
        <v>1</v>
      </c>
      <c r="H75" s="547">
        <v>0</v>
      </c>
      <c r="I75" s="192" t="s">
        <v>88</v>
      </c>
      <c r="J75" s="191">
        <f>SUM( G75*H75)</f>
        <v>0</v>
      </c>
      <c r="K75" s="191">
        <f>SUM( J75*1.21)</f>
        <v>0</v>
      </c>
      <c r="L75" s="191">
        <v>2.5000000000000001E-2</v>
      </c>
      <c r="M75" s="191">
        <v>2.5000000000000001E-2</v>
      </c>
      <c r="N75" s="193" t="s">
        <v>824</v>
      </c>
    </row>
    <row r="76" spans="1:14">
      <c r="A76" s="194"/>
      <c r="B76" s="199"/>
      <c r="C76" s="199"/>
      <c r="D76" s="195" t="s">
        <v>84</v>
      </c>
      <c r="E76" s="195" t="s">
        <v>258</v>
      </c>
      <c r="F76" s="199"/>
      <c r="G76" s="196">
        <v>1</v>
      </c>
      <c r="H76" s="199"/>
      <c r="I76" s="199"/>
      <c r="J76" s="199"/>
      <c r="K76" s="199"/>
      <c r="L76" s="199"/>
      <c r="M76" s="199"/>
      <c r="N76" s="197"/>
    </row>
    <row r="77" spans="1:14" ht="15" customHeight="1">
      <c r="A77" s="516" t="s">
        <v>225</v>
      </c>
      <c r="B77" s="517" t="s">
        <v>23</v>
      </c>
      <c r="C77" s="517" t="s">
        <v>382</v>
      </c>
      <c r="D77" s="737" t="s">
        <v>792</v>
      </c>
      <c r="E77" s="734"/>
      <c r="F77" s="517" t="s">
        <v>102</v>
      </c>
      <c r="G77" s="191">
        <v>1</v>
      </c>
      <c r="H77" s="547">
        <v>0</v>
      </c>
      <c r="I77" s="192" t="s">
        <v>88</v>
      </c>
      <c r="J77" s="191">
        <f>SUM( G77*H77)</f>
        <v>0</v>
      </c>
      <c r="K77" s="191">
        <f>SUM( J77*1.21)</f>
        <v>0</v>
      </c>
      <c r="L77" s="191">
        <v>2.5000000000000001E-2</v>
      </c>
      <c r="M77" s="191">
        <v>2.5000000000000001E-2</v>
      </c>
      <c r="N77" s="193" t="s">
        <v>824</v>
      </c>
    </row>
    <row r="78" spans="1:14">
      <c r="A78" s="194"/>
      <c r="B78" s="199"/>
      <c r="C78" s="199"/>
      <c r="D78" s="195" t="s">
        <v>84</v>
      </c>
      <c r="E78" s="195" t="s">
        <v>264</v>
      </c>
      <c r="F78" s="199"/>
      <c r="G78" s="196">
        <v>1</v>
      </c>
      <c r="H78" s="199"/>
      <c r="I78" s="199"/>
      <c r="J78" s="199"/>
      <c r="K78" s="199"/>
      <c r="L78" s="199"/>
      <c r="M78" s="199"/>
      <c r="N78" s="197"/>
    </row>
    <row r="79" spans="1:14">
      <c r="A79" s="516" t="s">
        <v>228</v>
      </c>
      <c r="B79" s="517" t="s">
        <v>23</v>
      </c>
      <c r="C79" s="517" t="s">
        <v>383</v>
      </c>
      <c r="D79" s="737" t="s">
        <v>384</v>
      </c>
      <c r="E79" s="734"/>
      <c r="F79" s="517" t="s">
        <v>87</v>
      </c>
      <c r="G79" s="191">
        <v>0.9</v>
      </c>
      <c r="H79" s="547">
        <v>0</v>
      </c>
      <c r="I79" s="192" t="s">
        <v>88</v>
      </c>
      <c r="J79" s="191">
        <f>SUM( G79*H79)</f>
        <v>0</v>
      </c>
      <c r="K79" s="191">
        <f>SUM( J79*1.21)</f>
        <v>0</v>
      </c>
      <c r="L79" s="191">
        <v>0</v>
      </c>
      <c r="M79" s="191">
        <v>0</v>
      </c>
      <c r="N79" s="193" t="s">
        <v>5</v>
      </c>
    </row>
    <row r="80" spans="1:14">
      <c r="A80" s="194"/>
      <c r="B80" s="199"/>
      <c r="C80" s="199"/>
      <c r="D80" s="195" t="s">
        <v>380</v>
      </c>
      <c r="E80" s="195" t="s">
        <v>381</v>
      </c>
      <c r="F80" s="199"/>
      <c r="G80" s="196">
        <v>0.9</v>
      </c>
      <c r="H80" s="199"/>
      <c r="I80" s="199"/>
      <c r="J80" s="199"/>
      <c r="K80" s="199"/>
      <c r="L80" s="199"/>
      <c r="M80" s="199"/>
      <c r="N80" s="197"/>
    </row>
    <row r="81" spans="1:14" ht="15" customHeight="1">
      <c r="A81" s="516" t="s">
        <v>231</v>
      </c>
      <c r="B81" s="517" t="s">
        <v>23</v>
      </c>
      <c r="C81" s="517" t="s">
        <v>166</v>
      </c>
      <c r="D81" s="737" t="s">
        <v>167</v>
      </c>
      <c r="E81" s="734"/>
      <c r="F81" s="517" t="s">
        <v>168</v>
      </c>
      <c r="G81" s="191">
        <v>235.82</v>
      </c>
      <c r="H81" s="547">
        <v>0</v>
      </c>
      <c r="I81" s="192" t="s">
        <v>88</v>
      </c>
      <c r="J81" s="191">
        <f>SUM( G81*H81)</f>
        <v>0</v>
      </c>
      <c r="K81" s="191">
        <f>SUM( J81*1.21)</f>
        <v>0</v>
      </c>
      <c r="L81" s="191">
        <v>0</v>
      </c>
      <c r="M81" s="191">
        <v>0</v>
      </c>
      <c r="N81" s="193" t="s">
        <v>824</v>
      </c>
    </row>
    <row r="82" spans="1:14" ht="15" customHeight="1">
      <c r="A82" s="188" t="s">
        <v>5</v>
      </c>
      <c r="B82" s="520" t="s">
        <v>23</v>
      </c>
      <c r="C82" s="520" t="s">
        <v>254</v>
      </c>
      <c r="D82" s="790" t="s">
        <v>255</v>
      </c>
      <c r="E82" s="791"/>
      <c r="F82" s="189" t="s">
        <v>13</v>
      </c>
      <c r="G82" s="189" t="s">
        <v>13</v>
      </c>
      <c r="H82" s="189" t="s">
        <v>13</v>
      </c>
      <c r="I82" s="189" t="s">
        <v>13</v>
      </c>
      <c r="J82" s="174">
        <f>SUM( J83:J91)</f>
        <v>0</v>
      </c>
      <c r="K82" s="174">
        <f>SUM( K83:K91)</f>
        <v>0</v>
      </c>
      <c r="L82" s="180" t="s">
        <v>5</v>
      </c>
      <c r="M82" s="174">
        <v>1.898E-2</v>
      </c>
      <c r="N82" s="190" t="s">
        <v>5</v>
      </c>
    </row>
    <row r="83" spans="1:14" ht="15" customHeight="1">
      <c r="A83" s="516" t="s">
        <v>385</v>
      </c>
      <c r="B83" s="517" t="s">
        <v>23</v>
      </c>
      <c r="C83" s="517" t="s">
        <v>386</v>
      </c>
      <c r="D83" s="737" t="s">
        <v>387</v>
      </c>
      <c r="E83" s="734"/>
      <c r="F83" s="517" t="s">
        <v>102</v>
      </c>
      <c r="G83" s="191">
        <v>2</v>
      </c>
      <c r="H83" s="547">
        <v>0</v>
      </c>
      <c r="I83" s="192" t="s">
        <v>88</v>
      </c>
      <c r="J83" s="191">
        <f>SUM( G83*H83)</f>
        <v>0</v>
      </c>
      <c r="K83" s="191">
        <f>SUM( J83*1.21)</f>
        <v>0</v>
      </c>
      <c r="L83" s="191">
        <v>2.0000000000000002E-5</v>
      </c>
      <c r="M83" s="191">
        <v>4.0000000000000003E-5</v>
      </c>
      <c r="N83" s="193" t="s">
        <v>824</v>
      </c>
    </row>
    <row r="84" spans="1:14">
      <c r="A84" s="194"/>
      <c r="B84" s="199"/>
      <c r="C84" s="199"/>
      <c r="D84" s="195" t="s">
        <v>94</v>
      </c>
      <c r="E84" s="195" t="s">
        <v>388</v>
      </c>
      <c r="F84" s="199"/>
      <c r="G84" s="196">
        <v>2</v>
      </c>
      <c r="H84" s="199"/>
      <c r="I84" s="199"/>
      <c r="J84" s="199"/>
      <c r="K84" s="199"/>
      <c r="L84" s="199"/>
      <c r="M84" s="199"/>
      <c r="N84" s="197"/>
    </row>
    <row r="85" spans="1:14" ht="15" customHeight="1">
      <c r="A85" s="516" t="s">
        <v>389</v>
      </c>
      <c r="B85" s="517" t="s">
        <v>23</v>
      </c>
      <c r="C85" s="517" t="s">
        <v>390</v>
      </c>
      <c r="D85" s="737" t="s">
        <v>391</v>
      </c>
      <c r="E85" s="734"/>
      <c r="F85" s="517" t="s">
        <v>392</v>
      </c>
      <c r="G85" s="191">
        <v>48</v>
      </c>
      <c r="H85" s="547">
        <v>0</v>
      </c>
      <c r="I85" s="192" t="s">
        <v>88</v>
      </c>
      <c r="J85" s="191">
        <f>SUM( G85*H85)</f>
        <v>0</v>
      </c>
      <c r="K85" s="191">
        <f>SUM( J85*1.21)</f>
        <v>0</v>
      </c>
      <c r="L85" s="191">
        <v>6.0000000000000002E-5</v>
      </c>
      <c r="M85" s="191">
        <v>2.8800000000000002E-3</v>
      </c>
      <c r="N85" s="193" t="s">
        <v>824</v>
      </c>
    </row>
    <row r="86" spans="1:14">
      <c r="A86" s="194"/>
      <c r="B86" s="199"/>
      <c r="C86" s="199"/>
      <c r="D86" s="195" t="s">
        <v>393</v>
      </c>
      <c r="E86" s="195" t="s">
        <v>394</v>
      </c>
      <c r="F86" s="199"/>
      <c r="G86" s="196">
        <v>48</v>
      </c>
      <c r="H86" s="199"/>
      <c r="I86" s="199"/>
      <c r="J86" s="199"/>
      <c r="K86" s="199"/>
      <c r="L86" s="199"/>
      <c r="M86" s="199"/>
      <c r="N86" s="197"/>
    </row>
    <row r="87" spans="1:14" ht="15" customHeight="1">
      <c r="A87" s="516" t="s">
        <v>82</v>
      </c>
      <c r="B87" s="517" t="s">
        <v>23</v>
      </c>
      <c r="C87" s="517" t="s">
        <v>395</v>
      </c>
      <c r="D87" s="737" t="s">
        <v>793</v>
      </c>
      <c r="E87" s="734"/>
      <c r="F87" s="517" t="s">
        <v>392</v>
      </c>
      <c r="G87" s="191">
        <v>1</v>
      </c>
      <c r="H87" s="547">
        <v>0</v>
      </c>
      <c r="I87" s="192" t="s">
        <v>88</v>
      </c>
      <c r="J87" s="191">
        <f>SUM( G87*H87)</f>
        <v>0</v>
      </c>
      <c r="K87" s="191">
        <f>SUM( J87*1.21)</f>
        <v>0</v>
      </c>
      <c r="L87" s="191">
        <v>6.0000000000000002E-5</v>
      </c>
      <c r="M87" s="191">
        <v>6.0000000000000002E-5</v>
      </c>
      <c r="N87" s="193" t="s">
        <v>824</v>
      </c>
    </row>
    <row r="88" spans="1:14">
      <c r="A88" s="194"/>
      <c r="B88" s="199"/>
      <c r="C88" s="199"/>
      <c r="D88" s="195" t="s">
        <v>84</v>
      </c>
      <c r="E88" s="195" t="s">
        <v>5</v>
      </c>
      <c r="F88" s="199"/>
      <c r="G88" s="196">
        <v>1</v>
      </c>
      <c r="H88" s="199"/>
      <c r="I88" s="199"/>
      <c r="J88" s="199"/>
      <c r="K88" s="199"/>
      <c r="L88" s="199"/>
      <c r="M88" s="199"/>
      <c r="N88" s="197"/>
    </row>
    <row r="89" spans="1:14" ht="15" customHeight="1">
      <c r="A89" s="516" t="s">
        <v>396</v>
      </c>
      <c r="B89" s="517" t="s">
        <v>23</v>
      </c>
      <c r="C89" s="517" t="s">
        <v>397</v>
      </c>
      <c r="D89" s="737" t="s">
        <v>398</v>
      </c>
      <c r="E89" s="734"/>
      <c r="F89" s="517" t="s">
        <v>102</v>
      </c>
      <c r="G89" s="191">
        <v>2</v>
      </c>
      <c r="H89" s="547">
        <v>0</v>
      </c>
      <c r="I89" s="192" t="s">
        <v>88</v>
      </c>
      <c r="J89" s="191">
        <f>SUM( G89*H89)</f>
        <v>0</v>
      </c>
      <c r="K89" s="191">
        <f>SUM( J89*1.21)</f>
        <v>0</v>
      </c>
      <c r="L89" s="191">
        <v>8.0000000000000002E-3</v>
      </c>
      <c r="M89" s="191">
        <v>1.6E-2</v>
      </c>
      <c r="N89" s="193" t="s">
        <v>824</v>
      </c>
    </row>
    <row r="90" spans="1:14">
      <c r="A90" s="194"/>
      <c r="B90" s="199"/>
      <c r="C90" s="199"/>
      <c r="D90" s="195" t="s">
        <v>94</v>
      </c>
      <c r="E90" s="195" t="s">
        <v>388</v>
      </c>
      <c r="F90" s="199"/>
      <c r="G90" s="196">
        <v>2</v>
      </c>
      <c r="H90" s="199"/>
      <c r="I90" s="199"/>
      <c r="J90" s="199"/>
      <c r="K90" s="199"/>
      <c r="L90" s="199"/>
      <c r="M90" s="199"/>
      <c r="N90" s="197"/>
    </row>
    <row r="91" spans="1:14" ht="15" customHeight="1">
      <c r="A91" s="516" t="s">
        <v>399</v>
      </c>
      <c r="B91" s="517" t="s">
        <v>23</v>
      </c>
      <c r="C91" s="517" t="s">
        <v>272</v>
      </c>
      <c r="D91" s="737" t="s">
        <v>273</v>
      </c>
      <c r="E91" s="734"/>
      <c r="F91" s="517" t="s">
        <v>168</v>
      </c>
      <c r="G91" s="191">
        <v>179.48</v>
      </c>
      <c r="H91" s="547">
        <v>0</v>
      </c>
      <c r="I91" s="192" t="s">
        <v>88</v>
      </c>
      <c r="J91" s="191">
        <f>SUM( G91*H91)</f>
        <v>0</v>
      </c>
      <c r="K91" s="191">
        <f>SUM( J91*1.21)</f>
        <v>0</v>
      </c>
      <c r="L91" s="191">
        <v>0</v>
      </c>
      <c r="M91" s="191">
        <v>0</v>
      </c>
      <c r="N91" s="193" t="s">
        <v>824</v>
      </c>
    </row>
    <row r="92" spans="1:14">
      <c r="A92" s="194"/>
      <c r="B92" s="199"/>
      <c r="C92" s="199"/>
      <c r="D92" s="195" t="s">
        <v>400</v>
      </c>
      <c r="E92" s="195" t="s">
        <v>5</v>
      </c>
      <c r="F92" s="199"/>
      <c r="G92" s="196">
        <v>179.48</v>
      </c>
      <c r="H92" s="199"/>
      <c r="I92" s="199"/>
      <c r="J92" s="199"/>
      <c r="K92" s="199"/>
      <c r="L92" s="199"/>
      <c r="M92" s="199"/>
      <c r="N92" s="197"/>
    </row>
    <row r="93" spans="1:14">
      <c r="A93" s="188" t="s">
        <v>5</v>
      </c>
      <c r="B93" s="520" t="s">
        <v>23</v>
      </c>
      <c r="C93" s="520" t="s">
        <v>275</v>
      </c>
      <c r="D93" s="790" t="s">
        <v>276</v>
      </c>
      <c r="E93" s="791"/>
      <c r="F93" s="189" t="s">
        <v>13</v>
      </c>
      <c r="G93" s="189" t="s">
        <v>13</v>
      </c>
      <c r="H93" s="189" t="s">
        <v>13</v>
      </c>
      <c r="I93" s="189" t="s">
        <v>13</v>
      </c>
      <c r="J93" s="174">
        <f>SUM( J94:J96)</f>
        <v>0</v>
      </c>
      <c r="K93" s="174">
        <f>SUM( K94:K96)</f>
        <v>0</v>
      </c>
      <c r="L93" s="180" t="s">
        <v>5</v>
      </c>
      <c r="M93" s="174">
        <v>0</v>
      </c>
      <c r="N93" s="190" t="s">
        <v>5</v>
      </c>
    </row>
    <row r="94" spans="1:14">
      <c r="A94" s="516" t="s">
        <v>401</v>
      </c>
      <c r="B94" s="517" t="s">
        <v>23</v>
      </c>
      <c r="C94" s="517" t="s">
        <v>402</v>
      </c>
      <c r="D94" s="737" t="s">
        <v>403</v>
      </c>
      <c r="E94" s="734"/>
      <c r="F94" s="517" t="s">
        <v>115</v>
      </c>
      <c r="G94" s="191">
        <v>8.6</v>
      </c>
      <c r="H94" s="547">
        <v>0</v>
      </c>
      <c r="I94" s="192" t="s">
        <v>88</v>
      </c>
      <c r="J94" s="191">
        <f>SUM( G94*H94)</f>
        <v>0</v>
      </c>
      <c r="K94" s="191">
        <f>SUM( J94*1.21)</f>
        <v>0</v>
      </c>
      <c r="L94" s="191">
        <v>0</v>
      </c>
      <c r="M94" s="191">
        <v>0</v>
      </c>
      <c r="N94" s="193" t="s">
        <v>824</v>
      </c>
    </row>
    <row r="95" spans="1:14">
      <c r="A95" s="194"/>
      <c r="B95" s="199"/>
      <c r="C95" s="199"/>
      <c r="D95" s="195" t="s">
        <v>404</v>
      </c>
      <c r="E95" s="195" t="s">
        <v>405</v>
      </c>
      <c r="F95" s="199"/>
      <c r="G95" s="196">
        <v>8.6</v>
      </c>
      <c r="H95" s="199"/>
      <c r="I95" s="199"/>
      <c r="J95" s="199"/>
      <c r="K95" s="199"/>
      <c r="L95" s="199"/>
      <c r="M95" s="199"/>
      <c r="N95" s="197"/>
    </row>
    <row r="96" spans="1:14" ht="15" customHeight="1">
      <c r="A96" s="516" t="s">
        <v>406</v>
      </c>
      <c r="B96" s="517" t="s">
        <v>23</v>
      </c>
      <c r="C96" s="517" t="s">
        <v>293</v>
      </c>
      <c r="D96" s="737" t="s">
        <v>294</v>
      </c>
      <c r="E96" s="734"/>
      <c r="F96" s="517" t="s">
        <v>168</v>
      </c>
      <c r="G96" s="191">
        <v>4.55</v>
      </c>
      <c r="H96" s="547">
        <v>0</v>
      </c>
      <c r="I96" s="192" t="s">
        <v>88</v>
      </c>
      <c r="J96" s="191">
        <f>SUM( G96*H96)</f>
        <v>0</v>
      </c>
      <c r="K96" s="191">
        <f>SUM( J96*1.21)</f>
        <v>0</v>
      </c>
      <c r="L96" s="191">
        <v>0</v>
      </c>
      <c r="M96" s="191">
        <v>0</v>
      </c>
      <c r="N96" s="193" t="s">
        <v>824</v>
      </c>
    </row>
    <row r="97" spans="1:14">
      <c r="A97" s="194"/>
      <c r="B97" s="199"/>
      <c r="C97" s="199"/>
      <c r="D97" s="195" t="s">
        <v>407</v>
      </c>
      <c r="E97" s="195" t="s">
        <v>5</v>
      </c>
      <c r="F97" s="199"/>
      <c r="G97" s="196">
        <v>4.55</v>
      </c>
      <c r="H97" s="199"/>
      <c r="I97" s="199"/>
      <c r="J97" s="199"/>
      <c r="K97" s="199"/>
      <c r="L97" s="199"/>
      <c r="M97" s="199"/>
      <c r="N97" s="197"/>
    </row>
    <row r="98" spans="1:14">
      <c r="A98" s="188" t="s">
        <v>5</v>
      </c>
      <c r="B98" s="520" t="s">
        <v>23</v>
      </c>
      <c r="C98" s="520" t="s">
        <v>296</v>
      </c>
      <c r="D98" s="790" t="s">
        <v>297</v>
      </c>
      <c r="E98" s="791"/>
      <c r="F98" s="189" t="s">
        <v>13</v>
      </c>
      <c r="G98" s="189" t="s">
        <v>13</v>
      </c>
      <c r="H98" s="189" t="s">
        <v>13</v>
      </c>
      <c r="I98" s="189" t="s">
        <v>13</v>
      </c>
      <c r="J98" s="174">
        <f>SUM( J99:J112)</f>
        <v>0</v>
      </c>
      <c r="K98" s="174">
        <f>SUM( K99:K112)</f>
        <v>0</v>
      </c>
      <c r="L98" s="180" t="s">
        <v>5</v>
      </c>
      <c r="M98" s="174">
        <v>3.32644E-2</v>
      </c>
      <c r="N98" s="190" t="s">
        <v>5</v>
      </c>
    </row>
    <row r="99" spans="1:14" ht="15" customHeight="1">
      <c r="A99" s="516" t="s">
        <v>408</v>
      </c>
      <c r="B99" s="517" t="s">
        <v>23</v>
      </c>
      <c r="C99" s="517" t="s">
        <v>409</v>
      </c>
      <c r="D99" s="737" t="s">
        <v>804</v>
      </c>
      <c r="E99" s="734"/>
      <c r="F99" s="517" t="s">
        <v>87</v>
      </c>
      <c r="G99" s="191">
        <v>18.7</v>
      </c>
      <c r="H99" s="547">
        <v>0</v>
      </c>
      <c r="I99" s="192" t="s">
        <v>88</v>
      </c>
      <c r="J99" s="191">
        <f>SUM( G99*H99)</f>
        <v>0</v>
      </c>
      <c r="K99" s="191">
        <f>SUM( J99*1.21)</f>
        <v>0</v>
      </c>
      <c r="L99" s="191">
        <v>1E-3</v>
      </c>
      <c r="M99" s="191">
        <v>1.8700000000000001E-2</v>
      </c>
      <c r="N99" s="193" t="s">
        <v>824</v>
      </c>
    </row>
    <row r="100" spans="1:14">
      <c r="A100" s="194"/>
      <c r="B100" s="199"/>
      <c r="C100" s="199"/>
      <c r="D100" s="195" t="s">
        <v>410</v>
      </c>
      <c r="E100" s="195" t="s">
        <v>308</v>
      </c>
      <c r="F100" s="199"/>
      <c r="G100" s="196">
        <v>18.7</v>
      </c>
      <c r="H100" s="199"/>
      <c r="I100" s="199"/>
      <c r="J100" s="199"/>
      <c r="K100" s="199"/>
      <c r="L100" s="199"/>
      <c r="M100" s="199"/>
      <c r="N100" s="197"/>
    </row>
    <row r="101" spans="1:14" ht="15" customHeight="1">
      <c r="A101" s="516" t="s">
        <v>411</v>
      </c>
      <c r="B101" s="517" t="s">
        <v>23</v>
      </c>
      <c r="C101" s="517" t="s">
        <v>412</v>
      </c>
      <c r="D101" s="737" t="s">
        <v>413</v>
      </c>
      <c r="E101" s="734"/>
      <c r="F101" s="517" t="s">
        <v>87</v>
      </c>
      <c r="G101" s="191">
        <v>23.1</v>
      </c>
      <c r="H101" s="547">
        <v>0</v>
      </c>
      <c r="I101" s="192" t="s">
        <v>88</v>
      </c>
      <c r="J101" s="191">
        <f>SUM( G101*H101)</f>
        <v>0</v>
      </c>
      <c r="K101" s="191">
        <f>SUM( J101*1.21)</f>
        <v>0</v>
      </c>
      <c r="L101" s="191">
        <v>0</v>
      </c>
      <c r="M101" s="191">
        <v>0</v>
      </c>
      <c r="N101" s="193" t="s">
        <v>824</v>
      </c>
    </row>
    <row r="102" spans="1:14">
      <c r="A102" s="194"/>
      <c r="B102" s="199"/>
      <c r="C102" s="199"/>
      <c r="D102" s="195" t="s">
        <v>414</v>
      </c>
      <c r="E102" s="195" t="s">
        <v>415</v>
      </c>
      <c r="F102" s="199"/>
      <c r="G102" s="196">
        <v>4.3</v>
      </c>
      <c r="H102" s="199"/>
      <c r="I102" s="199"/>
      <c r="J102" s="199"/>
      <c r="K102" s="199"/>
      <c r="L102" s="199"/>
      <c r="M102" s="199"/>
      <c r="N102" s="197"/>
    </row>
    <row r="103" spans="1:14">
      <c r="A103" s="194"/>
      <c r="B103" s="199"/>
      <c r="C103" s="199"/>
      <c r="D103" s="195" t="s">
        <v>416</v>
      </c>
      <c r="E103" s="195" t="s">
        <v>417</v>
      </c>
      <c r="F103" s="199"/>
      <c r="G103" s="196">
        <v>18.8</v>
      </c>
      <c r="H103" s="199"/>
      <c r="I103" s="199"/>
      <c r="J103" s="199"/>
      <c r="K103" s="199"/>
      <c r="L103" s="199"/>
      <c r="M103" s="199"/>
      <c r="N103" s="197"/>
    </row>
    <row r="104" spans="1:14" ht="15" customHeight="1">
      <c r="A104" s="516" t="s">
        <v>418</v>
      </c>
      <c r="B104" s="517" t="s">
        <v>23</v>
      </c>
      <c r="C104" s="517" t="s">
        <v>419</v>
      </c>
      <c r="D104" s="737" t="s">
        <v>420</v>
      </c>
      <c r="E104" s="734"/>
      <c r="F104" s="517" t="s">
        <v>87</v>
      </c>
      <c r="G104" s="191">
        <v>27.48</v>
      </c>
      <c r="H104" s="547">
        <v>0</v>
      </c>
      <c r="I104" s="192" t="s">
        <v>88</v>
      </c>
      <c r="J104" s="191">
        <f>SUM( G104*H104)</f>
        <v>0</v>
      </c>
      <c r="K104" s="191">
        <f>SUM( J104*1.21)</f>
        <v>0</v>
      </c>
      <c r="L104" s="191">
        <v>5.2999999999999998E-4</v>
      </c>
      <c r="M104" s="191">
        <v>1.45644E-2</v>
      </c>
      <c r="N104" s="193" t="s">
        <v>824</v>
      </c>
    </row>
    <row r="105" spans="1:14">
      <c r="A105" s="194"/>
      <c r="B105" s="199"/>
      <c r="C105" s="199"/>
      <c r="D105" s="195" t="s">
        <v>421</v>
      </c>
      <c r="E105" s="195" t="s">
        <v>98</v>
      </c>
      <c r="F105" s="199"/>
      <c r="G105" s="196">
        <v>4.5999999999999996</v>
      </c>
      <c r="H105" s="199"/>
      <c r="I105" s="199"/>
      <c r="J105" s="199"/>
      <c r="K105" s="199"/>
      <c r="L105" s="199"/>
      <c r="M105" s="199"/>
      <c r="N105" s="197"/>
    </row>
    <row r="106" spans="1:14">
      <c r="A106" s="194"/>
      <c r="B106" s="199"/>
      <c r="C106" s="199"/>
      <c r="D106" s="195" t="s">
        <v>422</v>
      </c>
      <c r="E106" s="195" t="s">
        <v>339</v>
      </c>
      <c r="F106" s="199"/>
      <c r="G106" s="196">
        <v>0.95</v>
      </c>
      <c r="H106" s="199"/>
      <c r="I106" s="199"/>
      <c r="J106" s="199"/>
      <c r="K106" s="199"/>
      <c r="L106" s="199"/>
      <c r="M106" s="199"/>
      <c r="N106" s="197"/>
    </row>
    <row r="107" spans="1:14">
      <c r="A107" s="194"/>
      <c r="B107" s="199"/>
      <c r="C107" s="199"/>
      <c r="D107" s="195" t="s">
        <v>416</v>
      </c>
      <c r="E107" s="195" t="s">
        <v>423</v>
      </c>
      <c r="F107" s="199"/>
      <c r="G107" s="196">
        <v>18.8</v>
      </c>
      <c r="H107" s="199"/>
      <c r="I107" s="199"/>
      <c r="J107" s="199"/>
      <c r="K107" s="199"/>
      <c r="L107" s="199"/>
      <c r="M107" s="199"/>
      <c r="N107" s="197"/>
    </row>
    <row r="108" spans="1:14">
      <c r="A108" s="194"/>
      <c r="B108" s="199"/>
      <c r="C108" s="199"/>
      <c r="D108" s="195" t="s">
        <v>424</v>
      </c>
      <c r="E108" s="195" t="s">
        <v>339</v>
      </c>
      <c r="F108" s="199"/>
      <c r="G108" s="196">
        <v>3.13</v>
      </c>
      <c r="H108" s="199"/>
      <c r="I108" s="199"/>
      <c r="J108" s="199"/>
      <c r="K108" s="199"/>
      <c r="L108" s="199"/>
      <c r="M108" s="199"/>
      <c r="N108" s="197"/>
    </row>
    <row r="109" spans="1:14" ht="15" customHeight="1">
      <c r="A109" s="516" t="s">
        <v>425</v>
      </c>
      <c r="B109" s="517" t="s">
        <v>23</v>
      </c>
      <c r="C109" s="517" t="s">
        <v>426</v>
      </c>
      <c r="D109" s="737" t="s">
        <v>427</v>
      </c>
      <c r="E109" s="734"/>
      <c r="F109" s="517" t="s">
        <v>87</v>
      </c>
      <c r="G109" s="191">
        <v>23.1</v>
      </c>
      <c r="H109" s="547">
        <v>0</v>
      </c>
      <c r="I109" s="192" t="s">
        <v>88</v>
      </c>
      <c r="J109" s="191">
        <f>SUM( G109*H109)</f>
        <v>0</v>
      </c>
      <c r="K109" s="191">
        <f>SUM( J109*1.21)</f>
        <v>0</v>
      </c>
      <c r="L109" s="191">
        <v>0</v>
      </c>
      <c r="M109" s="191">
        <v>0</v>
      </c>
      <c r="N109" s="193" t="s">
        <v>824</v>
      </c>
    </row>
    <row r="110" spans="1:14">
      <c r="A110" s="194"/>
      <c r="B110" s="199"/>
      <c r="C110" s="199"/>
      <c r="D110" s="195" t="s">
        <v>414</v>
      </c>
      <c r="E110" s="195" t="s">
        <v>98</v>
      </c>
      <c r="F110" s="199"/>
      <c r="G110" s="196">
        <v>4.3</v>
      </c>
      <c r="H110" s="199"/>
      <c r="I110" s="199"/>
      <c r="J110" s="199"/>
      <c r="K110" s="199"/>
      <c r="L110" s="199"/>
      <c r="M110" s="199"/>
      <c r="N110" s="197"/>
    </row>
    <row r="111" spans="1:14">
      <c r="A111" s="194"/>
      <c r="B111" s="199"/>
      <c r="C111" s="199"/>
      <c r="D111" s="195" t="s">
        <v>416</v>
      </c>
      <c r="E111" s="195" t="s">
        <v>423</v>
      </c>
      <c r="F111" s="199"/>
      <c r="G111" s="196">
        <v>18.8</v>
      </c>
      <c r="H111" s="199"/>
      <c r="I111" s="199"/>
      <c r="J111" s="199"/>
      <c r="K111" s="199"/>
      <c r="L111" s="199"/>
      <c r="M111" s="199"/>
      <c r="N111" s="197"/>
    </row>
    <row r="112" spans="1:14" ht="15" customHeight="1">
      <c r="A112" s="516" t="s">
        <v>428</v>
      </c>
      <c r="B112" s="517" t="s">
        <v>23</v>
      </c>
      <c r="C112" s="517" t="s">
        <v>429</v>
      </c>
      <c r="D112" s="737" t="s">
        <v>430</v>
      </c>
      <c r="E112" s="734"/>
      <c r="F112" s="517" t="s">
        <v>168</v>
      </c>
      <c r="G112" s="191">
        <v>521.26</v>
      </c>
      <c r="H112" s="547">
        <v>0</v>
      </c>
      <c r="I112" s="192" t="s">
        <v>88</v>
      </c>
      <c r="J112" s="191">
        <f>SUM( G112*H112)</f>
        <v>0</v>
      </c>
      <c r="K112" s="191">
        <f>SUM( J112*1.21)</f>
        <v>0</v>
      </c>
      <c r="L112" s="191">
        <v>0</v>
      </c>
      <c r="M112" s="191">
        <v>0</v>
      </c>
      <c r="N112" s="193" t="s">
        <v>824</v>
      </c>
    </row>
    <row r="113" spans="1:14">
      <c r="A113" s="188" t="s">
        <v>5</v>
      </c>
      <c r="B113" s="520" t="s">
        <v>23</v>
      </c>
      <c r="C113" s="520" t="s">
        <v>431</v>
      </c>
      <c r="D113" s="790" t="s">
        <v>432</v>
      </c>
      <c r="E113" s="791"/>
      <c r="F113" s="189" t="s">
        <v>13</v>
      </c>
      <c r="G113" s="189" t="s">
        <v>13</v>
      </c>
      <c r="H113" s="189" t="s">
        <v>13</v>
      </c>
      <c r="I113" s="189" t="s">
        <v>13</v>
      </c>
      <c r="J113" s="174">
        <f>SUM( J114:J124)</f>
        <v>0</v>
      </c>
      <c r="K113" s="174">
        <f>SUM( K114:K124)</f>
        <v>0</v>
      </c>
      <c r="L113" s="180" t="s">
        <v>5</v>
      </c>
      <c r="M113" s="174">
        <v>5.4986000000000002E-3</v>
      </c>
      <c r="N113" s="190" t="s">
        <v>5</v>
      </c>
    </row>
    <row r="114" spans="1:14" ht="15" customHeight="1">
      <c r="A114" s="516" t="s">
        <v>433</v>
      </c>
      <c r="B114" s="517" t="s">
        <v>23</v>
      </c>
      <c r="C114" s="517" t="s">
        <v>434</v>
      </c>
      <c r="D114" s="737" t="s">
        <v>435</v>
      </c>
      <c r="E114" s="734"/>
      <c r="F114" s="517" t="s">
        <v>87</v>
      </c>
      <c r="G114" s="191">
        <v>22.4</v>
      </c>
      <c r="H114" s="547">
        <v>0</v>
      </c>
      <c r="I114" s="192" t="s">
        <v>88</v>
      </c>
      <c r="J114" s="191">
        <f>SUM( G114*H114)</f>
        <v>0</v>
      </c>
      <c r="K114" s="191">
        <f>SUM( J114*1.21)</f>
        <v>0</v>
      </c>
      <c r="L114" s="191">
        <v>0</v>
      </c>
      <c r="M114" s="191">
        <v>0</v>
      </c>
      <c r="N114" s="193" t="s">
        <v>824</v>
      </c>
    </row>
    <row r="115" spans="1:14">
      <c r="A115" s="194"/>
      <c r="B115" s="199"/>
      <c r="C115" s="199"/>
      <c r="D115" s="195" t="s">
        <v>436</v>
      </c>
      <c r="E115" s="195" t="s">
        <v>437</v>
      </c>
      <c r="F115" s="199"/>
      <c r="G115" s="196">
        <v>22.4</v>
      </c>
      <c r="H115" s="199"/>
      <c r="I115" s="199"/>
      <c r="J115" s="199"/>
      <c r="K115" s="199"/>
      <c r="L115" s="199"/>
      <c r="M115" s="199"/>
      <c r="N115" s="197"/>
    </row>
    <row r="116" spans="1:14" ht="15" customHeight="1">
      <c r="A116" s="516" t="s">
        <v>438</v>
      </c>
      <c r="B116" s="517" t="s">
        <v>23</v>
      </c>
      <c r="C116" s="517" t="s">
        <v>439</v>
      </c>
      <c r="D116" s="737" t="s">
        <v>440</v>
      </c>
      <c r="E116" s="734"/>
      <c r="F116" s="517" t="s">
        <v>87</v>
      </c>
      <c r="G116" s="191">
        <v>22.4</v>
      </c>
      <c r="H116" s="547">
        <v>0</v>
      </c>
      <c r="I116" s="192" t="s">
        <v>88</v>
      </c>
      <c r="J116" s="191">
        <f>SUM( G116*H116)</f>
        <v>0</v>
      </c>
      <c r="K116" s="191">
        <f>SUM( J116*1.21)</f>
        <v>0</v>
      </c>
      <c r="L116" s="191">
        <v>1.1E-4</v>
      </c>
      <c r="M116" s="191">
        <v>2.464E-3</v>
      </c>
      <c r="N116" s="193" t="s">
        <v>824</v>
      </c>
    </row>
    <row r="117" spans="1:14">
      <c r="A117" s="194"/>
      <c r="B117" s="199"/>
      <c r="C117" s="199"/>
      <c r="D117" s="195" t="s">
        <v>436</v>
      </c>
      <c r="E117" s="195" t="s">
        <v>437</v>
      </c>
      <c r="F117" s="199"/>
      <c r="G117" s="196">
        <v>22.4</v>
      </c>
      <c r="H117" s="199"/>
      <c r="I117" s="199"/>
      <c r="J117" s="199"/>
      <c r="K117" s="199"/>
      <c r="L117" s="199"/>
      <c r="M117" s="199"/>
      <c r="N117" s="197"/>
    </row>
    <row r="118" spans="1:14" ht="15" customHeight="1">
      <c r="A118" s="516" t="s">
        <v>441</v>
      </c>
      <c r="B118" s="517" t="s">
        <v>23</v>
      </c>
      <c r="C118" s="517" t="s">
        <v>442</v>
      </c>
      <c r="D118" s="737" t="s">
        <v>443</v>
      </c>
      <c r="E118" s="734"/>
      <c r="F118" s="517" t="s">
        <v>87</v>
      </c>
      <c r="G118" s="191">
        <v>22.4</v>
      </c>
      <c r="H118" s="547">
        <v>0</v>
      </c>
      <c r="I118" s="192" t="s">
        <v>88</v>
      </c>
      <c r="J118" s="191">
        <f>SUM( G118*H118)</f>
        <v>0</v>
      </c>
      <c r="K118" s="191">
        <f>SUM( J118*1.21)</f>
        <v>0</v>
      </c>
      <c r="L118" s="191">
        <v>0</v>
      </c>
      <c r="M118" s="191">
        <v>0</v>
      </c>
      <c r="N118" s="193" t="s">
        <v>824</v>
      </c>
    </row>
    <row r="119" spans="1:14">
      <c r="A119" s="194"/>
      <c r="B119" s="199"/>
      <c r="C119" s="199"/>
      <c r="D119" s="195" t="s">
        <v>436</v>
      </c>
      <c r="E119" s="195" t="s">
        <v>437</v>
      </c>
      <c r="F119" s="199"/>
      <c r="G119" s="196">
        <v>22.4</v>
      </c>
      <c r="H119" s="199"/>
      <c r="I119" s="199"/>
      <c r="J119" s="199"/>
      <c r="K119" s="199"/>
      <c r="L119" s="199"/>
      <c r="M119" s="199"/>
      <c r="N119" s="197"/>
    </row>
    <row r="120" spans="1:14" ht="15" customHeight="1">
      <c r="A120" s="516" t="s">
        <v>444</v>
      </c>
      <c r="B120" s="517" t="s">
        <v>23</v>
      </c>
      <c r="C120" s="517" t="s">
        <v>445</v>
      </c>
      <c r="D120" s="737" t="s">
        <v>446</v>
      </c>
      <c r="E120" s="734"/>
      <c r="F120" s="517" t="s">
        <v>115</v>
      </c>
      <c r="G120" s="191">
        <v>13.84</v>
      </c>
      <c r="H120" s="547">
        <v>0</v>
      </c>
      <c r="I120" s="192" t="s">
        <v>88</v>
      </c>
      <c r="J120" s="191">
        <f>SUM( G120*H120)</f>
        <v>0</v>
      </c>
      <c r="K120" s="191">
        <f>SUM( J120*1.21)</f>
        <v>0</v>
      </c>
      <c r="L120" s="191">
        <v>1E-4</v>
      </c>
      <c r="M120" s="191">
        <v>1.384E-3</v>
      </c>
      <c r="N120" s="193" t="s">
        <v>824</v>
      </c>
    </row>
    <row r="121" spans="1:14">
      <c r="A121" s="194"/>
      <c r="B121" s="199"/>
      <c r="C121" s="199"/>
      <c r="D121" s="195" t="s">
        <v>447</v>
      </c>
      <c r="E121" s="195" t="s">
        <v>794</v>
      </c>
      <c r="F121" s="199"/>
      <c r="G121" s="196">
        <v>13.84</v>
      </c>
      <c r="H121" s="199"/>
      <c r="I121" s="199"/>
      <c r="J121" s="199"/>
      <c r="K121" s="199"/>
      <c r="L121" s="199"/>
      <c r="M121" s="199"/>
      <c r="N121" s="197"/>
    </row>
    <row r="122" spans="1:14" ht="15" customHeight="1">
      <c r="A122" s="516" t="s">
        <v>449</v>
      </c>
      <c r="B122" s="517" t="s">
        <v>23</v>
      </c>
      <c r="C122" s="517" t="s">
        <v>450</v>
      </c>
      <c r="D122" s="737" t="s">
        <v>451</v>
      </c>
      <c r="E122" s="734"/>
      <c r="F122" s="517" t="s">
        <v>115</v>
      </c>
      <c r="G122" s="191">
        <v>18.34</v>
      </c>
      <c r="H122" s="547">
        <v>0</v>
      </c>
      <c r="I122" s="192" t="s">
        <v>88</v>
      </c>
      <c r="J122" s="191">
        <f>SUM( G122*H122)</f>
        <v>0</v>
      </c>
      <c r="K122" s="191">
        <f>SUM( J122*1.21)</f>
        <v>0</v>
      </c>
      <c r="L122" s="191">
        <v>9.0000000000000006E-5</v>
      </c>
      <c r="M122" s="191">
        <v>1.6506000000000001E-3</v>
      </c>
      <c r="N122" s="193" t="s">
        <v>824</v>
      </c>
    </row>
    <row r="123" spans="1:14">
      <c r="A123" s="194"/>
      <c r="B123" s="199"/>
      <c r="C123" s="199"/>
      <c r="D123" s="195" t="s">
        <v>452</v>
      </c>
      <c r="E123" s="195" t="s">
        <v>437</v>
      </c>
      <c r="F123" s="199"/>
      <c r="G123" s="196">
        <v>18.34</v>
      </c>
      <c r="H123" s="199"/>
      <c r="I123" s="199"/>
      <c r="J123" s="199"/>
      <c r="K123" s="199"/>
      <c r="L123" s="199"/>
      <c r="M123" s="199"/>
      <c r="N123" s="197"/>
    </row>
    <row r="124" spans="1:14" ht="15" customHeight="1">
      <c r="A124" s="516" t="s">
        <v>453</v>
      </c>
      <c r="B124" s="517" t="s">
        <v>23</v>
      </c>
      <c r="C124" s="517" t="s">
        <v>454</v>
      </c>
      <c r="D124" s="737" t="s">
        <v>455</v>
      </c>
      <c r="E124" s="734"/>
      <c r="F124" s="517" t="s">
        <v>168</v>
      </c>
      <c r="G124" s="191">
        <v>346.05</v>
      </c>
      <c r="H124" s="547">
        <v>0</v>
      </c>
      <c r="I124" s="192" t="s">
        <v>88</v>
      </c>
      <c r="J124" s="191">
        <f>SUM( G124*H124)</f>
        <v>0</v>
      </c>
      <c r="K124" s="191">
        <f>SUM( J124*1.21)</f>
        <v>0</v>
      </c>
      <c r="L124" s="191">
        <v>0</v>
      </c>
      <c r="M124" s="191">
        <v>0</v>
      </c>
      <c r="N124" s="193" t="s">
        <v>824</v>
      </c>
    </row>
    <row r="125" spans="1:14">
      <c r="A125" s="194"/>
      <c r="B125" s="199"/>
      <c r="C125" s="199"/>
      <c r="D125" s="195" t="s">
        <v>456</v>
      </c>
      <c r="E125" s="195" t="s">
        <v>5</v>
      </c>
      <c r="F125" s="199"/>
      <c r="G125" s="196">
        <v>346.05</v>
      </c>
      <c r="H125" s="199"/>
      <c r="I125" s="199"/>
      <c r="J125" s="199"/>
      <c r="K125" s="199"/>
      <c r="L125" s="199"/>
      <c r="M125" s="199"/>
      <c r="N125" s="197"/>
    </row>
    <row r="126" spans="1:14">
      <c r="A126" s="188" t="s">
        <v>5</v>
      </c>
      <c r="B126" s="520" t="s">
        <v>23</v>
      </c>
      <c r="C126" s="520" t="s">
        <v>170</v>
      </c>
      <c r="D126" s="790" t="s">
        <v>171</v>
      </c>
      <c r="E126" s="791"/>
      <c r="F126" s="189" t="s">
        <v>13</v>
      </c>
      <c r="G126" s="189" t="s">
        <v>13</v>
      </c>
      <c r="H126" s="189" t="s">
        <v>13</v>
      </c>
      <c r="I126" s="189" t="s">
        <v>13</v>
      </c>
      <c r="J126" s="174">
        <f>SUM( J127:J136)</f>
        <v>0</v>
      </c>
      <c r="K126" s="174">
        <f>SUM( K127:K136)</f>
        <v>0</v>
      </c>
      <c r="L126" s="180" t="s">
        <v>5</v>
      </c>
      <c r="M126" s="174">
        <v>0.15209335999999998</v>
      </c>
      <c r="N126" s="190" t="s">
        <v>5</v>
      </c>
    </row>
    <row r="127" spans="1:14" ht="15" customHeight="1">
      <c r="A127" s="516" t="s">
        <v>457</v>
      </c>
      <c r="B127" s="517" t="s">
        <v>23</v>
      </c>
      <c r="C127" s="517" t="s">
        <v>458</v>
      </c>
      <c r="D127" s="737" t="s">
        <v>795</v>
      </c>
      <c r="E127" s="734"/>
      <c r="F127" s="517" t="s">
        <v>87</v>
      </c>
      <c r="G127" s="191">
        <v>60.68</v>
      </c>
      <c r="H127" s="547">
        <v>0</v>
      </c>
      <c r="I127" s="192" t="s">
        <v>88</v>
      </c>
      <c r="J127" s="191">
        <f>SUM( G127*H127)</f>
        <v>0</v>
      </c>
      <c r="K127" s="191">
        <f>SUM( J127*1.21)</f>
        <v>0</v>
      </c>
      <c r="L127" s="191">
        <v>3.4000000000000002E-4</v>
      </c>
      <c r="M127" s="191">
        <v>0</v>
      </c>
      <c r="N127" s="193" t="s">
        <v>824</v>
      </c>
    </row>
    <row r="128" spans="1:14" ht="15" customHeight="1">
      <c r="A128" s="516" t="s">
        <v>459</v>
      </c>
      <c r="B128" s="517" t="s">
        <v>23</v>
      </c>
      <c r="C128" s="517" t="s">
        <v>173</v>
      </c>
      <c r="D128" s="737" t="s">
        <v>460</v>
      </c>
      <c r="E128" s="734"/>
      <c r="F128" s="517" t="s">
        <v>87</v>
      </c>
      <c r="G128" s="191">
        <v>18.856000000000002</v>
      </c>
      <c r="H128" s="547">
        <v>0</v>
      </c>
      <c r="I128" s="192" t="s">
        <v>88</v>
      </c>
      <c r="J128" s="191">
        <f>SUM( G128*H128)</f>
        <v>0</v>
      </c>
      <c r="K128" s="191">
        <f>SUM( J128*1.21)</f>
        <v>0</v>
      </c>
      <c r="L128" s="191">
        <v>5.0000000000000002E-5</v>
      </c>
      <c r="M128" s="191">
        <v>9.4280000000000015E-4</v>
      </c>
      <c r="N128" s="193" t="s">
        <v>824</v>
      </c>
    </row>
    <row r="129" spans="1:14">
      <c r="A129" s="194"/>
      <c r="B129" s="199"/>
      <c r="C129" s="199"/>
      <c r="D129" s="195" t="s">
        <v>461</v>
      </c>
      <c r="E129" s="195" t="s">
        <v>462</v>
      </c>
      <c r="F129" s="199"/>
      <c r="G129" s="196">
        <v>18.856000000000002</v>
      </c>
      <c r="H129" s="199"/>
      <c r="I129" s="199"/>
      <c r="J129" s="199"/>
      <c r="K129" s="199"/>
      <c r="L129" s="199"/>
      <c r="M129" s="199"/>
      <c r="N129" s="197"/>
    </row>
    <row r="130" spans="1:14" ht="15" customHeight="1">
      <c r="A130" s="516" t="s">
        <v>463</v>
      </c>
      <c r="B130" s="517" t="s">
        <v>23</v>
      </c>
      <c r="C130" s="517" t="s">
        <v>464</v>
      </c>
      <c r="D130" s="737" t="s">
        <v>465</v>
      </c>
      <c r="E130" s="734"/>
      <c r="F130" s="517" t="s">
        <v>87</v>
      </c>
      <c r="G130" s="191">
        <v>215.74199999999999</v>
      </c>
      <c r="H130" s="547">
        <v>0</v>
      </c>
      <c r="I130" s="192" t="s">
        <v>88</v>
      </c>
      <c r="J130" s="191">
        <f>SUM( G130*H130)</f>
        <v>0</v>
      </c>
      <c r="K130" s="191">
        <f>SUM( J130*1.21)</f>
        <v>0</v>
      </c>
      <c r="L130" s="191">
        <v>2.0000000000000001E-4</v>
      </c>
      <c r="M130" s="191">
        <v>4.3148400000000003E-2</v>
      </c>
      <c r="N130" s="193" t="s">
        <v>824</v>
      </c>
    </row>
    <row r="131" spans="1:14">
      <c r="A131" s="194"/>
      <c r="B131" s="199"/>
      <c r="C131" s="199"/>
      <c r="D131" s="195" t="s">
        <v>466</v>
      </c>
      <c r="E131" s="195" t="s">
        <v>467</v>
      </c>
      <c r="F131" s="199"/>
      <c r="G131" s="196">
        <v>64.3</v>
      </c>
      <c r="H131" s="199"/>
      <c r="I131" s="199"/>
      <c r="J131" s="199"/>
      <c r="K131" s="199"/>
      <c r="L131" s="199"/>
      <c r="M131" s="199"/>
      <c r="N131" s="197"/>
    </row>
    <row r="132" spans="1:14">
      <c r="A132" s="194"/>
      <c r="B132" s="199"/>
      <c r="C132" s="199"/>
      <c r="D132" s="195" t="s">
        <v>468</v>
      </c>
      <c r="E132" s="195" t="s">
        <v>469</v>
      </c>
      <c r="F132" s="199"/>
      <c r="G132" s="196">
        <v>47.59</v>
      </c>
      <c r="H132" s="199"/>
      <c r="I132" s="199"/>
      <c r="J132" s="199"/>
      <c r="K132" s="199"/>
      <c r="L132" s="199"/>
      <c r="M132" s="199"/>
      <c r="N132" s="197"/>
    </row>
    <row r="133" spans="1:14">
      <c r="A133" s="194"/>
      <c r="B133" s="199"/>
      <c r="C133" s="199"/>
      <c r="D133" s="195" t="s">
        <v>470</v>
      </c>
      <c r="E133" s="195" t="s">
        <v>471</v>
      </c>
      <c r="F133" s="199"/>
      <c r="G133" s="196">
        <v>44.603200000000001</v>
      </c>
      <c r="H133" s="199"/>
      <c r="I133" s="199"/>
      <c r="J133" s="199"/>
      <c r="K133" s="199"/>
      <c r="L133" s="199"/>
      <c r="M133" s="199"/>
      <c r="N133" s="197"/>
    </row>
    <row r="134" spans="1:14">
      <c r="A134" s="194"/>
      <c r="B134" s="199"/>
      <c r="C134" s="199"/>
      <c r="D134" s="195" t="s">
        <v>472</v>
      </c>
      <c r="E134" s="195" t="s">
        <v>462</v>
      </c>
      <c r="F134" s="199"/>
      <c r="G134" s="196">
        <v>45.729599999999998</v>
      </c>
      <c r="H134" s="199"/>
      <c r="I134" s="199"/>
      <c r="J134" s="199"/>
      <c r="K134" s="199"/>
      <c r="L134" s="199"/>
      <c r="M134" s="199"/>
      <c r="N134" s="197"/>
    </row>
    <row r="135" spans="1:14">
      <c r="A135" s="194"/>
      <c r="B135" s="199"/>
      <c r="C135" s="199"/>
      <c r="D135" s="195" t="s">
        <v>473</v>
      </c>
      <c r="E135" s="195" t="s">
        <v>474</v>
      </c>
      <c r="F135" s="199"/>
      <c r="G135" s="196">
        <v>13.5192</v>
      </c>
      <c r="H135" s="199"/>
      <c r="I135" s="199"/>
      <c r="J135" s="199"/>
      <c r="K135" s="199"/>
      <c r="L135" s="199"/>
      <c r="M135" s="199"/>
      <c r="N135" s="197"/>
    </row>
    <row r="136" spans="1:14" ht="15" customHeight="1">
      <c r="A136" s="516" t="s">
        <v>475</v>
      </c>
      <c r="B136" s="517" t="s">
        <v>23</v>
      </c>
      <c r="C136" s="517" t="s">
        <v>178</v>
      </c>
      <c r="D136" s="737" t="s">
        <v>783</v>
      </c>
      <c r="E136" s="734"/>
      <c r="F136" s="517" t="s">
        <v>87</v>
      </c>
      <c r="G136" s="191">
        <v>385.72199999999998</v>
      </c>
      <c r="H136" s="547">
        <v>0</v>
      </c>
      <c r="I136" s="192" t="s">
        <v>88</v>
      </c>
      <c r="J136" s="191">
        <f>SUM( G136*H136)</f>
        <v>0</v>
      </c>
      <c r="K136" s="191">
        <f>SUM( J136*1.21)</f>
        <v>0</v>
      </c>
      <c r="L136" s="191">
        <v>2.7999999999999998E-4</v>
      </c>
      <c r="M136" s="191">
        <v>0.10800215999999999</v>
      </c>
      <c r="N136" s="193" t="s">
        <v>824</v>
      </c>
    </row>
    <row r="137" spans="1:14">
      <c r="A137" s="194"/>
      <c r="B137" s="199"/>
      <c r="C137" s="199"/>
      <c r="D137" s="195" t="s">
        <v>476</v>
      </c>
      <c r="E137" s="195" t="s">
        <v>5</v>
      </c>
      <c r="F137" s="199"/>
      <c r="G137" s="196">
        <v>385.72199999999998</v>
      </c>
      <c r="H137" s="199"/>
      <c r="I137" s="199"/>
      <c r="J137" s="199"/>
      <c r="K137" s="199"/>
      <c r="L137" s="199"/>
      <c r="M137" s="199"/>
      <c r="N137" s="197"/>
    </row>
    <row r="138" spans="1:14">
      <c r="A138" s="194"/>
      <c r="B138" s="199"/>
      <c r="C138" s="199"/>
      <c r="D138" s="195"/>
      <c r="E138" s="195"/>
      <c r="F138" s="199"/>
      <c r="G138" s="196"/>
      <c r="H138" s="199"/>
      <c r="I138" s="199"/>
      <c r="J138" s="199"/>
      <c r="K138" s="199"/>
      <c r="L138" s="199"/>
      <c r="M138" s="199"/>
      <c r="N138" s="197"/>
    </row>
    <row r="139" spans="1:14">
      <c r="A139" s="194"/>
      <c r="B139" s="199"/>
      <c r="C139" s="199"/>
      <c r="D139" s="195"/>
      <c r="E139" s="195"/>
      <c r="F139" s="199"/>
      <c r="G139" s="196"/>
      <c r="H139" s="199"/>
      <c r="I139" s="199"/>
      <c r="J139" s="199"/>
      <c r="K139" s="199"/>
      <c r="L139" s="199"/>
      <c r="M139" s="199"/>
      <c r="N139" s="197"/>
    </row>
    <row r="140" spans="1:14">
      <c r="A140" s="194"/>
      <c r="B140" s="199"/>
      <c r="C140" s="199"/>
      <c r="D140" s="195"/>
      <c r="E140" s="195"/>
      <c r="F140" s="199"/>
      <c r="G140" s="196"/>
      <c r="H140" s="199"/>
      <c r="I140" s="199"/>
      <c r="J140" s="199"/>
      <c r="K140" s="199"/>
      <c r="L140" s="199"/>
      <c r="M140" s="199"/>
      <c r="N140" s="197"/>
    </row>
    <row r="141" spans="1:14">
      <c r="A141" s="188" t="s">
        <v>5</v>
      </c>
      <c r="B141" s="520" t="s">
        <v>23</v>
      </c>
      <c r="C141" s="520" t="s">
        <v>187</v>
      </c>
      <c r="D141" s="790" t="s">
        <v>188</v>
      </c>
      <c r="E141" s="791"/>
      <c r="F141" s="189" t="s">
        <v>13</v>
      </c>
      <c r="G141" s="189" t="s">
        <v>13</v>
      </c>
      <c r="H141" s="189" t="s">
        <v>13</v>
      </c>
      <c r="I141" s="189" t="s">
        <v>13</v>
      </c>
      <c r="J141" s="174">
        <f>SUM( J142:J150)</f>
        <v>0</v>
      </c>
      <c r="K141" s="174">
        <f>SUM( K142:K150)</f>
        <v>0</v>
      </c>
      <c r="L141" s="180" t="s">
        <v>5</v>
      </c>
      <c r="M141" s="174">
        <v>1.1505801</v>
      </c>
      <c r="N141" s="190" t="s">
        <v>5</v>
      </c>
    </row>
    <row r="142" spans="1:14" ht="15" customHeight="1">
      <c r="A142" s="516" t="s">
        <v>477</v>
      </c>
      <c r="B142" s="517" t="s">
        <v>23</v>
      </c>
      <c r="C142" s="517" t="s">
        <v>190</v>
      </c>
      <c r="D142" s="737" t="s">
        <v>191</v>
      </c>
      <c r="E142" s="734"/>
      <c r="F142" s="517" t="s">
        <v>102</v>
      </c>
      <c r="G142" s="191">
        <v>4</v>
      </c>
      <c r="H142" s="547">
        <v>0</v>
      </c>
      <c r="I142" s="192" t="s">
        <v>88</v>
      </c>
      <c r="J142" s="191">
        <f>SUM( G142*H142)</f>
        <v>0</v>
      </c>
      <c r="K142" s="191">
        <f>SUM( J142*1.21)</f>
        <v>0</v>
      </c>
      <c r="L142" s="191">
        <v>0</v>
      </c>
      <c r="M142" s="191">
        <v>0</v>
      </c>
      <c r="N142" s="193" t="s">
        <v>824</v>
      </c>
    </row>
    <row r="143" spans="1:14">
      <c r="A143" s="194"/>
      <c r="B143" s="199"/>
      <c r="C143" s="199"/>
      <c r="D143" s="195">
        <v>4</v>
      </c>
      <c r="E143" s="195" t="s">
        <v>5</v>
      </c>
      <c r="F143" s="199"/>
      <c r="G143" s="196">
        <v>4</v>
      </c>
      <c r="H143" s="199"/>
      <c r="I143" s="199"/>
      <c r="J143" s="199"/>
      <c r="K143" s="199"/>
      <c r="L143" s="199"/>
      <c r="M143" s="199"/>
      <c r="N143" s="197"/>
    </row>
    <row r="144" spans="1:14" ht="15" customHeight="1">
      <c r="A144" s="516" t="s">
        <v>478</v>
      </c>
      <c r="B144" s="517" t="s">
        <v>23</v>
      </c>
      <c r="C144" s="517" t="s">
        <v>193</v>
      </c>
      <c r="D144" s="737" t="s">
        <v>194</v>
      </c>
      <c r="E144" s="734"/>
      <c r="F144" s="517" t="s">
        <v>87</v>
      </c>
      <c r="G144" s="191">
        <v>2</v>
      </c>
      <c r="H144" s="547">
        <v>0</v>
      </c>
      <c r="I144" s="192" t="s">
        <v>88</v>
      </c>
      <c r="J144" s="191">
        <f>SUM( G144*H144)</f>
        <v>0</v>
      </c>
      <c r="K144" s="191">
        <f>SUM( J144*1.21)</f>
        <v>0</v>
      </c>
      <c r="L144" s="191">
        <v>7.7170000000000002E-2</v>
      </c>
      <c r="M144" s="191">
        <v>7.7170000000000002E-2</v>
      </c>
      <c r="N144" s="193" t="s">
        <v>824</v>
      </c>
    </row>
    <row r="145" spans="1:14">
      <c r="A145" s="194"/>
      <c r="B145" s="199"/>
      <c r="C145" s="199"/>
      <c r="D145" s="195">
        <v>2</v>
      </c>
      <c r="E145" s="195" t="s">
        <v>5</v>
      </c>
      <c r="F145" s="199"/>
      <c r="G145" s="196">
        <v>2</v>
      </c>
      <c r="H145" s="199"/>
      <c r="I145" s="199"/>
      <c r="J145" s="199"/>
      <c r="K145" s="199"/>
      <c r="L145" s="199"/>
      <c r="M145" s="199"/>
      <c r="N145" s="197"/>
    </row>
    <row r="146" spans="1:14" ht="15" customHeight="1">
      <c r="A146" s="516" t="s">
        <v>479</v>
      </c>
      <c r="B146" s="517" t="s">
        <v>23</v>
      </c>
      <c r="C146" s="517" t="s">
        <v>480</v>
      </c>
      <c r="D146" s="737" t="s">
        <v>481</v>
      </c>
      <c r="E146" s="734"/>
      <c r="F146" s="517" t="s">
        <v>87</v>
      </c>
      <c r="G146" s="191">
        <v>3.4060000000000001</v>
      </c>
      <c r="H146" s="547">
        <v>0</v>
      </c>
      <c r="I146" s="192" t="s">
        <v>88</v>
      </c>
      <c r="J146" s="191">
        <f>SUM( G146*H146)</f>
        <v>0</v>
      </c>
      <c r="K146" s="191">
        <f>SUM( J146*1.21)</f>
        <v>0</v>
      </c>
      <c r="L146" s="191">
        <v>0.16866999999999999</v>
      </c>
      <c r="M146" s="191">
        <v>0.57449001999999993</v>
      </c>
      <c r="N146" s="193" t="s">
        <v>824</v>
      </c>
    </row>
    <row r="147" spans="1:14">
      <c r="A147" s="194"/>
      <c r="B147" s="199"/>
      <c r="C147" s="199"/>
      <c r="D147" s="195" t="s">
        <v>482</v>
      </c>
      <c r="E147" s="195" t="s">
        <v>91</v>
      </c>
      <c r="F147" s="199"/>
      <c r="G147" s="196">
        <v>3.4060000000000001</v>
      </c>
      <c r="H147" s="199"/>
      <c r="I147" s="199"/>
      <c r="J147" s="199"/>
      <c r="K147" s="199"/>
      <c r="L147" s="199"/>
      <c r="M147" s="199"/>
      <c r="N147" s="197"/>
    </row>
    <row r="148" spans="1:14" ht="15" customHeight="1">
      <c r="A148" s="516" t="s">
        <v>483</v>
      </c>
      <c r="B148" s="517" t="s">
        <v>23</v>
      </c>
      <c r="C148" s="517" t="s">
        <v>484</v>
      </c>
      <c r="D148" s="737" t="s">
        <v>485</v>
      </c>
      <c r="E148" s="734"/>
      <c r="F148" s="517" t="s">
        <v>87</v>
      </c>
      <c r="G148" s="191">
        <v>4.63</v>
      </c>
      <c r="H148" s="547">
        <v>0</v>
      </c>
      <c r="I148" s="192" t="s">
        <v>88</v>
      </c>
      <c r="J148" s="191">
        <f>SUM( G148*H148)</f>
        <v>0</v>
      </c>
      <c r="K148" s="191">
        <f>SUM( J148*1.21)</f>
        <v>0</v>
      </c>
      <c r="L148" s="191">
        <v>0.02</v>
      </c>
      <c r="M148" s="191">
        <v>9.2600000000000002E-2</v>
      </c>
      <c r="N148" s="193" t="s">
        <v>824</v>
      </c>
    </row>
    <row r="149" spans="1:14">
      <c r="A149" s="194"/>
      <c r="B149" s="199"/>
      <c r="C149" s="199"/>
      <c r="D149" s="195" t="s">
        <v>486</v>
      </c>
      <c r="E149" s="195" t="s">
        <v>487</v>
      </c>
      <c r="F149" s="199"/>
      <c r="G149" s="196">
        <v>4.63</v>
      </c>
      <c r="H149" s="199"/>
      <c r="I149" s="199"/>
      <c r="J149" s="199"/>
      <c r="K149" s="199"/>
      <c r="L149" s="199"/>
      <c r="M149" s="199"/>
      <c r="N149" s="197"/>
    </row>
    <row r="150" spans="1:14" ht="15" customHeight="1">
      <c r="A150" s="516" t="s">
        <v>488</v>
      </c>
      <c r="B150" s="517" t="s">
        <v>23</v>
      </c>
      <c r="C150" s="517" t="s">
        <v>489</v>
      </c>
      <c r="D150" s="737" t="s">
        <v>490</v>
      </c>
      <c r="E150" s="734"/>
      <c r="F150" s="517" t="s">
        <v>87</v>
      </c>
      <c r="G150" s="191">
        <v>17.946999999999999</v>
      </c>
      <c r="H150" s="547">
        <v>0</v>
      </c>
      <c r="I150" s="192" t="s">
        <v>88</v>
      </c>
      <c r="J150" s="191">
        <f>SUM( G150*H150)</f>
        <v>0</v>
      </c>
      <c r="K150" s="191">
        <f>SUM( J150*1.21)</f>
        <v>0</v>
      </c>
      <c r="L150" s="191">
        <v>2.264E-2</v>
      </c>
      <c r="M150" s="191">
        <v>0.40632007999999997</v>
      </c>
      <c r="N150" s="193" t="s">
        <v>824</v>
      </c>
    </row>
    <row r="151" spans="1:14">
      <c r="A151" s="194"/>
      <c r="B151" s="199"/>
      <c r="C151" s="199"/>
      <c r="D151" s="195" t="s">
        <v>491</v>
      </c>
      <c r="E151" s="195" t="s">
        <v>492</v>
      </c>
      <c r="F151" s="199"/>
      <c r="G151" s="196">
        <v>17.946999999999999</v>
      </c>
      <c r="H151" s="199"/>
      <c r="I151" s="199"/>
      <c r="J151" s="199"/>
      <c r="K151" s="199"/>
      <c r="L151" s="199"/>
      <c r="M151" s="199"/>
      <c r="N151" s="197"/>
    </row>
    <row r="152" spans="1:14" ht="15" customHeight="1">
      <c r="A152" s="188" t="s">
        <v>5</v>
      </c>
      <c r="B152" s="520" t="s">
        <v>23</v>
      </c>
      <c r="C152" s="520" t="s">
        <v>202</v>
      </c>
      <c r="D152" s="790" t="s">
        <v>203</v>
      </c>
      <c r="E152" s="791"/>
      <c r="F152" s="189" t="s">
        <v>13</v>
      </c>
      <c r="G152" s="189" t="s">
        <v>13</v>
      </c>
      <c r="H152" s="189" t="s">
        <v>13</v>
      </c>
      <c r="I152" s="189" t="s">
        <v>13</v>
      </c>
      <c r="J152" s="174">
        <f>SUM( J153:J156)</f>
        <v>0</v>
      </c>
      <c r="K152" s="174">
        <f>SUM( K153:K155)</f>
        <v>0</v>
      </c>
      <c r="L152" s="180" t="s">
        <v>5</v>
      </c>
      <c r="M152" s="174">
        <v>1.4983</v>
      </c>
      <c r="N152" s="190" t="s">
        <v>5</v>
      </c>
    </row>
    <row r="153" spans="1:14" ht="15" customHeight="1">
      <c r="A153" s="516" t="s">
        <v>493</v>
      </c>
      <c r="B153" s="517" t="s">
        <v>23</v>
      </c>
      <c r="C153" s="517" t="s">
        <v>494</v>
      </c>
      <c r="D153" s="737" t="s">
        <v>495</v>
      </c>
      <c r="E153" s="734"/>
      <c r="F153" s="517" t="s">
        <v>115</v>
      </c>
      <c r="G153" s="191">
        <v>5.5</v>
      </c>
      <c r="H153" s="547">
        <v>0</v>
      </c>
      <c r="I153" s="192" t="s">
        <v>88</v>
      </c>
      <c r="J153" s="191">
        <f>SUM( G153*H153)</f>
        <v>0</v>
      </c>
      <c r="K153" s="191">
        <f>SUM( J153*1.21)</f>
        <v>0</v>
      </c>
      <c r="L153" s="191">
        <v>4.6000000000000001E-4</v>
      </c>
      <c r="M153" s="191">
        <v>2.3E-3</v>
      </c>
      <c r="N153" s="193" t="s">
        <v>824</v>
      </c>
    </row>
    <row r="154" spans="1:14">
      <c r="A154" s="194"/>
      <c r="B154" s="199"/>
      <c r="C154" s="199"/>
      <c r="D154" s="195" t="s">
        <v>496</v>
      </c>
      <c r="E154" s="195" t="s">
        <v>787</v>
      </c>
      <c r="F154" s="199"/>
      <c r="G154" s="196">
        <v>5.5</v>
      </c>
      <c r="H154" s="199"/>
      <c r="I154" s="199"/>
      <c r="J154" s="199"/>
      <c r="K154" s="199"/>
      <c r="L154" s="199"/>
      <c r="M154" s="199"/>
      <c r="N154" s="197"/>
    </row>
    <row r="155" spans="1:14" ht="15" customHeight="1">
      <c r="A155" s="516" t="s">
        <v>497</v>
      </c>
      <c r="B155" s="517" t="s">
        <v>23</v>
      </c>
      <c r="C155" s="517" t="s">
        <v>498</v>
      </c>
      <c r="D155" s="737" t="s">
        <v>499</v>
      </c>
      <c r="E155" s="734"/>
      <c r="F155" s="517" t="s">
        <v>87</v>
      </c>
      <c r="G155" s="191">
        <v>22</v>
      </c>
      <c r="H155" s="547">
        <v>0</v>
      </c>
      <c r="I155" s="192" t="s">
        <v>88</v>
      </c>
      <c r="J155" s="191">
        <f>SUM( G155*H155)</f>
        <v>0</v>
      </c>
      <c r="K155" s="191">
        <f>SUM( J155*1.21)</f>
        <v>0</v>
      </c>
      <c r="L155" s="191">
        <v>6.8000000000000005E-2</v>
      </c>
      <c r="M155" s="191">
        <v>1.496</v>
      </c>
      <c r="N155" s="193" t="s">
        <v>824</v>
      </c>
    </row>
    <row r="156" spans="1:14">
      <c r="A156" s="194"/>
      <c r="B156" s="199"/>
      <c r="C156" s="199"/>
      <c r="D156" s="195" t="s">
        <v>500</v>
      </c>
      <c r="E156" s="195" t="s">
        <v>487</v>
      </c>
      <c r="F156" s="199"/>
      <c r="G156" s="196">
        <v>22</v>
      </c>
      <c r="H156" s="199"/>
      <c r="I156" s="199"/>
      <c r="J156" s="199"/>
      <c r="K156" s="199"/>
      <c r="L156" s="199"/>
      <c r="M156" s="199"/>
      <c r="N156" s="197"/>
    </row>
    <row r="157" spans="1:14">
      <c r="A157" s="188" t="s">
        <v>5</v>
      </c>
      <c r="B157" s="520" t="s">
        <v>23</v>
      </c>
      <c r="C157" s="520" t="s">
        <v>212</v>
      </c>
      <c r="D157" s="790" t="s">
        <v>213</v>
      </c>
      <c r="E157" s="791"/>
      <c r="F157" s="189" t="s">
        <v>13</v>
      </c>
      <c r="G157" s="189" t="s">
        <v>13</v>
      </c>
      <c r="H157" s="189" t="s">
        <v>13</v>
      </c>
      <c r="I157" s="189" t="s">
        <v>13</v>
      </c>
      <c r="J157" s="174">
        <f>SUM( J158:J164)</f>
        <v>0</v>
      </c>
      <c r="K157" s="174">
        <f>SUM( K158:K164)</f>
        <v>0</v>
      </c>
      <c r="L157" s="180" t="s">
        <v>5</v>
      </c>
      <c r="M157" s="174">
        <v>0</v>
      </c>
      <c r="N157" s="190" t="s">
        <v>5</v>
      </c>
    </row>
    <row r="158" spans="1:14" ht="15" customHeight="1">
      <c r="A158" s="516" t="s">
        <v>135</v>
      </c>
      <c r="B158" s="517" t="s">
        <v>23</v>
      </c>
      <c r="C158" s="517" t="s">
        <v>215</v>
      </c>
      <c r="D158" s="737" t="s">
        <v>216</v>
      </c>
      <c r="E158" s="734"/>
      <c r="F158" s="517" t="s">
        <v>205</v>
      </c>
      <c r="G158" s="191">
        <v>2.56</v>
      </c>
      <c r="H158" s="547">
        <v>0</v>
      </c>
      <c r="I158" s="192" t="s">
        <v>88</v>
      </c>
      <c r="J158" s="191">
        <f>SUM( G158*H158)</f>
        <v>0</v>
      </c>
      <c r="K158" s="191">
        <f>SUM( J158*1.21)</f>
        <v>0</v>
      </c>
      <c r="L158" s="191">
        <v>0</v>
      </c>
      <c r="M158" s="191">
        <v>0</v>
      </c>
      <c r="N158" s="193" t="s">
        <v>824</v>
      </c>
    </row>
    <row r="159" spans="1:14">
      <c r="A159" s="194"/>
      <c r="B159" s="199"/>
      <c r="C159" s="199"/>
      <c r="D159" s="195" t="s">
        <v>511</v>
      </c>
      <c r="E159" s="195" t="s">
        <v>5</v>
      </c>
      <c r="F159" s="199"/>
      <c r="G159" s="196">
        <v>2.56</v>
      </c>
      <c r="H159" s="199"/>
      <c r="I159" s="199"/>
      <c r="J159" s="199"/>
      <c r="K159" s="199"/>
      <c r="L159" s="199"/>
      <c r="M159" s="199"/>
      <c r="N159" s="197"/>
    </row>
    <row r="160" spans="1:14" ht="15" customHeight="1">
      <c r="A160" s="516" t="s">
        <v>512</v>
      </c>
      <c r="B160" s="517" t="s">
        <v>23</v>
      </c>
      <c r="C160" s="517" t="s">
        <v>223</v>
      </c>
      <c r="D160" s="737" t="s">
        <v>224</v>
      </c>
      <c r="E160" s="734"/>
      <c r="F160" s="517" t="s">
        <v>205</v>
      </c>
      <c r="G160" s="191">
        <v>2.56</v>
      </c>
      <c r="H160" s="547">
        <v>0</v>
      </c>
      <c r="I160" s="192" t="s">
        <v>88</v>
      </c>
      <c r="J160" s="191">
        <f>SUM( G160*H160)</f>
        <v>0</v>
      </c>
      <c r="K160" s="191">
        <f>SUM( J160*1.21)</f>
        <v>0</v>
      </c>
      <c r="L160" s="191">
        <v>0</v>
      </c>
      <c r="M160" s="191">
        <v>0</v>
      </c>
      <c r="N160" s="193" t="s">
        <v>824</v>
      </c>
    </row>
    <row r="161" spans="1:14" ht="15" customHeight="1">
      <c r="A161" s="516" t="s">
        <v>513</v>
      </c>
      <c r="B161" s="517" t="s">
        <v>23</v>
      </c>
      <c r="C161" s="517" t="s">
        <v>226</v>
      </c>
      <c r="D161" s="737" t="s">
        <v>227</v>
      </c>
      <c r="E161" s="734"/>
      <c r="F161" s="517" t="s">
        <v>205</v>
      </c>
      <c r="G161" s="191">
        <v>2.56</v>
      </c>
      <c r="H161" s="547">
        <v>0</v>
      </c>
      <c r="I161" s="192" t="s">
        <v>88</v>
      </c>
      <c r="J161" s="191">
        <f>SUM( G161*H161)</f>
        <v>0</v>
      </c>
      <c r="K161" s="191">
        <f>SUM( J161*1.21)</f>
        <v>0</v>
      </c>
      <c r="L161" s="191">
        <v>0</v>
      </c>
      <c r="M161" s="191">
        <v>0</v>
      </c>
      <c r="N161" s="193" t="s">
        <v>824</v>
      </c>
    </row>
    <row r="162" spans="1:14" ht="15" customHeight="1">
      <c r="A162" s="516" t="s">
        <v>514</v>
      </c>
      <c r="B162" s="517" t="s">
        <v>23</v>
      </c>
      <c r="C162" s="517" t="s">
        <v>318</v>
      </c>
      <c r="D162" s="737" t="s">
        <v>319</v>
      </c>
      <c r="E162" s="734"/>
      <c r="F162" s="517" t="s">
        <v>205</v>
      </c>
      <c r="G162" s="191">
        <v>76.8</v>
      </c>
      <c r="H162" s="547">
        <v>0</v>
      </c>
      <c r="I162" s="192" t="s">
        <v>88</v>
      </c>
      <c r="J162" s="191">
        <f>SUM( G162*H162)</f>
        <v>0</v>
      </c>
      <c r="K162" s="191">
        <f>SUM( J162*1.21)</f>
        <v>0</v>
      </c>
      <c r="L162" s="191">
        <v>0</v>
      </c>
      <c r="M162" s="191">
        <v>0</v>
      </c>
      <c r="N162" s="193" t="s">
        <v>824</v>
      </c>
    </row>
    <row r="163" spans="1:14">
      <c r="A163" s="194"/>
      <c r="B163" s="199"/>
      <c r="C163" s="199"/>
      <c r="D163" s="195" t="s">
        <v>515</v>
      </c>
      <c r="E163" s="195" t="s">
        <v>5</v>
      </c>
      <c r="F163" s="199"/>
      <c r="G163" s="196">
        <v>76.8</v>
      </c>
      <c r="H163" s="199"/>
      <c r="I163" s="199"/>
      <c r="J163" s="199"/>
      <c r="K163" s="199"/>
      <c r="L163" s="199"/>
      <c r="M163" s="199"/>
      <c r="N163" s="197"/>
    </row>
    <row r="164" spans="1:14" ht="15" customHeight="1">
      <c r="A164" s="516" t="s">
        <v>516</v>
      </c>
      <c r="B164" s="517" t="s">
        <v>23</v>
      </c>
      <c r="C164" s="517" t="s">
        <v>517</v>
      </c>
      <c r="D164" s="737" t="s">
        <v>518</v>
      </c>
      <c r="E164" s="734"/>
      <c r="F164" s="517" t="s">
        <v>205</v>
      </c>
      <c r="G164" s="191">
        <v>2.56</v>
      </c>
      <c r="H164" s="547">
        <v>0</v>
      </c>
      <c r="I164" s="192" t="s">
        <v>88</v>
      </c>
      <c r="J164" s="191">
        <f>SUM( G164*H164)</f>
        <v>0</v>
      </c>
      <c r="K164" s="191">
        <f>SUM( J164*1.21)</f>
        <v>0</v>
      </c>
      <c r="L164" s="191">
        <v>0</v>
      </c>
      <c r="M164" s="191">
        <v>0</v>
      </c>
      <c r="N164" s="193" t="s">
        <v>824</v>
      </c>
    </row>
    <row r="165" spans="1:14">
      <c r="A165" s="194"/>
      <c r="B165" s="329"/>
      <c r="C165" s="329"/>
      <c r="D165" s="195" t="s">
        <v>519</v>
      </c>
      <c r="E165" s="195" t="s">
        <v>5</v>
      </c>
      <c r="F165" s="329"/>
      <c r="G165" s="196">
        <v>2.56</v>
      </c>
      <c r="H165" s="329"/>
      <c r="I165" s="329"/>
      <c r="J165" s="329"/>
      <c r="K165" s="329"/>
      <c r="L165" s="329"/>
      <c r="M165" s="329"/>
      <c r="N165" s="197"/>
    </row>
    <row r="166" spans="1:14">
      <c r="A166" s="372"/>
      <c r="B166" s="330"/>
      <c r="C166" s="330"/>
      <c r="D166" s="195"/>
      <c r="E166" s="195"/>
      <c r="F166" s="330"/>
      <c r="G166" s="196"/>
      <c r="H166" s="330"/>
      <c r="I166" s="330"/>
      <c r="J166" s="330"/>
      <c r="K166" s="330"/>
      <c r="L166" s="330"/>
      <c r="M166" s="330"/>
      <c r="N166" s="373"/>
    </row>
    <row r="167" spans="1:14">
      <c r="A167" s="374"/>
      <c r="B167" s="375"/>
      <c r="C167" s="376" t="s">
        <v>569</v>
      </c>
      <c r="D167" s="323"/>
      <c r="E167" s="323"/>
      <c r="F167" s="375"/>
      <c r="G167" s="324"/>
      <c r="H167" s="375"/>
      <c r="I167" s="375"/>
      <c r="J167" s="377">
        <f>J168</f>
        <v>0</v>
      </c>
      <c r="K167" s="378">
        <f>SUM( K169:K173)</f>
        <v>0</v>
      </c>
      <c r="L167" s="375"/>
      <c r="M167" s="375"/>
      <c r="N167" s="379"/>
    </row>
    <row r="168" spans="1:14">
      <c r="A168" s="380" t="s">
        <v>5</v>
      </c>
      <c r="B168" s="520" t="s">
        <v>23</v>
      </c>
      <c r="C168" s="520" t="s">
        <v>501</v>
      </c>
      <c r="D168" s="790" t="s">
        <v>502</v>
      </c>
      <c r="E168" s="791"/>
      <c r="F168" s="189" t="s">
        <v>13</v>
      </c>
      <c r="G168" s="189" t="s">
        <v>13</v>
      </c>
      <c r="H168" s="189" t="s">
        <v>13</v>
      </c>
      <c r="I168" s="189" t="s">
        <v>13</v>
      </c>
      <c r="J168" s="174">
        <f>SUM( J169:J173)</f>
        <v>0</v>
      </c>
      <c r="K168" s="174">
        <f>SUM( K169:K173)</f>
        <v>0</v>
      </c>
      <c r="L168" s="180" t="s">
        <v>5</v>
      </c>
      <c r="M168" s="174">
        <v>0</v>
      </c>
      <c r="N168" s="381" t="s">
        <v>5</v>
      </c>
    </row>
    <row r="169" spans="1:14" ht="15" customHeight="1">
      <c r="A169" s="382" t="s">
        <v>110</v>
      </c>
      <c r="B169" s="517" t="s">
        <v>23</v>
      </c>
      <c r="C169" s="517" t="s">
        <v>503</v>
      </c>
      <c r="D169" s="737" t="s">
        <v>504</v>
      </c>
      <c r="E169" s="734"/>
      <c r="F169" s="517" t="s">
        <v>261</v>
      </c>
      <c r="G169" s="191">
        <v>1</v>
      </c>
      <c r="H169" s="547">
        <v>0</v>
      </c>
      <c r="I169" s="192" t="s">
        <v>88</v>
      </c>
      <c r="J169" s="191">
        <f>SUM( G169*H169)</f>
        <v>0</v>
      </c>
      <c r="K169" s="191">
        <f>SUM( J169*1.21)</f>
        <v>0</v>
      </c>
      <c r="L169" s="191">
        <v>0</v>
      </c>
      <c r="M169" s="191">
        <v>0</v>
      </c>
      <c r="N169" s="383" t="s">
        <v>824</v>
      </c>
    </row>
    <row r="170" spans="1:14">
      <c r="A170" s="372"/>
      <c r="B170" s="330"/>
      <c r="C170" s="330"/>
      <c r="D170" s="195" t="s">
        <v>84</v>
      </c>
      <c r="E170" s="195" t="s">
        <v>505</v>
      </c>
      <c r="F170" s="330"/>
      <c r="G170" s="196">
        <v>1</v>
      </c>
      <c r="H170" s="330"/>
      <c r="I170" s="330"/>
      <c r="J170" s="330"/>
      <c r="K170" s="330"/>
      <c r="L170" s="330"/>
      <c r="M170" s="330"/>
      <c r="N170" s="373"/>
    </row>
    <row r="171" spans="1:14" ht="15" customHeight="1">
      <c r="A171" s="382" t="s">
        <v>506</v>
      </c>
      <c r="B171" s="517" t="s">
        <v>23</v>
      </c>
      <c r="C171" s="517" t="s">
        <v>507</v>
      </c>
      <c r="D171" s="737" t="s">
        <v>574</v>
      </c>
      <c r="E171" s="734"/>
      <c r="F171" s="517" t="s">
        <v>87</v>
      </c>
      <c r="G171" s="191">
        <v>4.3</v>
      </c>
      <c r="H171" s="547">
        <v>0</v>
      </c>
      <c r="I171" s="192" t="s">
        <v>88</v>
      </c>
      <c r="J171" s="191">
        <f>SUM( G171*H171)</f>
        <v>0</v>
      </c>
      <c r="K171" s="191">
        <f>SUM( J171*1.21)</f>
        <v>0</v>
      </c>
      <c r="L171" s="191">
        <v>0</v>
      </c>
      <c r="M171" s="191">
        <v>0</v>
      </c>
      <c r="N171" s="383" t="s">
        <v>824</v>
      </c>
    </row>
    <row r="172" spans="1:14">
      <c r="A172" s="372"/>
      <c r="B172" s="330"/>
      <c r="C172" s="330"/>
      <c r="D172" s="195" t="s">
        <v>414</v>
      </c>
      <c r="E172" s="195"/>
      <c r="F172" s="330"/>
      <c r="G172" s="196">
        <v>4.3</v>
      </c>
      <c r="H172" s="330"/>
      <c r="I172" s="330"/>
      <c r="J172" s="330"/>
      <c r="K172" s="330"/>
      <c r="L172" s="330"/>
      <c r="M172" s="330"/>
      <c r="N172" s="373"/>
    </row>
    <row r="173" spans="1:14">
      <c r="A173" s="382" t="s">
        <v>508</v>
      </c>
      <c r="B173" s="517" t="s">
        <v>23</v>
      </c>
      <c r="C173" s="517" t="s">
        <v>509</v>
      </c>
      <c r="D173" s="737" t="s">
        <v>510</v>
      </c>
      <c r="E173" s="734"/>
      <c r="F173" s="517" t="s">
        <v>261</v>
      </c>
      <c r="G173" s="191">
        <v>1</v>
      </c>
      <c r="H173" s="547">
        <v>0</v>
      </c>
      <c r="I173" s="192" t="s">
        <v>88</v>
      </c>
      <c r="J173" s="191">
        <f>SUM( G173*H173)</f>
        <v>0</v>
      </c>
      <c r="K173" s="191">
        <f>SUM( J173*1.21)</f>
        <v>0</v>
      </c>
      <c r="L173" s="191">
        <v>0</v>
      </c>
      <c r="M173" s="191">
        <v>0</v>
      </c>
      <c r="N173" s="383" t="s">
        <v>5</v>
      </c>
    </row>
    <row r="174" spans="1:14">
      <c r="A174" s="372"/>
      <c r="B174" s="330"/>
      <c r="C174" s="330"/>
      <c r="D174" s="195" t="s">
        <v>84</v>
      </c>
      <c r="E174" s="195" t="s">
        <v>5</v>
      </c>
      <c r="F174" s="330"/>
      <c r="G174" s="196">
        <v>1</v>
      </c>
      <c r="H174" s="330"/>
      <c r="I174" s="330"/>
      <c r="J174" s="330"/>
      <c r="K174" s="330"/>
      <c r="L174" s="330"/>
      <c r="M174" s="330"/>
      <c r="N174" s="373"/>
    </row>
    <row r="175" spans="1:14">
      <c r="A175" s="384"/>
      <c r="B175" s="385"/>
      <c r="C175" s="385"/>
      <c r="D175" s="386"/>
      <c r="E175" s="386"/>
      <c r="F175" s="385"/>
      <c r="G175" s="387"/>
      <c r="H175" s="385"/>
      <c r="I175" s="385"/>
      <c r="J175" s="385"/>
      <c r="K175" s="385"/>
      <c r="L175" s="385"/>
      <c r="M175" s="385"/>
      <c r="N175" s="388"/>
    </row>
    <row r="176" spans="1:14">
      <c r="A176" s="345"/>
      <c r="B176" s="347"/>
      <c r="C176" s="347"/>
      <c r="D176" s="799"/>
      <c r="E176" s="746"/>
      <c r="F176" s="345"/>
      <c r="G176" s="345"/>
      <c r="H176" s="345"/>
      <c r="I176" s="345"/>
      <c r="J176" s="198"/>
      <c r="K176" s="198"/>
      <c r="L176" s="331"/>
      <c r="M176" s="198"/>
      <c r="N176" s="331"/>
    </row>
    <row r="177" spans="1:14">
      <c r="A177" s="345"/>
      <c r="B177" s="345"/>
      <c r="C177" s="345"/>
      <c r="D177" s="737"/>
      <c r="E177" s="734"/>
      <c r="F177" s="345"/>
      <c r="G177" s="191"/>
      <c r="H177" s="191"/>
      <c r="I177" s="192"/>
      <c r="J177" s="191"/>
      <c r="K177" s="191"/>
      <c r="L177" s="191"/>
      <c r="M177" s="191"/>
      <c r="N177" s="192"/>
    </row>
  </sheetData>
  <sheetProtection password="DABF" sheet="1" objects="1" scenarios="1"/>
  <mergeCells count="116">
    <mergeCell ref="D173:E173"/>
    <mergeCell ref="D176:E176"/>
    <mergeCell ref="D177:E177"/>
    <mergeCell ref="D104:E104"/>
    <mergeCell ref="D112:E112"/>
    <mergeCell ref="D113:E113"/>
    <mergeCell ref="D127:E127"/>
    <mergeCell ref="D130:E130"/>
    <mergeCell ref="D136:E136"/>
    <mergeCell ref="D141:E141"/>
    <mergeCell ref="D152:E152"/>
    <mergeCell ref="D155:E155"/>
    <mergeCell ref="D168:E168"/>
    <mergeCell ref="D169:E169"/>
    <mergeCell ref="D171:E171"/>
    <mergeCell ref="D124:E124"/>
    <mergeCell ref="D126:E126"/>
    <mergeCell ref="D114:E114"/>
    <mergeCell ref="D116:E116"/>
    <mergeCell ref="D118:E118"/>
    <mergeCell ref="D120:E120"/>
    <mergeCell ref="D122:E122"/>
    <mergeCell ref="D160:E160"/>
    <mergeCell ref="D162:E162"/>
    <mergeCell ref="D51:E51"/>
    <mergeCell ref="D53:E53"/>
    <mergeCell ref="D55:E55"/>
    <mergeCell ref="D57:E57"/>
    <mergeCell ref="D61:E61"/>
    <mergeCell ref="D63:E63"/>
    <mergeCell ref="D65:E65"/>
    <mergeCell ref="D67:E67"/>
    <mergeCell ref="D69:E69"/>
    <mergeCell ref="D58:E58"/>
    <mergeCell ref="D59:E59"/>
    <mergeCell ref="A1:N1"/>
    <mergeCell ref="J2:N3"/>
    <mergeCell ref="J4:N5"/>
    <mergeCell ref="J6:N7"/>
    <mergeCell ref="J8:N9"/>
    <mergeCell ref="L10:M10"/>
    <mergeCell ref="D28:E28"/>
    <mergeCell ref="D30:E30"/>
    <mergeCell ref="D34:E34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1:E11"/>
    <mergeCell ref="D12:E12"/>
    <mergeCell ref="D10:E10"/>
    <mergeCell ref="D8:E9"/>
    <mergeCell ref="H2:H3"/>
    <mergeCell ref="H4:H5"/>
    <mergeCell ref="H6:H7"/>
    <mergeCell ref="H8:H9"/>
    <mergeCell ref="D27:E27"/>
    <mergeCell ref="D14:E14"/>
    <mergeCell ref="D19:E19"/>
    <mergeCell ref="D24:E24"/>
    <mergeCell ref="D15:E15"/>
    <mergeCell ref="D17:E17"/>
    <mergeCell ref="D21:E21"/>
    <mergeCell ref="D22:E22"/>
    <mergeCell ref="D23:E23"/>
    <mergeCell ref="D26:E26"/>
    <mergeCell ref="D46:E46"/>
    <mergeCell ref="D48:E48"/>
    <mergeCell ref="D35:E35"/>
    <mergeCell ref="D41:E41"/>
    <mergeCell ref="D49:E49"/>
    <mergeCell ref="D38:E38"/>
    <mergeCell ref="D40:E40"/>
    <mergeCell ref="D43:E43"/>
    <mergeCell ref="D45:E45"/>
    <mergeCell ref="D85:E85"/>
    <mergeCell ref="D87:E87"/>
    <mergeCell ref="D82:E82"/>
    <mergeCell ref="D71:E71"/>
    <mergeCell ref="D73:E73"/>
    <mergeCell ref="D75:E75"/>
    <mergeCell ref="D77:E77"/>
    <mergeCell ref="D79:E79"/>
    <mergeCell ref="D81:E81"/>
    <mergeCell ref="D83:E83"/>
    <mergeCell ref="D89:E89"/>
    <mergeCell ref="D91:E91"/>
    <mergeCell ref="D93:E93"/>
    <mergeCell ref="D96:E96"/>
    <mergeCell ref="D98:E98"/>
    <mergeCell ref="D101:E101"/>
    <mergeCell ref="D94:E94"/>
    <mergeCell ref="D99:E99"/>
    <mergeCell ref="D109:E109"/>
    <mergeCell ref="D164:E164"/>
    <mergeCell ref="D153:E153"/>
    <mergeCell ref="D157:E157"/>
    <mergeCell ref="D158:E158"/>
    <mergeCell ref="D128:E128"/>
    <mergeCell ref="D146:E146"/>
    <mergeCell ref="D148:E148"/>
    <mergeCell ref="D150:E150"/>
    <mergeCell ref="D142:E142"/>
    <mergeCell ref="D144:E144"/>
    <mergeCell ref="D161:E16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W134"/>
  <sheetViews>
    <sheetView showGridLines="0" showZeros="0" zoomScaleSheetLayoutView="130" workbookViewId="0">
      <selection activeCell="G51" sqref="G51:G60"/>
    </sheetView>
  </sheetViews>
  <sheetFormatPr defaultRowHeight="12.75"/>
  <cols>
    <col min="1" max="1" width="4.5703125" style="615" customWidth="1"/>
    <col min="2" max="2" width="3.85546875" style="615" customWidth="1"/>
    <col min="3" max="3" width="12.140625" style="615" customWidth="1"/>
    <col min="4" max="4" width="93.5703125" style="615" customWidth="1"/>
    <col min="5" max="5" width="4.5703125" style="615" customWidth="1"/>
    <col min="6" max="6" width="9.140625" style="691" customWidth="1"/>
    <col min="7" max="7" width="9.85546875" style="615" customWidth="1"/>
    <col min="8" max="8" width="12.7109375" style="615" customWidth="1"/>
    <col min="9" max="9" width="10.140625" style="615" bestFit="1" customWidth="1"/>
    <col min="10" max="16384" width="9.140625" style="615"/>
  </cols>
  <sheetData>
    <row r="1" spans="1:101" ht="15.75">
      <c r="B1" s="805" t="s">
        <v>826</v>
      </c>
      <c r="C1" s="806"/>
      <c r="D1" s="806"/>
      <c r="E1" s="806"/>
      <c r="F1" s="806"/>
      <c r="G1" s="806"/>
      <c r="H1" s="807"/>
    </row>
    <row r="2" spans="1:101" ht="15.75" thickBot="1">
      <c r="B2" s="808" t="s">
        <v>827</v>
      </c>
      <c r="C2" s="809"/>
      <c r="D2" s="809"/>
      <c r="E2" s="809"/>
      <c r="F2" s="809"/>
      <c r="G2" s="809"/>
      <c r="H2" s="810"/>
    </row>
    <row r="3" spans="1:101" ht="13.5" thickTop="1">
      <c r="B3" s="811" t="s">
        <v>828</v>
      </c>
      <c r="C3" s="812"/>
      <c r="D3" s="616" t="s">
        <v>829</v>
      </c>
      <c r="E3" s="617"/>
      <c r="F3" s="618"/>
      <c r="G3" s="619"/>
      <c r="H3" s="620"/>
    </row>
    <row r="4" spans="1:101" ht="13.5" thickBot="1">
      <c r="B4" s="813" t="s">
        <v>830</v>
      </c>
      <c r="C4" s="814"/>
      <c r="D4" s="621" t="s">
        <v>894</v>
      </c>
      <c r="E4" s="622"/>
      <c r="F4" s="815"/>
      <c r="G4" s="815"/>
      <c r="H4" s="816"/>
    </row>
    <row r="5" spans="1:101" ht="13.5" thickTop="1">
      <c r="B5" s="623"/>
      <c r="C5" s="624"/>
      <c r="D5" s="625"/>
      <c r="E5" s="626"/>
      <c r="F5" s="627"/>
      <c r="G5" s="627"/>
      <c r="H5" s="628"/>
    </row>
    <row r="6" spans="1:101">
      <c r="B6" s="629"/>
      <c r="C6" s="630"/>
      <c r="D6" s="630"/>
      <c r="E6" s="626"/>
      <c r="F6" s="631"/>
      <c r="G6" s="626"/>
      <c r="H6" s="632"/>
    </row>
    <row r="7" spans="1:101" ht="12.95" customHeight="1">
      <c r="A7" s="633" t="s">
        <v>832</v>
      </c>
      <c r="B7" s="634" t="s">
        <v>833</v>
      </c>
      <c r="C7" s="635" t="s">
        <v>834</v>
      </c>
      <c r="D7" s="635" t="s">
        <v>835</v>
      </c>
      <c r="E7" s="635" t="s">
        <v>66</v>
      </c>
      <c r="F7" s="636" t="s">
        <v>836</v>
      </c>
      <c r="G7" s="635" t="s">
        <v>837</v>
      </c>
      <c r="H7" s="637" t="s">
        <v>838</v>
      </c>
    </row>
    <row r="8" spans="1:101" ht="12.95" customHeight="1">
      <c r="A8" s="633"/>
      <c r="B8" s="638"/>
      <c r="C8" s="639" t="s">
        <v>25</v>
      </c>
      <c r="D8" s="640" t="s">
        <v>839</v>
      </c>
      <c r="E8" s="641"/>
      <c r="F8" s="642"/>
      <c r="G8" s="641"/>
      <c r="H8" s="643"/>
    </row>
    <row r="9" spans="1:101" ht="12.95" customHeight="1">
      <c r="A9" s="633">
        <v>1</v>
      </c>
      <c r="B9" s="644" t="s">
        <v>840</v>
      </c>
      <c r="C9" s="645" t="s">
        <v>84</v>
      </c>
      <c r="D9" s="646" t="s">
        <v>841</v>
      </c>
      <c r="E9" s="647"/>
      <c r="F9" s="648"/>
      <c r="G9" s="648"/>
      <c r="H9" s="649"/>
      <c r="I9" s="650"/>
      <c r="L9" s="651"/>
    </row>
    <row r="10" spans="1:101" ht="12.95" customHeight="1">
      <c r="A10" s="633">
        <f>A9+1</f>
        <v>2</v>
      </c>
      <c r="B10" s="652"/>
      <c r="C10" s="653"/>
      <c r="D10" s="654" t="s">
        <v>842</v>
      </c>
      <c r="E10" s="655" t="s">
        <v>102</v>
      </c>
      <c r="F10" s="656">
        <v>1</v>
      </c>
      <c r="G10" s="697">
        <v>0</v>
      </c>
      <c r="H10" s="657">
        <f>G10*F10</f>
        <v>0</v>
      </c>
      <c r="L10" s="651"/>
      <c r="AW10" s="615">
        <v>1</v>
      </c>
      <c r="AX10" s="615">
        <f>IF(AW10=1,H10,0)</f>
        <v>0</v>
      </c>
      <c r="AY10" s="615">
        <f>IF(AW10=2,H10,0)</f>
        <v>0</v>
      </c>
      <c r="AZ10" s="615">
        <f>IF(AW10=3,H10,0)</f>
        <v>0</v>
      </c>
      <c r="BA10" s="615">
        <f>IF(AW10=4,H10,0)</f>
        <v>0</v>
      </c>
      <c r="BB10" s="615">
        <f>IF(AW10=5,H10,0)</f>
        <v>0</v>
      </c>
      <c r="CW10" s="615">
        <v>0</v>
      </c>
    </row>
    <row r="11" spans="1:101" ht="12.95" customHeight="1">
      <c r="A11" s="633">
        <f t="shared" ref="A11:A37" si="0">A10+1</f>
        <v>3</v>
      </c>
      <c r="B11" s="652"/>
      <c r="C11" s="653"/>
      <c r="D11" s="654" t="s">
        <v>884</v>
      </c>
      <c r="E11" s="655" t="s">
        <v>102</v>
      </c>
      <c r="F11" s="656">
        <v>1</v>
      </c>
      <c r="G11" s="697">
        <v>0</v>
      </c>
      <c r="H11" s="657">
        <f t="shared" ref="H11:H14" si="1">G11*F11</f>
        <v>0</v>
      </c>
      <c r="L11" s="651"/>
    </row>
    <row r="12" spans="1:101" ht="12.95" customHeight="1">
      <c r="A12" s="633">
        <f t="shared" si="0"/>
        <v>4</v>
      </c>
      <c r="B12" s="652"/>
      <c r="C12" s="653"/>
      <c r="D12" s="654" t="s">
        <v>885</v>
      </c>
      <c r="E12" s="655" t="s">
        <v>102</v>
      </c>
      <c r="F12" s="656">
        <v>1</v>
      </c>
      <c r="G12" s="697">
        <v>0</v>
      </c>
      <c r="H12" s="657">
        <f t="shared" si="1"/>
        <v>0</v>
      </c>
      <c r="L12" s="651"/>
    </row>
    <row r="13" spans="1:101" ht="12.95" customHeight="1">
      <c r="A13" s="633">
        <f t="shared" si="0"/>
        <v>5</v>
      </c>
      <c r="B13" s="652"/>
      <c r="C13" s="653"/>
      <c r="D13" s="654" t="s">
        <v>886</v>
      </c>
      <c r="E13" s="655" t="s">
        <v>102</v>
      </c>
      <c r="F13" s="656">
        <v>1</v>
      </c>
      <c r="G13" s="697">
        <v>0</v>
      </c>
      <c r="H13" s="657">
        <f t="shared" si="1"/>
        <v>0</v>
      </c>
      <c r="L13" s="651"/>
    </row>
    <row r="14" spans="1:101" ht="12.95" customHeight="1">
      <c r="A14" s="633">
        <f t="shared" si="0"/>
        <v>6</v>
      </c>
      <c r="B14" s="652"/>
      <c r="C14" s="653"/>
      <c r="D14" s="654" t="s">
        <v>843</v>
      </c>
      <c r="E14" s="655" t="s">
        <v>844</v>
      </c>
      <c r="F14" s="656">
        <v>1</v>
      </c>
      <c r="G14" s="697">
        <v>0</v>
      </c>
      <c r="H14" s="657">
        <f t="shared" si="1"/>
        <v>0</v>
      </c>
      <c r="L14" s="651"/>
    </row>
    <row r="15" spans="1:101" ht="12.95" customHeight="1">
      <c r="A15" s="633">
        <f t="shared" si="0"/>
        <v>7</v>
      </c>
      <c r="B15" s="658"/>
      <c r="C15" s="659" t="s">
        <v>845</v>
      </c>
      <c r="D15" s="660" t="str">
        <f>CONCATENATE(C9," ",D9)</f>
        <v>1 Bourací práce prostupy</v>
      </c>
      <c r="E15" s="661"/>
      <c r="F15" s="662"/>
      <c r="G15" s="662"/>
      <c r="H15" s="663">
        <f>SUM(H10:H14)</f>
        <v>0</v>
      </c>
      <c r="L15" s="651"/>
      <c r="AX15" s="664">
        <f>SUM(AX9:AX10)</f>
        <v>0</v>
      </c>
      <c r="AY15" s="664">
        <f>SUM(AY9:AY10)</f>
        <v>0</v>
      </c>
      <c r="AZ15" s="664">
        <f>SUM(AZ9:AZ10)</f>
        <v>0</v>
      </c>
      <c r="BA15" s="664">
        <f>SUM(BA9:BA10)</f>
        <v>0</v>
      </c>
      <c r="BB15" s="664">
        <f>SUM(BB9:BB10)</f>
        <v>0</v>
      </c>
    </row>
    <row r="16" spans="1:101" ht="12.95" customHeight="1">
      <c r="A16" s="633">
        <f t="shared" si="0"/>
        <v>8</v>
      </c>
      <c r="B16" s="665"/>
      <c r="C16" s="666" t="s">
        <v>25</v>
      </c>
      <c r="D16" s="667" t="s">
        <v>846</v>
      </c>
      <c r="E16" s="668"/>
      <c r="F16" s="669"/>
      <c r="G16" s="669"/>
      <c r="H16" s="670">
        <f>H15</f>
        <v>0</v>
      </c>
      <c r="L16" s="651"/>
      <c r="AX16" s="664"/>
      <c r="AY16" s="664"/>
      <c r="AZ16" s="664"/>
      <c r="BA16" s="664"/>
      <c r="BB16" s="664"/>
    </row>
    <row r="17" spans="1:54" ht="12.95" customHeight="1">
      <c r="A17" s="633">
        <f t="shared" si="0"/>
        <v>9</v>
      </c>
      <c r="B17" s="671"/>
      <c r="C17" s="639" t="s">
        <v>32</v>
      </c>
      <c r="D17" s="640" t="s">
        <v>847</v>
      </c>
      <c r="E17" s="672"/>
      <c r="F17" s="673"/>
      <c r="G17" s="673"/>
      <c r="H17" s="674"/>
      <c r="L17" s="651"/>
      <c r="AX17" s="664"/>
      <c r="AY17" s="664"/>
      <c r="AZ17" s="664"/>
      <c r="BA17" s="664"/>
      <c r="BB17" s="664"/>
    </row>
    <row r="18" spans="1:54" ht="12.95" customHeight="1">
      <c r="A18" s="633">
        <f t="shared" si="0"/>
        <v>10</v>
      </c>
      <c r="B18" s="644"/>
      <c r="C18" s="645" t="s">
        <v>94</v>
      </c>
      <c r="D18" s="646" t="s">
        <v>848</v>
      </c>
      <c r="E18" s="647"/>
      <c r="F18" s="648"/>
      <c r="G18" s="648"/>
      <c r="H18" s="649"/>
      <c r="I18" s="650"/>
      <c r="L18" s="651"/>
    </row>
    <row r="19" spans="1:54" ht="12.95" customHeight="1">
      <c r="A19" s="633">
        <f t="shared" si="0"/>
        <v>11</v>
      </c>
      <c r="B19" s="644"/>
      <c r="C19" s="645"/>
      <c r="D19" s="675" t="s">
        <v>849</v>
      </c>
      <c r="E19" s="655" t="s">
        <v>115</v>
      </c>
      <c r="F19" s="656">
        <v>1</v>
      </c>
      <c r="G19" s="697">
        <v>0</v>
      </c>
      <c r="H19" s="657">
        <f>F19*G19</f>
        <v>0</v>
      </c>
      <c r="I19" s="650"/>
      <c r="L19" s="651"/>
    </row>
    <row r="20" spans="1:54" ht="12.95" customHeight="1">
      <c r="A20" s="633">
        <f t="shared" si="0"/>
        <v>12</v>
      </c>
      <c r="B20" s="644"/>
      <c r="C20" s="645"/>
      <c r="D20" s="675" t="s">
        <v>850</v>
      </c>
      <c r="E20" s="655" t="s">
        <v>115</v>
      </c>
      <c r="F20" s="656">
        <v>4</v>
      </c>
      <c r="G20" s="697">
        <v>0</v>
      </c>
      <c r="H20" s="657">
        <f>F20*G20</f>
        <v>0</v>
      </c>
      <c r="I20" s="650"/>
      <c r="L20" s="651"/>
    </row>
    <row r="21" spans="1:54" ht="12.95" customHeight="1">
      <c r="A21" s="633">
        <f t="shared" si="0"/>
        <v>13</v>
      </c>
      <c r="B21" s="644"/>
      <c r="C21" s="645"/>
      <c r="D21" s="675" t="s">
        <v>851</v>
      </c>
      <c r="E21" s="655" t="s">
        <v>115</v>
      </c>
      <c r="F21" s="656">
        <v>6</v>
      </c>
      <c r="G21" s="697">
        <v>0</v>
      </c>
      <c r="H21" s="657">
        <f>F21*G21</f>
        <v>0</v>
      </c>
      <c r="I21" s="650"/>
      <c r="L21" s="651"/>
    </row>
    <row r="22" spans="1:54" ht="12.95" customHeight="1">
      <c r="A22" s="633">
        <f t="shared" si="0"/>
        <v>14</v>
      </c>
      <c r="B22" s="644"/>
      <c r="C22" s="645"/>
      <c r="D22" s="675" t="s">
        <v>852</v>
      </c>
      <c r="E22" s="655" t="s">
        <v>115</v>
      </c>
      <c r="F22" s="656">
        <f>SUM(F19:F21)</f>
        <v>11</v>
      </c>
      <c r="G22" s="697">
        <v>0</v>
      </c>
      <c r="H22" s="657">
        <f>F22*G22</f>
        <v>0</v>
      </c>
      <c r="I22" s="650"/>
      <c r="L22" s="651"/>
    </row>
    <row r="23" spans="1:54" ht="12.95" customHeight="1">
      <c r="A23" s="633">
        <f t="shared" si="0"/>
        <v>15</v>
      </c>
      <c r="B23" s="644"/>
      <c r="C23" s="645"/>
      <c r="D23" s="675" t="s">
        <v>853</v>
      </c>
      <c r="E23" s="655" t="s">
        <v>168</v>
      </c>
      <c r="F23" s="656">
        <v>1</v>
      </c>
      <c r="G23" s="697">
        <v>0</v>
      </c>
      <c r="H23" s="657">
        <f>F23*G23</f>
        <v>0</v>
      </c>
      <c r="I23" s="650"/>
      <c r="L23" s="651"/>
    </row>
    <row r="24" spans="1:54" ht="12.95" customHeight="1">
      <c r="A24" s="633">
        <f t="shared" si="0"/>
        <v>16</v>
      </c>
      <c r="B24" s="644"/>
      <c r="C24" s="659" t="s">
        <v>845</v>
      </c>
      <c r="D24" s="660" t="str">
        <f>CONCATENATE(C18," ",D18)</f>
        <v>2 Trubní vedení - vnitřní připojovací a stoupací gravitační kanalizace</v>
      </c>
      <c r="E24" s="661"/>
      <c r="F24" s="662"/>
      <c r="G24" s="662"/>
      <c r="H24" s="663">
        <f>SUM(H19:H23)</f>
        <v>0</v>
      </c>
      <c r="I24" s="650"/>
      <c r="L24" s="651"/>
    </row>
    <row r="25" spans="1:54" ht="12.95" customHeight="1">
      <c r="A25" s="633">
        <f t="shared" si="0"/>
        <v>17</v>
      </c>
      <c r="B25" s="644"/>
      <c r="C25" s="645" t="s">
        <v>99</v>
      </c>
      <c r="D25" s="646" t="s">
        <v>854</v>
      </c>
      <c r="E25" s="647"/>
      <c r="F25" s="648"/>
      <c r="G25" s="648"/>
      <c r="H25" s="649"/>
      <c r="I25" s="650"/>
      <c r="L25" s="651"/>
    </row>
    <row r="26" spans="1:54" ht="12.95" customHeight="1">
      <c r="A26" s="633">
        <f t="shared" si="0"/>
        <v>18</v>
      </c>
      <c r="B26" s="644"/>
      <c r="C26" s="645"/>
      <c r="D26" s="675" t="s">
        <v>855</v>
      </c>
      <c r="E26" s="655" t="s">
        <v>102</v>
      </c>
      <c r="F26" s="656">
        <v>1</v>
      </c>
      <c r="G26" s="697">
        <v>0</v>
      </c>
      <c r="H26" s="657">
        <f>F26*G26</f>
        <v>0</v>
      </c>
      <c r="I26" s="650"/>
      <c r="L26" s="651"/>
    </row>
    <row r="27" spans="1:54" ht="12.95" customHeight="1">
      <c r="A27" s="633">
        <f t="shared" si="0"/>
        <v>19</v>
      </c>
      <c r="B27" s="644"/>
      <c r="C27" s="645"/>
      <c r="D27" s="675" t="s">
        <v>887</v>
      </c>
      <c r="E27" s="655" t="s">
        <v>102</v>
      </c>
      <c r="F27" s="656">
        <v>2</v>
      </c>
      <c r="G27" s="697">
        <v>0</v>
      </c>
      <c r="H27" s="657">
        <f>F27*G27</f>
        <v>0</v>
      </c>
      <c r="I27" s="650"/>
      <c r="L27" s="651"/>
    </row>
    <row r="28" spans="1:54" ht="12.95" customHeight="1">
      <c r="A28" s="633">
        <f t="shared" si="0"/>
        <v>20</v>
      </c>
      <c r="B28" s="644"/>
      <c r="C28" s="645"/>
      <c r="D28" s="675" t="s">
        <v>856</v>
      </c>
      <c r="E28" s="655" t="s">
        <v>102</v>
      </c>
      <c r="F28" s="656">
        <v>1</v>
      </c>
      <c r="G28" s="697">
        <v>0</v>
      </c>
      <c r="H28" s="657">
        <f>F28*G28</f>
        <v>0</v>
      </c>
      <c r="I28" s="650"/>
      <c r="L28" s="651"/>
    </row>
    <row r="29" spans="1:54" ht="12.95" customHeight="1">
      <c r="A29" s="633">
        <f t="shared" si="0"/>
        <v>21</v>
      </c>
      <c r="B29" s="644"/>
      <c r="C29" s="645"/>
      <c r="D29" s="675" t="s">
        <v>888</v>
      </c>
      <c r="E29" s="655" t="s">
        <v>102</v>
      </c>
      <c r="F29" s="656">
        <v>1</v>
      </c>
      <c r="G29" s="697">
        <v>0</v>
      </c>
      <c r="H29" s="657">
        <f t="shared" ref="H29" si="2">F29*G29</f>
        <v>0</v>
      </c>
      <c r="I29" s="650"/>
      <c r="L29" s="651"/>
    </row>
    <row r="30" spans="1:54" ht="12.95" customHeight="1">
      <c r="A30" s="633">
        <f t="shared" si="0"/>
        <v>22</v>
      </c>
      <c r="B30" s="644"/>
      <c r="C30" s="645"/>
      <c r="D30" s="675" t="s">
        <v>857</v>
      </c>
      <c r="E30" s="655" t="s">
        <v>102</v>
      </c>
      <c r="F30" s="656">
        <v>2</v>
      </c>
      <c r="G30" s="697">
        <v>0</v>
      </c>
      <c r="H30" s="657">
        <f>F30*G30</f>
        <v>0</v>
      </c>
      <c r="I30" s="650"/>
      <c r="L30" s="651"/>
    </row>
    <row r="31" spans="1:54" ht="12.95" customHeight="1">
      <c r="A31" s="633">
        <f t="shared" si="0"/>
        <v>23</v>
      </c>
      <c r="B31" s="644"/>
      <c r="C31" s="645"/>
      <c r="D31" s="675" t="s">
        <v>853</v>
      </c>
      <c r="E31" s="655" t="s">
        <v>168</v>
      </c>
      <c r="F31" s="656">
        <v>1</v>
      </c>
      <c r="G31" s="697">
        <v>0</v>
      </c>
      <c r="H31" s="657">
        <f>F31*G31</f>
        <v>0</v>
      </c>
      <c r="I31" s="650"/>
      <c r="L31" s="651"/>
    </row>
    <row r="32" spans="1:54" ht="12.95" customHeight="1">
      <c r="A32" s="633">
        <f t="shared" si="0"/>
        <v>24</v>
      </c>
      <c r="B32" s="644"/>
      <c r="C32" s="659" t="s">
        <v>845</v>
      </c>
      <c r="D32" s="660" t="str">
        <f>CONCATENATE(C25," ",D25)</f>
        <v>3 Trubní vedení - kanalizace tvarovky, armatury, výpustky</v>
      </c>
      <c r="E32" s="661"/>
      <c r="F32" s="662"/>
      <c r="G32" s="662"/>
      <c r="H32" s="663">
        <f>SUM(H26:H31)</f>
        <v>0</v>
      </c>
      <c r="I32" s="650"/>
      <c r="L32" s="651"/>
    </row>
    <row r="33" spans="1:12" ht="12.95" customHeight="1">
      <c r="A33" s="633">
        <f t="shared" si="0"/>
        <v>25</v>
      </c>
      <c r="B33" s="644"/>
      <c r="C33" s="645" t="s">
        <v>105</v>
      </c>
      <c r="D33" s="646" t="s">
        <v>858</v>
      </c>
      <c r="E33" s="647"/>
      <c r="F33" s="648"/>
      <c r="G33" s="648"/>
      <c r="H33" s="649"/>
      <c r="I33" s="650"/>
      <c r="L33" s="651"/>
    </row>
    <row r="34" spans="1:12" ht="12.95" customHeight="1">
      <c r="A34" s="633">
        <f t="shared" si="0"/>
        <v>26</v>
      </c>
      <c r="B34" s="644"/>
      <c r="C34" s="645"/>
      <c r="D34" s="675" t="s">
        <v>859</v>
      </c>
      <c r="E34" s="655" t="s">
        <v>115</v>
      </c>
      <c r="F34" s="656">
        <v>12</v>
      </c>
      <c r="G34" s="697">
        <v>0</v>
      </c>
      <c r="H34" s="657">
        <f>F34*G34</f>
        <v>0</v>
      </c>
      <c r="I34" s="650"/>
      <c r="L34" s="651"/>
    </row>
    <row r="35" spans="1:12" ht="12.95" customHeight="1">
      <c r="A35" s="633">
        <f t="shared" si="0"/>
        <v>27</v>
      </c>
      <c r="B35" s="644"/>
      <c r="C35" s="645"/>
      <c r="D35" s="675" t="s">
        <v>860</v>
      </c>
      <c r="E35" s="655" t="s">
        <v>115</v>
      </c>
      <c r="F35" s="656">
        <v>10</v>
      </c>
      <c r="G35" s="697">
        <v>0</v>
      </c>
      <c r="H35" s="657">
        <f>F35*G35</f>
        <v>0</v>
      </c>
      <c r="I35" s="650"/>
      <c r="L35" s="651"/>
    </row>
    <row r="36" spans="1:12" ht="12.95" customHeight="1">
      <c r="A36" s="633">
        <f t="shared" si="0"/>
        <v>28</v>
      </c>
      <c r="B36" s="644"/>
      <c r="C36" s="645"/>
      <c r="D36" s="675" t="s">
        <v>861</v>
      </c>
      <c r="E36" s="655" t="s">
        <v>115</v>
      </c>
      <c r="F36" s="656">
        <f>SUM(F34:F35)</f>
        <v>22</v>
      </c>
      <c r="G36" s="697">
        <v>0</v>
      </c>
      <c r="H36" s="657">
        <f t="shared" ref="H36:H41" si="3">F36*G36</f>
        <v>0</v>
      </c>
      <c r="I36" s="650"/>
      <c r="L36" s="651"/>
    </row>
    <row r="37" spans="1:12" ht="12.95" customHeight="1">
      <c r="A37" s="633">
        <f t="shared" si="0"/>
        <v>29</v>
      </c>
      <c r="B37" s="644"/>
      <c r="C37" s="645"/>
      <c r="D37" s="675" t="s">
        <v>862</v>
      </c>
      <c r="E37" s="655" t="s">
        <v>115</v>
      </c>
      <c r="F37" s="656">
        <f>F36</f>
        <v>22</v>
      </c>
      <c r="G37" s="697">
        <v>0</v>
      </c>
      <c r="H37" s="657">
        <f t="shared" si="3"/>
        <v>0</v>
      </c>
      <c r="I37" s="650"/>
      <c r="L37" s="651"/>
    </row>
    <row r="38" spans="1:12" ht="12.95" customHeight="1">
      <c r="A38" s="633">
        <f>A37+1</f>
        <v>30</v>
      </c>
      <c r="B38" s="644"/>
      <c r="C38" s="645"/>
      <c r="D38" s="675" t="s">
        <v>863</v>
      </c>
      <c r="E38" s="655" t="s">
        <v>115</v>
      </c>
      <c r="F38" s="656">
        <f>F37</f>
        <v>22</v>
      </c>
      <c r="G38" s="697">
        <v>0</v>
      </c>
      <c r="H38" s="657">
        <f t="shared" si="3"/>
        <v>0</v>
      </c>
      <c r="I38" s="650"/>
      <c r="L38" s="651"/>
    </row>
    <row r="39" spans="1:12" ht="12.95" customHeight="1">
      <c r="A39" s="633">
        <f t="shared" ref="A39:A65" si="4">A38+1</f>
        <v>31</v>
      </c>
      <c r="B39" s="644"/>
      <c r="C39" s="645"/>
      <c r="D39" s="675" t="s">
        <v>857</v>
      </c>
      <c r="E39" s="655" t="s">
        <v>102</v>
      </c>
      <c r="F39" s="656">
        <v>2</v>
      </c>
      <c r="G39" s="697">
        <v>0</v>
      </c>
      <c r="H39" s="657">
        <f t="shared" si="3"/>
        <v>0</v>
      </c>
      <c r="I39" s="650"/>
      <c r="L39" s="651"/>
    </row>
    <row r="40" spans="1:12" ht="12.95" customHeight="1">
      <c r="A40" s="633">
        <f t="shared" si="4"/>
        <v>32</v>
      </c>
      <c r="B40" s="644"/>
      <c r="C40" s="645"/>
      <c r="D40" s="675" t="s">
        <v>864</v>
      </c>
      <c r="E40" s="655" t="s">
        <v>392</v>
      </c>
      <c r="F40" s="656">
        <v>3</v>
      </c>
      <c r="G40" s="697">
        <v>0</v>
      </c>
      <c r="H40" s="657">
        <f t="shared" si="3"/>
        <v>0</v>
      </c>
      <c r="I40" s="650"/>
      <c r="L40" s="651"/>
    </row>
    <row r="41" spans="1:12" ht="12.95" customHeight="1">
      <c r="A41" s="633">
        <f t="shared" si="4"/>
        <v>33</v>
      </c>
      <c r="B41" s="644"/>
      <c r="C41" s="645"/>
      <c r="D41" s="675" t="s">
        <v>853</v>
      </c>
      <c r="E41" s="655" t="s">
        <v>168</v>
      </c>
      <c r="F41" s="656">
        <v>1</v>
      </c>
      <c r="G41" s="697">
        <v>0</v>
      </c>
      <c r="H41" s="657">
        <f t="shared" si="3"/>
        <v>0</v>
      </c>
      <c r="I41" s="650"/>
      <c r="L41" s="651"/>
    </row>
    <row r="42" spans="1:12" ht="12.95" customHeight="1">
      <c r="A42" s="633">
        <f t="shared" si="4"/>
        <v>34</v>
      </c>
      <c r="B42" s="644"/>
      <c r="C42" s="659" t="s">
        <v>845</v>
      </c>
      <c r="D42" s="660" t="str">
        <f>CONCATENATE(C33," ",D33)</f>
        <v>4 Trubní vedení - vnitřní rozvod studené vody a teplé vody</v>
      </c>
      <c r="E42" s="661"/>
      <c r="F42" s="662"/>
      <c r="G42" s="662"/>
      <c r="H42" s="663">
        <f>SUM(H34:H41)</f>
        <v>0</v>
      </c>
      <c r="I42" s="650"/>
      <c r="L42" s="651"/>
    </row>
    <row r="43" spans="1:12" ht="12.95" customHeight="1">
      <c r="A43" s="633">
        <f t="shared" si="4"/>
        <v>35</v>
      </c>
      <c r="B43" s="644"/>
      <c r="C43" s="645" t="s">
        <v>112</v>
      </c>
      <c r="D43" s="646" t="s">
        <v>865</v>
      </c>
      <c r="E43" s="647"/>
      <c r="F43" s="648"/>
      <c r="G43" s="648"/>
      <c r="H43" s="649"/>
      <c r="I43" s="650"/>
      <c r="L43" s="651"/>
    </row>
    <row r="44" spans="1:12" ht="12.95" customHeight="1">
      <c r="A44" s="633">
        <f t="shared" si="4"/>
        <v>36</v>
      </c>
      <c r="B44" s="644"/>
      <c r="C44" s="645"/>
      <c r="D44" s="675" t="s">
        <v>866</v>
      </c>
      <c r="E44" s="655" t="s">
        <v>102</v>
      </c>
      <c r="F44" s="656">
        <v>5</v>
      </c>
      <c r="G44" s="697">
        <v>0</v>
      </c>
      <c r="H44" s="657">
        <f t="shared" ref="H44:H48" si="5">F44*G44</f>
        <v>0</v>
      </c>
      <c r="I44" s="650"/>
      <c r="L44" s="651"/>
    </row>
    <row r="45" spans="1:12" ht="12.95" customHeight="1">
      <c r="A45" s="633">
        <f t="shared" si="4"/>
        <v>37</v>
      </c>
      <c r="B45" s="644"/>
      <c r="C45" s="645"/>
      <c r="D45" s="675" t="s">
        <v>867</v>
      </c>
      <c r="E45" s="655" t="s">
        <v>102</v>
      </c>
      <c r="F45" s="656">
        <v>8</v>
      </c>
      <c r="G45" s="697">
        <v>0</v>
      </c>
      <c r="H45" s="657">
        <f t="shared" si="5"/>
        <v>0</v>
      </c>
      <c r="I45" s="650"/>
      <c r="L45" s="651"/>
    </row>
    <row r="46" spans="1:12" ht="12.95" customHeight="1">
      <c r="A46" s="633">
        <f t="shared" si="4"/>
        <v>38</v>
      </c>
      <c r="B46" s="644"/>
      <c r="C46" s="645"/>
      <c r="D46" s="675" t="s">
        <v>889</v>
      </c>
      <c r="E46" s="655" t="s">
        <v>890</v>
      </c>
      <c r="F46" s="656">
        <v>1</v>
      </c>
      <c r="G46" s="697">
        <v>0</v>
      </c>
      <c r="H46" s="657">
        <f t="shared" si="5"/>
        <v>0</v>
      </c>
      <c r="I46" s="650"/>
      <c r="L46" s="651"/>
    </row>
    <row r="47" spans="1:12" ht="12.95" customHeight="1">
      <c r="A47" s="633">
        <f t="shared" si="4"/>
        <v>39</v>
      </c>
      <c r="B47" s="644"/>
      <c r="C47" s="645"/>
      <c r="D47" s="675" t="s">
        <v>868</v>
      </c>
      <c r="E47" s="655" t="s">
        <v>102</v>
      </c>
      <c r="F47" s="656">
        <v>5</v>
      </c>
      <c r="G47" s="697">
        <v>0</v>
      </c>
      <c r="H47" s="657">
        <f t="shared" si="5"/>
        <v>0</v>
      </c>
      <c r="I47" s="650"/>
      <c r="L47" s="651"/>
    </row>
    <row r="48" spans="1:12" ht="12.95" customHeight="1">
      <c r="A48" s="633">
        <f t="shared" si="4"/>
        <v>40</v>
      </c>
      <c r="B48" s="644"/>
      <c r="C48" s="645"/>
      <c r="D48" s="675" t="s">
        <v>869</v>
      </c>
      <c r="E48" s="655" t="s">
        <v>168</v>
      </c>
      <c r="F48" s="656">
        <v>1</v>
      </c>
      <c r="G48" s="697">
        <v>0</v>
      </c>
      <c r="H48" s="657">
        <f t="shared" si="5"/>
        <v>0</v>
      </c>
      <c r="I48" s="650"/>
      <c r="L48" s="651"/>
    </row>
    <row r="49" spans="1:12" ht="12.95" customHeight="1">
      <c r="A49" s="633">
        <f t="shared" si="4"/>
        <v>41</v>
      </c>
      <c r="B49" s="644"/>
      <c r="C49" s="659" t="s">
        <v>845</v>
      </c>
      <c r="D49" s="660" t="str">
        <f>CONCATENATE(C43," ",D43)</f>
        <v>5 Trubní vedení - vodovod armatury, zařízení</v>
      </c>
      <c r="E49" s="661"/>
      <c r="F49" s="662"/>
      <c r="G49" s="662"/>
      <c r="H49" s="663">
        <f>SUM(H44:H48)</f>
        <v>0</v>
      </c>
      <c r="I49" s="650"/>
      <c r="L49" s="651"/>
    </row>
    <row r="50" spans="1:12" ht="12.95" customHeight="1">
      <c r="A50" s="633">
        <f t="shared" si="4"/>
        <v>42</v>
      </c>
      <c r="B50" s="676"/>
      <c r="C50" s="645" t="s">
        <v>120</v>
      </c>
      <c r="D50" s="646" t="s">
        <v>870</v>
      </c>
      <c r="E50" s="647"/>
      <c r="F50" s="648"/>
      <c r="G50" s="648"/>
      <c r="H50" s="649"/>
      <c r="I50" s="650"/>
      <c r="L50" s="651"/>
    </row>
    <row r="51" spans="1:12" ht="12.95" customHeight="1">
      <c r="A51" s="633">
        <f t="shared" si="4"/>
        <v>43</v>
      </c>
      <c r="B51" s="676"/>
      <c r="C51" s="645"/>
      <c r="D51" s="675" t="s">
        <v>891</v>
      </c>
      <c r="E51" s="655" t="s">
        <v>102</v>
      </c>
      <c r="F51" s="656">
        <v>1</v>
      </c>
      <c r="G51" s="697">
        <v>0</v>
      </c>
      <c r="H51" s="657">
        <f>G51*F51</f>
        <v>0</v>
      </c>
      <c r="I51" s="650"/>
      <c r="L51" s="651"/>
    </row>
    <row r="52" spans="1:12" ht="12.95" customHeight="1">
      <c r="A52" s="633">
        <f t="shared" si="4"/>
        <v>44</v>
      </c>
      <c r="B52" s="676"/>
      <c r="C52" s="645"/>
      <c r="D52" s="675" t="s">
        <v>872</v>
      </c>
      <c r="E52" s="655" t="s">
        <v>102</v>
      </c>
      <c r="F52" s="656">
        <v>1</v>
      </c>
      <c r="G52" s="697">
        <v>0</v>
      </c>
      <c r="H52" s="657">
        <f t="shared" ref="H52:H60" si="6">G52*F52</f>
        <v>0</v>
      </c>
      <c r="I52" s="650"/>
      <c r="L52" s="651"/>
    </row>
    <row r="53" spans="1:12" ht="12.95" customHeight="1">
      <c r="A53" s="633">
        <f t="shared" si="4"/>
        <v>45</v>
      </c>
      <c r="B53" s="676"/>
      <c r="C53" s="645"/>
      <c r="D53" s="675" t="s">
        <v>873</v>
      </c>
      <c r="E53" s="655" t="s">
        <v>102</v>
      </c>
      <c r="F53" s="656">
        <v>1</v>
      </c>
      <c r="G53" s="697">
        <v>0</v>
      </c>
      <c r="H53" s="657">
        <f t="shared" si="6"/>
        <v>0</v>
      </c>
      <c r="I53" s="650"/>
      <c r="L53" s="651"/>
    </row>
    <row r="54" spans="1:12" ht="12.95" customHeight="1">
      <c r="A54" s="633">
        <f t="shared" si="4"/>
        <v>46</v>
      </c>
      <c r="B54" s="676"/>
      <c r="C54" s="645"/>
      <c r="D54" s="675" t="s">
        <v>874</v>
      </c>
      <c r="E54" s="655" t="s">
        <v>102</v>
      </c>
      <c r="F54" s="656">
        <v>1</v>
      </c>
      <c r="G54" s="697">
        <v>0</v>
      </c>
      <c r="H54" s="657">
        <f t="shared" si="6"/>
        <v>0</v>
      </c>
      <c r="I54" s="650"/>
      <c r="L54" s="651"/>
    </row>
    <row r="55" spans="1:12" ht="12.95" customHeight="1">
      <c r="A55" s="633">
        <f t="shared" si="4"/>
        <v>47</v>
      </c>
      <c r="B55" s="676"/>
      <c r="C55" s="645"/>
      <c r="D55" s="675" t="s">
        <v>875</v>
      </c>
      <c r="E55" s="655" t="s">
        <v>102</v>
      </c>
      <c r="F55" s="656">
        <v>1</v>
      </c>
      <c r="G55" s="697">
        <v>0</v>
      </c>
      <c r="H55" s="657">
        <f t="shared" si="6"/>
        <v>0</v>
      </c>
      <c r="I55" s="650"/>
      <c r="L55" s="651"/>
    </row>
    <row r="56" spans="1:12" ht="12.95" customHeight="1">
      <c r="A56" s="633">
        <f t="shared" si="4"/>
        <v>48</v>
      </c>
      <c r="B56" s="676"/>
      <c r="C56" s="645"/>
      <c r="D56" s="675" t="s">
        <v>876</v>
      </c>
      <c r="E56" s="655" t="s">
        <v>102</v>
      </c>
      <c r="F56" s="656">
        <v>1</v>
      </c>
      <c r="G56" s="697">
        <v>0</v>
      </c>
      <c r="H56" s="657">
        <f t="shared" si="6"/>
        <v>0</v>
      </c>
      <c r="I56" s="650"/>
      <c r="L56" s="651"/>
    </row>
    <row r="57" spans="1:12" ht="12.95" customHeight="1">
      <c r="A57" s="633">
        <f t="shared" si="4"/>
        <v>49</v>
      </c>
      <c r="B57" s="676"/>
      <c r="C57" s="645"/>
      <c r="D57" s="675" t="s">
        <v>892</v>
      </c>
      <c r="E57" s="655" t="s">
        <v>102</v>
      </c>
      <c r="F57" s="656">
        <v>1</v>
      </c>
      <c r="G57" s="697">
        <v>0</v>
      </c>
      <c r="H57" s="657">
        <f t="shared" si="6"/>
        <v>0</v>
      </c>
      <c r="I57" s="650"/>
      <c r="L57" s="651"/>
    </row>
    <row r="58" spans="1:12" ht="12.95" customHeight="1">
      <c r="A58" s="633">
        <f t="shared" si="4"/>
        <v>50</v>
      </c>
      <c r="B58" s="676"/>
      <c r="C58" s="645"/>
      <c r="D58" s="675" t="s">
        <v>878</v>
      </c>
      <c r="E58" s="655" t="s">
        <v>102</v>
      </c>
      <c r="F58" s="656">
        <v>1</v>
      </c>
      <c r="G58" s="697">
        <v>0</v>
      </c>
      <c r="H58" s="657">
        <f t="shared" si="6"/>
        <v>0</v>
      </c>
      <c r="I58" s="650"/>
      <c r="L58" s="651"/>
    </row>
    <row r="59" spans="1:12" ht="12.95" customHeight="1">
      <c r="A59" s="633">
        <f t="shared" si="4"/>
        <v>51</v>
      </c>
      <c r="B59" s="676"/>
      <c r="C59" s="645"/>
      <c r="D59" s="675" t="s">
        <v>879</v>
      </c>
      <c r="E59" s="655" t="s">
        <v>102</v>
      </c>
      <c r="F59" s="656">
        <v>1</v>
      </c>
      <c r="G59" s="697">
        <v>0</v>
      </c>
      <c r="H59" s="657">
        <f t="shared" si="6"/>
        <v>0</v>
      </c>
      <c r="I59" s="650"/>
      <c r="L59" s="651"/>
    </row>
    <row r="60" spans="1:12" ht="12.95" customHeight="1">
      <c r="A60" s="633">
        <f t="shared" si="4"/>
        <v>52</v>
      </c>
      <c r="B60" s="676"/>
      <c r="C60" s="645"/>
      <c r="D60" s="675" t="s">
        <v>880</v>
      </c>
      <c r="E60" s="655" t="s">
        <v>168</v>
      </c>
      <c r="F60" s="656">
        <v>2.5</v>
      </c>
      <c r="G60" s="697">
        <v>0</v>
      </c>
      <c r="H60" s="657">
        <f t="shared" si="6"/>
        <v>0</v>
      </c>
      <c r="I60" s="650"/>
      <c r="L60" s="651"/>
    </row>
    <row r="61" spans="1:12" ht="12.95" customHeight="1">
      <c r="A61" s="633">
        <f t="shared" si="4"/>
        <v>53</v>
      </c>
      <c r="B61" s="676"/>
      <c r="C61" s="659" t="s">
        <v>845</v>
      </c>
      <c r="D61" s="660" t="str">
        <f>CONCATENATE(C50," ",D50)</f>
        <v>6 Zařizovací předměty a vybavení - pro imobilní</v>
      </c>
      <c r="E61" s="661"/>
      <c r="F61" s="662"/>
      <c r="G61" s="662"/>
      <c r="H61" s="663">
        <f>SUM(H51:H60)</f>
        <v>0</v>
      </c>
      <c r="I61" s="650"/>
      <c r="L61" s="651"/>
    </row>
    <row r="62" spans="1:12" ht="12.95" customHeight="1" thickBot="1">
      <c r="A62" s="633">
        <f t="shared" si="4"/>
        <v>54</v>
      </c>
      <c r="B62" s="671"/>
      <c r="C62" s="639" t="s">
        <v>32</v>
      </c>
      <c r="D62" s="677" t="s">
        <v>881</v>
      </c>
      <c r="E62" s="672"/>
      <c r="F62" s="673"/>
      <c r="G62" s="673"/>
      <c r="H62" s="674">
        <f>H49+H42+H32+H24+H61</f>
        <v>0</v>
      </c>
      <c r="I62" s="650"/>
      <c r="L62" s="651"/>
    </row>
    <row r="63" spans="1:12" ht="13.5" thickBot="1">
      <c r="A63" s="633">
        <f t="shared" si="4"/>
        <v>55</v>
      </c>
      <c r="B63" s="678"/>
      <c r="C63" s="679"/>
      <c r="D63" s="625"/>
      <c r="E63" s="680"/>
      <c r="F63" s="681"/>
      <c r="G63" s="681"/>
      <c r="H63" s="682">
        <f>H62+H16</f>
        <v>0</v>
      </c>
    </row>
    <row r="64" spans="1:12" ht="15">
      <c r="A64" s="633">
        <f t="shared" si="4"/>
        <v>56</v>
      </c>
      <c r="B64" s="678"/>
      <c r="C64" s="683"/>
      <c r="D64" s="625"/>
      <c r="E64" s="680"/>
      <c r="F64" s="681"/>
      <c r="G64" s="681"/>
      <c r="H64" s="684"/>
    </row>
    <row r="65" spans="1:8" ht="13.5" thickBot="1">
      <c r="A65" s="633">
        <f t="shared" si="4"/>
        <v>57</v>
      </c>
      <c r="B65" s="685"/>
      <c r="C65" s="686" t="s">
        <v>882</v>
      </c>
      <c r="D65" s="686"/>
      <c r="E65" s="686"/>
      <c r="F65" s="686"/>
      <c r="G65" s="686"/>
      <c r="H65" s="687"/>
    </row>
    <row r="66" spans="1:8">
      <c r="A66" s="633"/>
      <c r="D66" s="688"/>
      <c r="F66" s="615"/>
    </row>
    <row r="67" spans="1:8">
      <c r="A67" s="633"/>
      <c r="F67" s="615"/>
    </row>
    <row r="68" spans="1:8">
      <c r="A68" s="633"/>
      <c r="F68" s="615"/>
    </row>
    <row r="69" spans="1:8">
      <c r="A69" s="633"/>
      <c r="F69" s="615"/>
    </row>
    <row r="70" spans="1:8">
      <c r="A70" s="633"/>
      <c r="F70" s="615"/>
    </row>
    <row r="71" spans="1:8">
      <c r="A71" s="633"/>
      <c r="F71" s="615"/>
    </row>
    <row r="72" spans="1:8">
      <c r="A72" s="633"/>
      <c r="F72" s="615"/>
    </row>
    <row r="73" spans="1:8">
      <c r="A73" s="633"/>
      <c r="F73" s="615"/>
    </row>
    <row r="74" spans="1:8">
      <c r="A74" s="633"/>
      <c r="F74" s="615"/>
    </row>
    <row r="75" spans="1:8">
      <c r="A75" s="633"/>
      <c r="F75" s="615"/>
    </row>
    <row r="76" spans="1:8">
      <c r="A76" s="633"/>
      <c r="F76" s="615"/>
    </row>
    <row r="77" spans="1:8">
      <c r="A77" s="633"/>
      <c r="F77" s="615"/>
    </row>
    <row r="78" spans="1:8">
      <c r="A78" s="633"/>
      <c r="F78" s="615"/>
    </row>
    <row r="79" spans="1:8">
      <c r="A79" s="633"/>
      <c r="F79" s="615"/>
    </row>
    <row r="80" spans="1:8">
      <c r="A80" s="633"/>
      <c r="F80" s="615"/>
    </row>
    <row r="81" spans="1:8">
      <c r="A81" s="633"/>
      <c r="F81" s="615"/>
    </row>
    <row r="82" spans="1:8">
      <c r="A82" s="633"/>
      <c r="F82" s="615"/>
    </row>
    <row r="83" spans="1:8">
      <c r="A83" s="633"/>
      <c r="F83" s="615"/>
    </row>
    <row r="84" spans="1:8">
      <c r="A84" s="633"/>
      <c r="F84" s="615"/>
    </row>
    <row r="85" spans="1:8">
      <c r="A85" s="633"/>
      <c r="B85" s="689"/>
      <c r="C85" s="689"/>
      <c r="D85" s="689"/>
      <c r="E85" s="689"/>
      <c r="F85" s="689"/>
      <c r="G85" s="689"/>
      <c r="H85" s="689"/>
    </row>
    <row r="86" spans="1:8">
      <c r="A86" s="633"/>
      <c r="B86" s="689"/>
      <c r="C86" s="689"/>
      <c r="D86" s="689"/>
      <c r="E86" s="689"/>
      <c r="F86" s="689"/>
      <c r="G86" s="689"/>
      <c r="H86" s="689"/>
    </row>
    <row r="87" spans="1:8">
      <c r="B87" s="689"/>
      <c r="C87" s="689"/>
      <c r="D87" s="689"/>
      <c r="E87" s="689"/>
      <c r="F87" s="689"/>
      <c r="G87" s="689"/>
      <c r="H87" s="689"/>
    </row>
    <row r="88" spans="1:8">
      <c r="B88" s="689"/>
      <c r="C88" s="689"/>
      <c r="D88" s="689"/>
      <c r="E88" s="689"/>
      <c r="F88" s="689"/>
      <c r="G88" s="689"/>
      <c r="H88" s="689"/>
    </row>
    <row r="89" spans="1:8">
      <c r="F89" s="615"/>
    </row>
    <row r="90" spans="1:8">
      <c r="F90" s="615"/>
    </row>
    <row r="91" spans="1:8">
      <c r="F91" s="615"/>
    </row>
    <row r="92" spans="1:8">
      <c r="F92" s="615"/>
    </row>
    <row r="93" spans="1:8">
      <c r="F93" s="615"/>
    </row>
    <row r="94" spans="1:8">
      <c r="F94" s="615"/>
    </row>
    <row r="95" spans="1:8">
      <c r="F95" s="615"/>
    </row>
    <row r="96" spans="1:8">
      <c r="F96" s="615"/>
    </row>
    <row r="97" spans="6:6">
      <c r="F97" s="615"/>
    </row>
    <row r="98" spans="6:6">
      <c r="F98" s="615"/>
    </row>
    <row r="99" spans="6:6">
      <c r="F99" s="615"/>
    </row>
    <row r="100" spans="6:6">
      <c r="F100" s="615"/>
    </row>
    <row r="101" spans="6:6">
      <c r="F101" s="615"/>
    </row>
    <row r="102" spans="6:6">
      <c r="F102" s="615"/>
    </row>
    <row r="103" spans="6:6">
      <c r="F103" s="615"/>
    </row>
    <row r="104" spans="6:6">
      <c r="F104" s="615"/>
    </row>
    <row r="105" spans="6:6">
      <c r="F105" s="615"/>
    </row>
    <row r="106" spans="6:6">
      <c r="F106" s="615"/>
    </row>
    <row r="107" spans="6:6">
      <c r="F107" s="615"/>
    </row>
    <row r="108" spans="6:6">
      <c r="F108" s="615"/>
    </row>
    <row r="109" spans="6:6">
      <c r="F109" s="615"/>
    </row>
    <row r="110" spans="6:6">
      <c r="F110" s="615"/>
    </row>
    <row r="111" spans="6:6">
      <c r="F111" s="615"/>
    </row>
    <row r="112" spans="6:6">
      <c r="F112" s="615"/>
    </row>
    <row r="113" spans="2:8">
      <c r="F113" s="615"/>
    </row>
    <row r="114" spans="2:8">
      <c r="F114" s="615"/>
    </row>
    <row r="115" spans="2:8">
      <c r="F115" s="615"/>
    </row>
    <row r="116" spans="2:8">
      <c r="F116" s="615"/>
    </row>
    <row r="117" spans="2:8">
      <c r="F117" s="615"/>
    </row>
    <row r="118" spans="2:8">
      <c r="F118" s="615"/>
    </row>
    <row r="119" spans="2:8">
      <c r="F119" s="615"/>
    </row>
    <row r="120" spans="2:8">
      <c r="B120" s="690"/>
      <c r="C120" s="690"/>
    </row>
    <row r="121" spans="2:8">
      <c r="B121" s="689"/>
      <c r="C121" s="689"/>
      <c r="D121" s="692"/>
      <c r="E121" s="692"/>
      <c r="F121" s="693"/>
      <c r="G121" s="692"/>
      <c r="H121" s="694"/>
    </row>
    <row r="122" spans="2:8">
      <c r="B122" s="695"/>
      <c r="C122" s="695"/>
      <c r="D122" s="689"/>
      <c r="E122" s="689"/>
      <c r="F122" s="696"/>
      <c r="G122" s="689"/>
      <c r="H122" s="689"/>
    </row>
    <row r="123" spans="2:8">
      <c r="B123" s="689"/>
      <c r="C123" s="689"/>
      <c r="D123" s="689"/>
      <c r="E123" s="689"/>
      <c r="F123" s="696"/>
      <c r="G123" s="689"/>
      <c r="H123" s="689"/>
    </row>
    <row r="124" spans="2:8">
      <c r="B124" s="689"/>
      <c r="C124" s="689"/>
      <c r="D124" s="689"/>
      <c r="E124" s="689"/>
      <c r="F124" s="696"/>
      <c r="G124" s="689"/>
      <c r="H124" s="689"/>
    </row>
    <row r="125" spans="2:8">
      <c r="B125" s="689"/>
      <c r="C125" s="689"/>
      <c r="D125" s="689"/>
      <c r="E125" s="689"/>
      <c r="F125" s="696"/>
      <c r="G125" s="689"/>
      <c r="H125" s="689"/>
    </row>
    <row r="126" spans="2:8">
      <c r="B126" s="689"/>
      <c r="C126" s="689"/>
      <c r="D126" s="689"/>
      <c r="E126" s="689"/>
      <c r="F126" s="696"/>
      <c r="G126" s="689"/>
      <c r="H126" s="689"/>
    </row>
    <row r="127" spans="2:8">
      <c r="B127" s="689"/>
      <c r="C127" s="689"/>
      <c r="D127" s="689"/>
      <c r="E127" s="689"/>
      <c r="F127" s="696"/>
      <c r="G127" s="689"/>
      <c r="H127" s="689"/>
    </row>
    <row r="128" spans="2:8">
      <c r="B128" s="689"/>
      <c r="C128" s="689"/>
      <c r="D128" s="689"/>
      <c r="E128" s="689"/>
      <c r="F128" s="696"/>
      <c r="G128" s="689"/>
      <c r="H128" s="689"/>
    </row>
    <row r="129" spans="2:8">
      <c r="B129" s="689"/>
      <c r="C129" s="689"/>
      <c r="D129" s="689"/>
      <c r="E129" s="689"/>
      <c r="F129" s="696"/>
      <c r="G129" s="689"/>
      <c r="H129" s="689"/>
    </row>
    <row r="130" spans="2:8">
      <c r="B130" s="689"/>
      <c r="C130" s="689"/>
      <c r="D130" s="689"/>
      <c r="E130" s="689"/>
      <c r="F130" s="696"/>
      <c r="G130" s="689"/>
      <c r="H130" s="689"/>
    </row>
    <row r="131" spans="2:8">
      <c r="B131" s="689"/>
      <c r="C131" s="689"/>
      <c r="D131" s="689"/>
      <c r="E131" s="689"/>
      <c r="F131" s="696"/>
      <c r="G131" s="689"/>
      <c r="H131" s="689"/>
    </row>
    <row r="132" spans="2:8">
      <c r="B132" s="689"/>
      <c r="C132" s="689"/>
      <c r="D132" s="689"/>
      <c r="E132" s="689"/>
      <c r="F132" s="696"/>
      <c r="G132" s="689"/>
      <c r="H132" s="689"/>
    </row>
    <row r="133" spans="2:8">
      <c r="B133" s="689"/>
      <c r="C133" s="689"/>
      <c r="D133" s="689"/>
      <c r="E133" s="689"/>
      <c r="F133" s="696"/>
      <c r="G133" s="689"/>
      <c r="H133" s="689"/>
    </row>
    <row r="134" spans="2:8">
      <c r="B134" s="689"/>
      <c r="C134" s="689"/>
      <c r="D134" s="689"/>
      <c r="E134" s="689"/>
      <c r="F134" s="696"/>
      <c r="G134" s="689"/>
      <c r="H134" s="689"/>
    </row>
  </sheetData>
  <sheetProtection password="DAB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Z49" sqref="Z49"/>
    </sheetView>
  </sheetViews>
  <sheetFormatPr defaultRowHeight="15"/>
  <cols>
    <col min="2" max="2" width="13.42578125" customWidth="1"/>
    <col min="3" max="3" width="13.28515625" customWidth="1"/>
    <col min="5" max="5" width="11.140625" customWidth="1"/>
    <col min="6" max="6" width="16.140625" customWidth="1"/>
    <col min="8" max="8" width="14.140625" customWidth="1"/>
    <col min="9" max="9" width="19" customWidth="1"/>
  </cols>
  <sheetData>
    <row r="1" spans="1:9" ht="23.25">
      <c r="A1" s="833" t="s">
        <v>0</v>
      </c>
      <c r="B1" s="834"/>
      <c r="C1" s="834"/>
      <c r="D1" s="834"/>
      <c r="E1" s="834"/>
      <c r="F1" s="834"/>
      <c r="G1" s="834"/>
      <c r="H1" s="834"/>
      <c r="I1" s="834"/>
    </row>
    <row r="2" spans="1:9">
      <c r="A2" s="835" t="s">
        <v>1</v>
      </c>
      <c r="B2" s="836"/>
      <c r="C2" s="839" t="s">
        <v>798</v>
      </c>
      <c r="D2" s="840"/>
      <c r="E2" s="842" t="s">
        <v>2</v>
      </c>
      <c r="F2" s="842" t="s">
        <v>3</v>
      </c>
      <c r="G2" s="836"/>
      <c r="H2" s="842" t="s">
        <v>4</v>
      </c>
      <c r="I2" s="843" t="s">
        <v>5</v>
      </c>
    </row>
    <row r="3" spans="1:9" ht="15.75" thickBot="1">
      <c r="A3" s="837"/>
      <c r="B3" s="838"/>
      <c r="C3" s="841"/>
      <c r="D3" s="841"/>
      <c r="E3" s="838"/>
      <c r="F3" s="838"/>
      <c r="G3" s="838"/>
      <c r="H3" s="838"/>
      <c r="I3" s="844"/>
    </row>
    <row r="4" spans="1:9">
      <c r="A4" s="846" t="s">
        <v>6</v>
      </c>
      <c r="B4" s="838"/>
      <c r="C4" s="847" t="s">
        <v>544</v>
      </c>
      <c r="D4" s="848"/>
      <c r="E4" s="851" t="s">
        <v>7</v>
      </c>
      <c r="F4" s="852" t="s">
        <v>760</v>
      </c>
      <c r="G4" s="838"/>
      <c r="H4" s="851" t="s">
        <v>4</v>
      </c>
      <c r="I4" s="844" t="s">
        <v>5</v>
      </c>
    </row>
    <row r="5" spans="1:9" ht="15.75" thickBot="1">
      <c r="A5" s="837"/>
      <c r="B5" s="838"/>
      <c r="C5" s="849"/>
      <c r="D5" s="850"/>
      <c r="E5" s="838"/>
      <c r="F5" s="838"/>
      <c r="G5" s="838"/>
      <c r="H5" s="838"/>
      <c r="I5" s="844"/>
    </row>
    <row r="6" spans="1:9">
      <c r="A6" s="846" t="s">
        <v>8</v>
      </c>
      <c r="B6" s="838"/>
      <c r="C6" s="851" t="s">
        <v>543</v>
      </c>
      <c r="D6" s="838"/>
      <c r="E6" s="851" t="s">
        <v>10</v>
      </c>
      <c r="F6" s="853" t="s">
        <v>3</v>
      </c>
      <c r="G6" s="854"/>
      <c r="H6" s="851" t="s">
        <v>4</v>
      </c>
      <c r="I6" s="845" t="s">
        <v>5</v>
      </c>
    </row>
    <row r="7" spans="1:9">
      <c r="A7" s="837"/>
      <c r="B7" s="838"/>
      <c r="C7" s="838"/>
      <c r="D7" s="838"/>
      <c r="E7" s="838"/>
      <c r="F7" s="854"/>
      <c r="G7" s="854"/>
      <c r="H7" s="838"/>
      <c r="I7" s="845"/>
    </row>
    <row r="8" spans="1:9">
      <c r="A8" s="846" t="s">
        <v>11</v>
      </c>
      <c r="B8" s="838"/>
      <c r="C8" s="851"/>
      <c r="D8" s="838"/>
      <c r="E8" s="851" t="s">
        <v>12</v>
      </c>
      <c r="F8" s="851" t="s">
        <v>13</v>
      </c>
      <c r="G8" s="838"/>
      <c r="H8" s="838" t="s">
        <v>14</v>
      </c>
      <c r="I8" s="857">
        <v>1</v>
      </c>
    </row>
    <row r="9" spans="1:9">
      <c r="A9" s="837"/>
      <c r="B9" s="838"/>
      <c r="C9" s="838"/>
      <c r="D9" s="838"/>
      <c r="E9" s="838"/>
      <c r="F9" s="838"/>
      <c r="G9" s="838"/>
      <c r="H9" s="838"/>
      <c r="I9" s="844"/>
    </row>
    <row r="10" spans="1:9">
      <c r="A10" s="846" t="s">
        <v>15</v>
      </c>
      <c r="B10" s="838"/>
      <c r="C10" s="851" t="s">
        <v>13</v>
      </c>
      <c r="D10" s="838"/>
      <c r="E10" s="851" t="s">
        <v>16</v>
      </c>
      <c r="F10" s="853"/>
      <c r="G10" s="854"/>
      <c r="H10" s="838" t="s">
        <v>17</v>
      </c>
      <c r="I10" s="855"/>
    </row>
    <row r="11" spans="1:9">
      <c r="A11" s="858"/>
      <c r="B11" s="859"/>
      <c r="C11" s="859"/>
      <c r="D11" s="859"/>
      <c r="E11" s="859"/>
      <c r="F11" s="860"/>
      <c r="G11" s="860"/>
      <c r="H11" s="859"/>
      <c r="I11" s="856"/>
    </row>
    <row r="12" spans="1:9" ht="23.25">
      <c r="A12" s="861" t="s">
        <v>18</v>
      </c>
      <c r="B12" s="861"/>
      <c r="C12" s="861"/>
      <c r="D12" s="861"/>
      <c r="E12" s="861"/>
      <c r="F12" s="861"/>
      <c r="G12" s="861"/>
      <c r="H12" s="861"/>
      <c r="I12" s="861"/>
    </row>
    <row r="13" spans="1:9" ht="26.25">
      <c r="A13" s="214" t="s">
        <v>19</v>
      </c>
      <c r="B13" s="862" t="s">
        <v>20</v>
      </c>
      <c r="C13" s="863"/>
      <c r="D13" s="215" t="s">
        <v>21</v>
      </c>
      <c r="E13" s="862" t="s">
        <v>22</v>
      </c>
      <c r="F13" s="863"/>
      <c r="G13" s="215" t="s">
        <v>23</v>
      </c>
      <c r="H13" s="862" t="s">
        <v>24</v>
      </c>
      <c r="I13" s="863"/>
    </row>
    <row r="14" spans="1:9" ht="15.75">
      <c r="A14" s="216" t="s">
        <v>25</v>
      </c>
      <c r="B14" s="403" t="s">
        <v>26</v>
      </c>
      <c r="C14" s="217">
        <v>0</v>
      </c>
      <c r="D14" s="864" t="s">
        <v>27</v>
      </c>
      <c r="E14" s="865"/>
      <c r="F14" s="217">
        <v>0</v>
      </c>
      <c r="G14" s="864" t="s">
        <v>28</v>
      </c>
      <c r="H14" s="865"/>
      <c r="I14" s="217">
        <v>0</v>
      </c>
    </row>
    <row r="15" spans="1:9" ht="15.75">
      <c r="A15" s="218" t="s">
        <v>5</v>
      </c>
      <c r="B15" s="403" t="s">
        <v>29</v>
      </c>
      <c r="C15" s="217">
        <v>0</v>
      </c>
      <c r="D15" s="864" t="s">
        <v>30</v>
      </c>
      <c r="E15" s="865"/>
      <c r="F15" s="217">
        <v>0</v>
      </c>
      <c r="G15" s="864" t="s">
        <v>31</v>
      </c>
      <c r="H15" s="865"/>
      <c r="I15" s="217">
        <v>0</v>
      </c>
    </row>
    <row r="16" spans="1:9" ht="15.75">
      <c r="A16" s="216" t="s">
        <v>32</v>
      </c>
      <c r="B16" s="403" t="s">
        <v>26</v>
      </c>
      <c r="C16" s="217">
        <v>0</v>
      </c>
      <c r="D16" s="864" t="s">
        <v>33</v>
      </c>
      <c r="E16" s="865"/>
      <c r="F16" s="217">
        <v>0</v>
      </c>
      <c r="G16" s="864" t="s">
        <v>34</v>
      </c>
      <c r="H16" s="865"/>
      <c r="I16" s="217">
        <v>0</v>
      </c>
    </row>
    <row r="17" spans="1:9" ht="15.75">
      <c r="A17" s="218" t="s">
        <v>5</v>
      </c>
      <c r="B17" s="403" t="s">
        <v>29</v>
      </c>
      <c r="C17" s="217">
        <v>0</v>
      </c>
      <c r="D17" s="864" t="s">
        <v>5</v>
      </c>
      <c r="E17" s="865"/>
      <c r="F17" s="219" t="s">
        <v>5</v>
      </c>
      <c r="G17" s="864" t="s">
        <v>35</v>
      </c>
      <c r="H17" s="865"/>
      <c r="I17" s="217">
        <v>0</v>
      </c>
    </row>
    <row r="18" spans="1:9" ht="15.75">
      <c r="A18" s="216" t="s">
        <v>36</v>
      </c>
      <c r="B18" s="403" t="s">
        <v>26</v>
      </c>
      <c r="C18" s="217">
        <v>0</v>
      </c>
      <c r="D18" s="864" t="s">
        <v>5</v>
      </c>
      <c r="E18" s="865"/>
      <c r="F18" s="219" t="s">
        <v>5</v>
      </c>
      <c r="G18" s="864" t="s">
        <v>37</v>
      </c>
      <c r="H18" s="865"/>
      <c r="I18" s="217">
        <v>0</v>
      </c>
    </row>
    <row r="19" spans="1:9" ht="15.75">
      <c r="A19" s="218" t="s">
        <v>5</v>
      </c>
      <c r="B19" s="403" t="s">
        <v>29</v>
      </c>
      <c r="C19" s="217">
        <f>'rozpočet 5 silno'!L14</f>
        <v>0</v>
      </c>
      <c r="D19" s="864" t="s">
        <v>5</v>
      </c>
      <c r="E19" s="865"/>
      <c r="F19" s="219" t="s">
        <v>5</v>
      </c>
      <c r="G19" s="864" t="s">
        <v>38</v>
      </c>
      <c r="H19" s="865"/>
      <c r="I19" s="217">
        <v>0</v>
      </c>
    </row>
    <row r="20" spans="1:9" ht="15.75">
      <c r="A20" s="866" t="s">
        <v>39</v>
      </c>
      <c r="B20" s="867"/>
      <c r="C20" s="217">
        <v>0</v>
      </c>
      <c r="D20" s="864" t="s">
        <v>5</v>
      </c>
      <c r="E20" s="865"/>
      <c r="F20" s="219" t="s">
        <v>5</v>
      </c>
      <c r="G20" s="864" t="s">
        <v>5</v>
      </c>
      <c r="H20" s="865"/>
      <c r="I20" s="219" t="s">
        <v>5</v>
      </c>
    </row>
    <row r="21" spans="1:9" ht="15.75">
      <c r="A21" s="871" t="s">
        <v>40</v>
      </c>
      <c r="B21" s="872"/>
      <c r="C21" s="220">
        <v>0</v>
      </c>
      <c r="D21" s="873" t="s">
        <v>5</v>
      </c>
      <c r="E21" s="874"/>
      <c r="F21" s="221" t="s">
        <v>5</v>
      </c>
      <c r="G21" s="873" t="s">
        <v>5</v>
      </c>
      <c r="H21" s="874"/>
      <c r="I21" s="221" t="s">
        <v>5</v>
      </c>
    </row>
    <row r="22" spans="1:9" ht="15.75">
      <c r="A22" s="875" t="s">
        <v>41</v>
      </c>
      <c r="B22" s="876"/>
      <c r="C22" s="222">
        <f>SUM(C14:C19)</f>
        <v>0</v>
      </c>
      <c r="D22" s="877" t="s">
        <v>42</v>
      </c>
      <c r="E22" s="876"/>
      <c r="F22" s="222">
        <v>0</v>
      </c>
      <c r="G22" s="877" t="s">
        <v>43</v>
      </c>
      <c r="H22" s="876"/>
      <c r="I22" s="222">
        <v>0</v>
      </c>
    </row>
    <row r="23" spans="1:9" ht="16.5" thickBot="1">
      <c r="A23" s="226"/>
      <c r="B23" s="226"/>
      <c r="C23" s="226"/>
      <c r="D23" s="866" t="s">
        <v>44</v>
      </c>
      <c r="E23" s="867"/>
      <c r="F23" s="223">
        <v>0</v>
      </c>
      <c r="G23" s="878" t="s">
        <v>45</v>
      </c>
      <c r="H23" s="867"/>
      <c r="I23" s="217">
        <v>0</v>
      </c>
    </row>
    <row r="24" spans="1:9" ht="15.75">
      <c r="A24" s="226"/>
      <c r="B24" s="226"/>
      <c r="C24" s="226"/>
      <c r="D24" s="226"/>
      <c r="E24" s="226"/>
      <c r="F24" s="226"/>
      <c r="G24" s="866" t="s">
        <v>46</v>
      </c>
      <c r="H24" s="867"/>
      <c r="I24" s="217">
        <v>0</v>
      </c>
    </row>
    <row r="25" spans="1:9" ht="15.75">
      <c r="A25" s="226"/>
      <c r="B25" s="226"/>
      <c r="C25" s="226"/>
      <c r="D25" s="226"/>
      <c r="E25" s="226"/>
      <c r="F25" s="226"/>
      <c r="G25" s="866" t="s">
        <v>47</v>
      </c>
      <c r="H25" s="867"/>
      <c r="I25" s="217">
        <v>0</v>
      </c>
    </row>
    <row r="27" spans="1:9" ht="15.75">
      <c r="A27" s="879" t="s">
        <v>48</v>
      </c>
      <c r="B27" s="870"/>
      <c r="C27" s="224">
        <v>0</v>
      </c>
      <c r="D27" s="226"/>
      <c r="E27" s="226"/>
      <c r="F27" s="226"/>
      <c r="G27" s="226"/>
      <c r="H27" s="226"/>
      <c r="I27" s="226"/>
    </row>
    <row r="28" spans="1:9" ht="15.75">
      <c r="A28" s="868" t="s">
        <v>49</v>
      </c>
      <c r="B28" s="869"/>
      <c r="C28" s="225">
        <v>0</v>
      </c>
      <c r="D28" s="870" t="s">
        <v>50</v>
      </c>
      <c r="E28" s="870"/>
      <c r="F28" s="224">
        <v>0</v>
      </c>
      <c r="G28" s="870" t="s">
        <v>51</v>
      </c>
      <c r="H28" s="870"/>
      <c r="I28" s="224">
        <v>0</v>
      </c>
    </row>
    <row r="29" spans="1:9" ht="15.75">
      <c r="A29" s="868" t="s">
        <v>52</v>
      </c>
      <c r="B29" s="869"/>
      <c r="C29" s="225">
        <f>SUM( C22)</f>
        <v>0</v>
      </c>
      <c r="D29" s="869" t="s">
        <v>53</v>
      </c>
      <c r="E29" s="869"/>
      <c r="F29" s="225">
        <f>C29*0.21</f>
        <v>0</v>
      </c>
      <c r="G29" s="869" t="s">
        <v>54</v>
      </c>
      <c r="H29" s="869"/>
      <c r="I29" s="225">
        <f>C29+F29</f>
        <v>0</v>
      </c>
    </row>
    <row r="30" spans="1:9" ht="15.75" thickBot="1"/>
    <row r="31" spans="1:9">
      <c r="A31" s="880" t="s">
        <v>55</v>
      </c>
      <c r="B31" s="881"/>
      <c r="C31" s="882"/>
      <c r="D31" s="881" t="s">
        <v>56</v>
      </c>
      <c r="E31" s="881"/>
      <c r="F31" s="882"/>
      <c r="G31" s="881" t="s">
        <v>57</v>
      </c>
      <c r="H31" s="881"/>
      <c r="I31" s="882"/>
    </row>
    <row r="32" spans="1:9">
      <c r="A32" s="883" t="s">
        <v>5</v>
      </c>
      <c r="B32" s="873"/>
      <c r="C32" s="884"/>
      <c r="D32" s="873" t="s">
        <v>5</v>
      </c>
      <c r="E32" s="873"/>
      <c r="F32" s="884"/>
      <c r="G32" s="873" t="s">
        <v>5</v>
      </c>
      <c r="H32" s="873"/>
      <c r="I32" s="884"/>
    </row>
    <row r="33" spans="1:9">
      <c r="A33" s="883" t="s">
        <v>5</v>
      </c>
      <c r="B33" s="873"/>
      <c r="C33" s="884"/>
      <c r="D33" s="873" t="s">
        <v>5</v>
      </c>
      <c r="E33" s="873"/>
      <c r="F33" s="884"/>
      <c r="G33" s="873" t="s">
        <v>5</v>
      </c>
      <c r="H33" s="873"/>
      <c r="I33" s="884"/>
    </row>
    <row r="34" spans="1:9">
      <c r="A34" s="883" t="s">
        <v>5</v>
      </c>
      <c r="B34" s="873"/>
      <c r="C34" s="884"/>
      <c r="D34" s="873" t="s">
        <v>5</v>
      </c>
      <c r="E34" s="873"/>
      <c r="F34" s="884"/>
      <c r="G34" s="873" t="s">
        <v>5</v>
      </c>
      <c r="H34" s="873"/>
      <c r="I34" s="884"/>
    </row>
    <row r="35" spans="1:9" ht="15.75" thickBot="1">
      <c r="A35" s="885" t="s">
        <v>58</v>
      </c>
      <c r="B35" s="886"/>
      <c r="C35" s="887"/>
      <c r="D35" s="886" t="s">
        <v>58</v>
      </c>
      <c r="E35" s="886"/>
      <c r="F35" s="887"/>
      <c r="G35" s="886" t="s">
        <v>58</v>
      </c>
      <c r="H35" s="886"/>
      <c r="I35" s="887"/>
    </row>
    <row r="36" spans="1:9">
      <c r="A36" s="248" t="s">
        <v>233</v>
      </c>
      <c r="B36" s="226"/>
      <c r="C36" s="226"/>
      <c r="D36" s="226"/>
      <c r="E36" s="226"/>
      <c r="F36" s="226"/>
      <c r="G36" s="226"/>
      <c r="H36" s="226"/>
      <c r="I36" s="226"/>
    </row>
    <row r="37" spans="1:9">
      <c r="A37" s="851" t="s">
        <v>5</v>
      </c>
      <c r="B37" s="838"/>
      <c r="C37" s="838"/>
      <c r="D37" s="838"/>
      <c r="E37" s="838"/>
      <c r="F37" s="838"/>
      <c r="G37" s="838"/>
      <c r="H37" s="838"/>
      <c r="I37" s="838"/>
    </row>
  </sheetData>
  <sheetProtection password="DABF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M31" sqref="M31"/>
    </sheetView>
  </sheetViews>
  <sheetFormatPr defaultRowHeight="15"/>
  <cols>
    <col min="3" max="3" width="15" customWidth="1"/>
    <col min="5" max="5" width="14" customWidth="1"/>
    <col min="8" max="8" width="13.5703125" customWidth="1"/>
    <col min="11" max="11" width="13.42578125" customWidth="1"/>
    <col min="12" max="12" width="15.28515625" customWidth="1"/>
    <col min="13" max="13" width="15" customWidth="1"/>
  </cols>
  <sheetData>
    <row r="1" spans="1:16" ht="23.25">
      <c r="A1" s="834" t="s">
        <v>59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</row>
    <row r="2" spans="1:16">
      <c r="A2" s="835" t="s">
        <v>1</v>
      </c>
      <c r="B2" s="836"/>
      <c r="C2" s="836"/>
      <c r="D2" s="839" t="s">
        <v>798</v>
      </c>
      <c r="E2" s="840"/>
      <c r="F2" s="840"/>
      <c r="G2" s="840"/>
      <c r="H2" s="840"/>
      <c r="I2" s="836" t="s">
        <v>60</v>
      </c>
      <c r="J2" s="836"/>
      <c r="K2" s="836" t="s">
        <v>13</v>
      </c>
      <c r="L2" s="842" t="s">
        <v>2</v>
      </c>
      <c r="M2" s="836" t="s">
        <v>3</v>
      </c>
      <c r="N2" s="836"/>
      <c r="O2" s="836"/>
      <c r="P2" s="843"/>
    </row>
    <row r="3" spans="1:16" ht="15.75" thickBot="1">
      <c r="A3" s="837"/>
      <c r="B3" s="838"/>
      <c r="C3" s="838"/>
      <c r="D3" s="841"/>
      <c r="E3" s="841"/>
      <c r="F3" s="841"/>
      <c r="G3" s="841"/>
      <c r="H3" s="841"/>
      <c r="I3" s="838"/>
      <c r="J3" s="838"/>
      <c r="K3" s="838"/>
      <c r="L3" s="838"/>
      <c r="M3" s="838"/>
      <c r="N3" s="838"/>
      <c r="O3" s="838"/>
      <c r="P3" s="844"/>
    </row>
    <row r="4" spans="1:16">
      <c r="A4" s="846" t="s">
        <v>6</v>
      </c>
      <c r="B4" s="838"/>
      <c r="C4" s="838"/>
      <c r="D4" s="888" t="s">
        <v>544</v>
      </c>
      <c r="E4" s="889"/>
      <c r="F4" s="889"/>
      <c r="G4" s="889"/>
      <c r="H4" s="890"/>
      <c r="I4" s="838" t="s">
        <v>11</v>
      </c>
      <c r="J4" s="838"/>
      <c r="K4" s="838"/>
      <c r="L4" s="851" t="s">
        <v>7</v>
      </c>
      <c r="M4" s="838" t="s">
        <v>3</v>
      </c>
      <c r="N4" s="838"/>
      <c r="O4" s="838"/>
      <c r="P4" s="844"/>
    </row>
    <row r="5" spans="1:16" ht="15.75" thickBot="1">
      <c r="A5" s="837"/>
      <c r="B5" s="838"/>
      <c r="C5" s="838"/>
      <c r="D5" s="891"/>
      <c r="E5" s="892"/>
      <c r="F5" s="892"/>
      <c r="G5" s="892"/>
      <c r="H5" s="893"/>
      <c r="I5" s="838"/>
      <c r="J5" s="838"/>
      <c r="K5" s="838"/>
      <c r="L5" s="838"/>
      <c r="M5" s="838"/>
      <c r="N5" s="838"/>
      <c r="O5" s="838"/>
      <c r="P5" s="844"/>
    </row>
    <row r="6" spans="1:16">
      <c r="A6" s="846" t="s">
        <v>8</v>
      </c>
      <c r="B6" s="838"/>
      <c r="C6" s="838"/>
      <c r="D6" s="851" t="s">
        <v>543</v>
      </c>
      <c r="E6" s="838"/>
      <c r="F6" s="838"/>
      <c r="G6" s="838"/>
      <c r="H6" s="838"/>
      <c r="I6" s="838" t="s">
        <v>12</v>
      </c>
      <c r="J6" s="838"/>
      <c r="K6" s="838" t="s">
        <v>13</v>
      </c>
      <c r="L6" s="851" t="s">
        <v>10</v>
      </c>
      <c r="M6" s="854" t="s">
        <v>3</v>
      </c>
      <c r="N6" s="854"/>
      <c r="O6" s="854"/>
      <c r="P6" s="845"/>
    </row>
    <row r="7" spans="1:16">
      <c r="A7" s="837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54"/>
      <c r="N7" s="854"/>
      <c r="O7" s="854"/>
      <c r="P7" s="845"/>
    </row>
    <row r="8" spans="1:16">
      <c r="A8" s="846" t="s">
        <v>15</v>
      </c>
      <c r="B8" s="838"/>
      <c r="C8" s="838"/>
      <c r="D8" s="851" t="s">
        <v>13</v>
      </c>
      <c r="E8" s="838"/>
      <c r="F8" s="838"/>
      <c r="G8" s="838"/>
      <c r="H8" s="838"/>
      <c r="I8" s="838" t="s">
        <v>61</v>
      </c>
      <c r="J8" s="838"/>
      <c r="K8" s="854"/>
      <c r="L8" s="851" t="s">
        <v>16</v>
      </c>
      <c r="M8" s="853"/>
      <c r="N8" s="854"/>
      <c r="O8" s="854"/>
      <c r="P8" s="845"/>
    </row>
    <row r="9" spans="1:16" ht="15.75" thickBot="1">
      <c r="A9" s="837"/>
      <c r="B9" s="838"/>
      <c r="C9" s="838"/>
      <c r="D9" s="838"/>
      <c r="E9" s="838"/>
      <c r="F9" s="838"/>
      <c r="G9" s="838"/>
      <c r="H9" s="838"/>
      <c r="I9" s="838"/>
      <c r="J9" s="838"/>
      <c r="K9" s="854"/>
      <c r="L9" s="838"/>
      <c r="M9" s="854"/>
      <c r="N9" s="854"/>
      <c r="O9" s="854"/>
      <c r="P9" s="845"/>
    </row>
    <row r="10" spans="1:16">
      <c r="A10" s="228" t="s">
        <v>62</v>
      </c>
      <c r="B10" s="404" t="s">
        <v>63</v>
      </c>
      <c r="C10" s="404" t="s">
        <v>64</v>
      </c>
      <c r="D10" s="894" t="s">
        <v>65</v>
      </c>
      <c r="E10" s="895"/>
      <c r="F10" s="404" t="s">
        <v>66</v>
      </c>
      <c r="G10" s="229" t="s">
        <v>67</v>
      </c>
      <c r="H10" s="230" t="s">
        <v>68</v>
      </c>
      <c r="I10" s="231" t="s">
        <v>69</v>
      </c>
      <c r="J10" s="896" t="s">
        <v>70</v>
      </c>
      <c r="K10" s="897"/>
      <c r="L10" s="898"/>
      <c r="M10" s="405" t="s">
        <v>70</v>
      </c>
      <c r="N10" s="897" t="s">
        <v>71</v>
      </c>
      <c r="O10" s="897"/>
      <c r="P10" s="232" t="s">
        <v>72</v>
      </c>
    </row>
    <row r="11" spans="1:16" ht="15.75" thickBot="1">
      <c r="A11" s="234" t="s">
        <v>13</v>
      </c>
      <c r="B11" s="235" t="s">
        <v>13</v>
      </c>
      <c r="C11" s="235" t="s">
        <v>13</v>
      </c>
      <c r="D11" s="899" t="s">
        <v>73</v>
      </c>
      <c r="E11" s="900"/>
      <c r="F11" s="235" t="s">
        <v>13</v>
      </c>
      <c r="G11" s="235" t="s">
        <v>13</v>
      </c>
      <c r="H11" s="236" t="s">
        <v>74</v>
      </c>
      <c r="I11" s="237" t="s">
        <v>13</v>
      </c>
      <c r="J11" s="238" t="s">
        <v>75</v>
      </c>
      <c r="K11" s="239" t="s">
        <v>29</v>
      </c>
      <c r="L11" s="240" t="s">
        <v>76</v>
      </c>
      <c r="M11" s="240" t="s">
        <v>77</v>
      </c>
      <c r="N11" s="239" t="s">
        <v>78</v>
      </c>
      <c r="O11" s="236" t="s">
        <v>76</v>
      </c>
      <c r="P11" s="238" t="s">
        <v>79</v>
      </c>
    </row>
    <row r="12" spans="1:16">
      <c r="A12" s="241" t="s">
        <v>5</v>
      </c>
      <c r="B12" s="406" t="s">
        <v>5</v>
      </c>
      <c r="C12" s="406" t="s">
        <v>545</v>
      </c>
      <c r="D12" s="901" t="s">
        <v>546</v>
      </c>
      <c r="E12" s="902"/>
      <c r="F12" s="242" t="s">
        <v>13</v>
      </c>
      <c r="G12" s="242" t="s">
        <v>13</v>
      </c>
      <c r="H12" s="242" t="s">
        <v>13</v>
      </c>
      <c r="I12" s="242" t="s">
        <v>13</v>
      </c>
      <c r="J12" s="227">
        <v>0</v>
      </c>
      <c r="K12" s="227">
        <f>K13</f>
        <v>0</v>
      </c>
      <c r="L12" s="227">
        <f>K12+J12</f>
        <v>0</v>
      </c>
      <c r="M12" s="227">
        <f>M13</f>
        <v>0</v>
      </c>
      <c r="N12" s="233" t="s">
        <v>5</v>
      </c>
      <c r="O12" s="227">
        <v>0</v>
      </c>
      <c r="P12" s="243" t="s">
        <v>5</v>
      </c>
    </row>
    <row r="13" spans="1:16">
      <c r="A13" s="402" t="s">
        <v>84</v>
      </c>
      <c r="B13" s="401" t="s">
        <v>5</v>
      </c>
      <c r="C13" s="401" t="s">
        <v>547</v>
      </c>
      <c r="D13" s="903" t="s">
        <v>548</v>
      </c>
      <c r="E13" s="859"/>
      <c r="F13" s="401" t="s">
        <v>261</v>
      </c>
      <c r="G13" s="244">
        <v>1</v>
      </c>
      <c r="H13" s="244">
        <f>'Rekapit RR - Rek.imobilních bj.'!P42</f>
        <v>0</v>
      </c>
      <c r="I13" s="245" t="s">
        <v>88</v>
      </c>
      <c r="J13" s="244">
        <v>0</v>
      </c>
      <c r="K13" s="244">
        <f>H13</f>
        <v>0</v>
      </c>
      <c r="L13" s="244">
        <f>J13+K13</f>
        <v>0</v>
      </c>
      <c r="M13" s="244">
        <f>L13*1.21</f>
        <v>0</v>
      </c>
      <c r="N13" s="244">
        <v>0</v>
      </c>
      <c r="O13" s="244">
        <v>0</v>
      </c>
      <c r="P13" s="246" t="s">
        <v>5</v>
      </c>
    </row>
    <row r="14" spans="1:16">
      <c r="A14" s="226"/>
      <c r="B14" s="226"/>
      <c r="C14" s="226"/>
      <c r="D14" s="226"/>
      <c r="E14" s="226"/>
      <c r="F14" s="226"/>
      <c r="G14" s="226"/>
      <c r="H14" s="226"/>
      <c r="I14" s="226"/>
      <c r="J14" s="841" t="s">
        <v>232</v>
      </c>
      <c r="K14" s="841"/>
      <c r="L14" s="247">
        <f>L13</f>
        <v>0</v>
      </c>
      <c r="M14" s="247">
        <f>M13</f>
        <v>0</v>
      </c>
      <c r="N14" s="226"/>
      <c r="O14" s="226"/>
      <c r="P14" s="226"/>
    </row>
    <row r="15" spans="1:16">
      <c r="A15" s="248" t="s">
        <v>233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</row>
    <row r="16" spans="1:16">
      <c r="A16" s="851" t="s">
        <v>5</v>
      </c>
      <c r="B16" s="838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</row>
  </sheetData>
  <sheetProtection password="DABF" sheet="1" objects="1" scenarios="1"/>
  <mergeCells count="33">
    <mergeCell ref="J14:K14"/>
    <mergeCell ref="A16:P16"/>
    <mergeCell ref="D10:E10"/>
    <mergeCell ref="J10:L10"/>
    <mergeCell ref="N10:O10"/>
    <mergeCell ref="D11:E11"/>
    <mergeCell ref="D12:E12"/>
    <mergeCell ref="D13:E13"/>
    <mergeCell ref="M8:P9"/>
    <mergeCell ref="A6:C7"/>
    <mergeCell ref="D6:H7"/>
    <mergeCell ref="I6:J7"/>
    <mergeCell ref="K6:K7"/>
    <mergeCell ref="L6:L7"/>
    <mergeCell ref="M6:P7"/>
    <mergeCell ref="A8:C9"/>
    <mergeCell ref="D8:H9"/>
    <mergeCell ref="I8:J9"/>
    <mergeCell ref="K8:K9"/>
    <mergeCell ref="L8:L9"/>
    <mergeCell ref="M4:P5"/>
    <mergeCell ref="A1:P1"/>
    <mergeCell ref="A2:C3"/>
    <mergeCell ref="D2:H3"/>
    <mergeCell ref="I2:J3"/>
    <mergeCell ref="K2:K3"/>
    <mergeCell ref="L2:L3"/>
    <mergeCell ref="M2:P3"/>
    <mergeCell ref="A4:C5"/>
    <mergeCell ref="D4:H5"/>
    <mergeCell ref="I4:J5"/>
    <mergeCell ref="K4:K5"/>
    <mergeCell ref="L4:L5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7"/>
  <sheetViews>
    <sheetView view="pageBreakPreview" zoomScale="90" zoomScaleNormal="100" zoomScaleSheetLayoutView="90" workbookViewId="0">
      <selection activeCell="G9" sqref="G9:I9"/>
    </sheetView>
  </sheetViews>
  <sheetFormatPr defaultColWidth="8" defaultRowHeight="12.75"/>
  <cols>
    <col min="1" max="4" width="10.7109375" style="411" customWidth="1"/>
    <col min="5" max="5" width="8.85546875" style="411" customWidth="1"/>
    <col min="6" max="7" width="10.7109375" style="411" customWidth="1"/>
    <col min="8" max="9" width="8.85546875" style="411" customWidth="1"/>
    <col min="10" max="10" width="8" style="411" hidden="1" customWidth="1"/>
    <col min="11" max="11" width="9.42578125" style="411" hidden="1" customWidth="1"/>
    <col min="12" max="12" width="8" style="411" hidden="1" customWidth="1"/>
    <col min="13" max="13" width="4.85546875" style="411" customWidth="1"/>
    <col min="14" max="15" width="8" style="411"/>
    <col min="16" max="16" width="11" style="411" hidden="1" customWidth="1"/>
    <col min="17" max="256" width="8" style="411"/>
    <col min="257" max="260" width="10.7109375" style="411" customWidth="1"/>
    <col min="261" max="261" width="8.85546875" style="411" customWidth="1"/>
    <col min="262" max="263" width="10.7109375" style="411" customWidth="1"/>
    <col min="264" max="265" width="8.85546875" style="411" customWidth="1"/>
    <col min="266" max="268" width="0" style="411" hidden="1" customWidth="1"/>
    <col min="269" max="269" width="4.85546875" style="411" customWidth="1"/>
    <col min="270" max="512" width="8" style="411"/>
    <col min="513" max="516" width="10.7109375" style="411" customWidth="1"/>
    <col min="517" max="517" width="8.85546875" style="411" customWidth="1"/>
    <col min="518" max="519" width="10.7109375" style="411" customWidth="1"/>
    <col min="520" max="521" width="8.85546875" style="411" customWidth="1"/>
    <col min="522" max="524" width="0" style="411" hidden="1" customWidth="1"/>
    <col min="525" max="525" width="4.85546875" style="411" customWidth="1"/>
    <col min="526" max="768" width="8" style="411"/>
    <col min="769" max="772" width="10.7109375" style="411" customWidth="1"/>
    <col min="773" max="773" width="8.85546875" style="411" customWidth="1"/>
    <col min="774" max="775" width="10.7109375" style="411" customWidth="1"/>
    <col min="776" max="777" width="8.85546875" style="411" customWidth="1"/>
    <col min="778" max="780" width="0" style="411" hidden="1" customWidth="1"/>
    <col min="781" max="781" width="4.85546875" style="411" customWidth="1"/>
    <col min="782" max="1024" width="8" style="411"/>
    <col min="1025" max="1028" width="10.7109375" style="411" customWidth="1"/>
    <col min="1029" max="1029" width="8.85546875" style="411" customWidth="1"/>
    <col min="1030" max="1031" width="10.7109375" style="411" customWidth="1"/>
    <col min="1032" max="1033" width="8.85546875" style="411" customWidth="1"/>
    <col min="1034" max="1036" width="0" style="411" hidden="1" customWidth="1"/>
    <col min="1037" max="1037" width="4.85546875" style="411" customWidth="1"/>
    <col min="1038" max="1280" width="8" style="411"/>
    <col min="1281" max="1284" width="10.7109375" style="411" customWidth="1"/>
    <col min="1285" max="1285" width="8.85546875" style="411" customWidth="1"/>
    <col min="1286" max="1287" width="10.7109375" style="411" customWidth="1"/>
    <col min="1288" max="1289" width="8.85546875" style="411" customWidth="1"/>
    <col min="1290" max="1292" width="0" style="411" hidden="1" customWidth="1"/>
    <col min="1293" max="1293" width="4.85546875" style="411" customWidth="1"/>
    <col min="1294" max="1536" width="8" style="411"/>
    <col min="1537" max="1540" width="10.7109375" style="411" customWidth="1"/>
    <col min="1541" max="1541" width="8.85546875" style="411" customWidth="1"/>
    <col min="1542" max="1543" width="10.7109375" style="411" customWidth="1"/>
    <col min="1544" max="1545" width="8.85546875" style="411" customWidth="1"/>
    <col min="1546" max="1548" width="0" style="411" hidden="1" customWidth="1"/>
    <col min="1549" max="1549" width="4.85546875" style="411" customWidth="1"/>
    <col min="1550" max="1792" width="8" style="411"/>
    <col min="1793" max="1796" width="10.7109375" style="411" customWidth="1"/>
    <col min="1797" max="1797" width="8.85546875" style="411" customWidth="1"/>
    <col min="1798" max="1799" width="10.7109375" style="411" customWidth="1"/>
    <col min="1800" max="1801" width="8.85546875" style="411" customWidth="1"/>
    <col min="1802" max="1804" width="0" style="411" hidden="1" customWidth="1"/>
    <col min="1805" max="1805" width="4.85546875" style="411" customWidth="1"/>
    <col min="1806" max="2048" width="8" style="411"/>
    <col min="2049" max="2052" width="10.7109375" style="411" customWidth="1"/>
    <col min="2053" max="2053" width="8.85546875" style="411" customWidth="1"/>
    <col min="2054" max="2055" width="10.7109375" style="411" customWidth="1"/>
    <col min="2056" max="2057" width="8.85546875" style="411" customWidth="1"/>
    <col min="2058" max="2060" width="0" style="411" hidden="1" customWidth="1"/>
    <col min="2061" max="2061" width="4.85546875" style="411" customWidth="1"/>
    <col min="2062" max="2304" width="8" style="411"/>
    <col min="2305" max="2308" width="10.7109375" style="411" customWidth="1"/>
    <col min="2309" max="2309" width="8.85546875" style="411" customWidth="1"/>
    <col min="2310" max="2311" width="10.7109375" style="411" customWidth="1"/>
    <col min="2312" max="2313" width="8.85546875" style="411" customWidth="1"/>
    <col min="2314" max="2316" width="0" style="411" hidden="1" customWidth="1"/>
    <col min="2317" max="2317" width="4.85546875" style="411" customWidth="1"/>
    <col min="2318" max="2560" width="8" style="411"/>
    <col min="2561" max="2564" width="10.7109375" style="411" customWidth="1"/>
    <col min="2565" max="2565" width="8.85546875" style="411" customWidth="1"/>
    <col min="2566" max="2567" width="10.7109375" style="411" customWidth="1"/>
    <col min="2568" max="2569" width="8.85546875" style="411" customWidth="1"/>
    <col min="2570" max="2572" width="0" style="411" hidden="1" customWidth="1"/>
    <col min="2573" max="2573" width="4.85546875" style="411" customWidth="1"/>
    <col min="2574" max="2816" width="8" style="411"/>
    <col min="2817" max="2820" width="10.7109375" style="411" customWidth="1"/>
    <col min="2821" max="2821" width="8.85546875" style="411" customWidth="1"/>
    <col min="2822" max="2823" width="10.7109375" style="411" customWidth="1"/>
    <col min="2824" max="2825" width="8.85546875" style="411" customWidth="1"/>
    <col min="2826" max="2828" width="0" style="411" hidden="1" customWidth="1"/>
    <col min="2829" max="2829" width="4.85546875" style="411" customWidth="1"/>
    <col min="2830" max="3072" width="8" style="411"/>
    <col min="3073" max="3076" width="10.7109375" style="411" customWidth="1"/>
    <col min="3077" max="3077" width="8.85546875" style="411" customWidth="1"/>
    <col min="3078" max="3079" width="10.7109375" style="411" customWidth="1"/>
    <col min="3080" max="3081" width="8.85546875" style="411" customWidth="1"/>
    <col min="3082" max="3084" width="0" style="411" hidden="1" customWidth="1"/>
    <col min="3085" max="3085" width="4.85546875" style="411" customWidth="1"/>
    <col min="3086" max="3328" width="8" style="411"/>
    <col min="3329" max="3332" width="10.7109375" style="411" customWidth="1"/>
    <col min="3333" max="3333" width="8.85546875" style="411" customWidth="1"/>
    <col min="3334" max="3335" width="10.7109375" style="411" customWidth="1"/>
    <col min="3336" max="3337" width="8.85546875" style="411" customWidth="1"/>
    <col min="3338" max="3340" width="0" style="411" hidden="1" customWidth="1"/>
    <col min="3341" max="3341" width="4.85546875" style="411" customWidth="1"/>
    <col min="3342" max="3584" width="8" style="411"/>
    <col min="3585" max="3588" width="10.7109375" style="411" customWidth="1"/>
    <col min="3589" max="3589" width="8.85546875" style="411" customWidth="1"/>
    <col min="3590" max="3591" width="10.7109375" style="411" customWidth="1"/>
    <col min="3592" max="3593" width="8.85546875" style="411" customWidth="1"/>
    <col min="3594" max="3596" width="0" style="411" hidden="1" customWidth="1"/>
    <col min="3597" max="3597" width="4.85546875" style="411" customWidth="1"/>
    <col min="3598" max="3840" width="8" style="411"/>
    <col min="3841" max="3844" width="10.7109375" style="411" customWidth="1"/>
    <col min="3845" max="3845" width="8.85546875" style="411" customWidth="1"/>
    <col min="3846" max="3847" width="10.7109375" style="411" customWidth="1"/>
    <col min="3848" max="3849" width="8.85546875" style="411" customWidth="1"/>
    <col min="3850" max="3852" width="0" style="411" hidden="1" customWidth="1"/>
    <col min="3853" max="3853" width="4.85546875" style="411" customWidth="1"/>
    <col min="3854" max="4096" width="8" style="411"/>
    <col min="4097" max="4100" width="10.7109375" style="411" customWidth="1"/>
    <col min="4101" max="4101" width="8.85546875" style="411" customWidth="1"/>
    <col min="4102" max="4103" width="10.7109375" style="411" customWidth="1"/>
    <col min="4104" max="4105" width="8.85546875" style="411" customWidth="1"/>
    <col min="4106" max="4108" width="0" style="411" hidden="1" customWidth="1"/>
    <col min="4109" max="4109" width="4.85546875" style="411" customWidth="1"/>
    <col min="4110" max="4352" width="8" style="411"/>
    <col min="4353" max="4356" width="10.7109375" style="411" customWidth="1"/>
    <col min="4357" max="4357" width="8.85546875" style="411" customWidth="1"/>
    <col min="4358" max="4359" width="10.7109375" style="411" customWidth="1"/>
    <col min="4360" max="4361" width="8.85546875" style="411" customWidth="1"/>
    <col min="4362" max="4364" width="0" style="411" hidden="1" customWidth="1"/>
    <col min="4365" max="4365" width="4.85546875" style="411" customWidth="1"/>
    <col min="4366" max="4608" width="8" style="411"/>
    <col min="4609" max="4612" width="10.7109375" style="411" customWidth="1"/>
    <col min="4613" max="4613" width="8.85546875" style="411" customWidth="1"/>
    <col min="4614" max="4615" width="10.7109375" style="411" customWidth="1"/>
    <col min="4616" max="4617" width="8.85546875" style="411" customWidth="1"/>
    <col min="4618" max="4620" width="0" style="411" hidden="1" customWidth="1"/>
    <col min="4621" max="4621" width="4.85546875" style="411" customWidth="1"/>
    <col min="4622" max="4864" width="8" style="411"/>
    <col min="4865" max="4868" width="10.7109375" style="411" customWidth="1"/>
    <col min="4869" max="4869" width="8.85546875" style="411" customWidth="1"/>
    <col min="4870" max="4871" width="10.7109375" style="411" customWidth="1"/>
    <col min="4872" max="4873" width="8.85546875" style="411" customWidth="1"/>
    <col min="4874" max="4876" width="0" style="411" hidden="1" customWidth="1"/>
    <col min="4877" max="4877" width="4.85546875" style="411" customWidth="1"/>
    <col min="4878" max="5120" width="8" style="411"/>
    <col min="5121" max="5124" width="10.7109375" style="411" customWidth="1"/>
    <col min="5125" max="5125" width="8.85546875" style="411" customWidth="1"/>
    <col min="5126" max="5127" width="10.7109375" style="411" customWidth="1"/>
    <col min="5128" max="5129" width="8.85546875" style="411" customWidth="1"/>
    <col min="5130" max="5132" width="0" style="411" hidden="1" customWidth="1"/>
    <col min="5133" max="5133" width="4.85546875" style="411" customWidth="1"/>
    <col min="5134" max="5376" width="8" style="411"/>
    <col min="5377" max="5380" width="10.7109375" style="411" customWidth="1"/>
    <col min="5381" max="5381" width="8.85546875" style="411" customWidth="1"/>
    <col min="5382" max="5383" width="10.7109375" style="411" customWidth="1"/>
    <col min="5384" max="5385" width="8.85546875" style="411" customWidth="1"/>
    <col min="5386" max="5388" width="0" style="411" hidden="1" customWidth="1"/>
    <col min="5389" max="5389" width="4.85546875" style="411" customWidth="1"/>
    <col min="5390" max="5632" width="8" style="411"/>
    <col min="5633" max="5636" width="10.7109375" style="411" customWidth="1"/>
    <col min="5637" max="5637" width="8.85546875" style="411" customWidth="1"/>
    <col min="5638" max="5639" width="10.7109375" style="411" customWidth="1"/>
    <col min="5640" max="5641" width="8.85546875" style="411" customWidth="1"/>
    <col min="5642" max="5644" width="0" style="411" hidden="1" customWidth="1"/>
    <col min="5645" max="5645" width="4.85546875" style="411" customWidth="1"/>
    <col min="5646" max="5888" width="8" style="411"/>
    <col min="5889" max="5892" width="10.7109375" style="411" customWidth="1"/>
    <col min="5893" max="5893" width="8.85546875" style="411" customWidth="1"/>
    <col min="5894" max="5895" width="10.7109375" style="411" customWidth="1"/>
    <col min="5896" max="5897" width="8.85546875" style="411" customWidth="1"/>
    <col min="5898" max="5900" width="0" style="411" hidden="1" customWidth="1"/>
    <col min="5901" max="5901" width="4.85546875" style="411" customWidth="1"/>
    <col min="5902" max="6144" width="8" style="411"/>
    <col min="6145" max="6148" width="10.7109375" style="411" customWidth="1"/>
    <col min="6149" max="6149" width="8.85546875" style="411" customWidth="1"/>
    <col min="6150" max="6151" width="10.7109375" style="411" customWidth="1"/>
    <col min="6152" max="6153" width="8.85546875" style="411" customWidth="1"/>
    <col min="6154" max="6156" width="0" style="411" hidden="1" customWidth="1"/>
    <col min="6157" max="6157" width="4.85546875" style="411" customWidth="1"/>
    <col min="6158" max="6400" width="8" style="411"/>
    <col min="6401" max="6404" width="10.7109375" style="411" customWidth="1"/>
    <col min="6405" max="6405" width="8.85546875" style="411" customWidth="1"/>
    <col min="6406" max="6407" width="10.7109375" style="411" customWidth="1"/>
    <col min="6408" max="6409" width="8.85546875" style="411" customWidth="1"/>
    <col min="6410" max="6412" width="0" style="411" hidden="1" customWidth="1"/>
    <col min="6413" max="6413" width="4.85546875" style="411" customWidth="1"/>
    <col min="6414" max="6656" width="8" style="411"/>
    <col min="6657" max="6660" width="10.7109375" style="411" customWidth="1"/>
    <col min="6661" max="6661" width="8.85546875" style="411" customWidth="1"/>
    <col min="6662" max="6663" width="10.7109375" style="411" customWidth="1"/>
    <col min="6664" max="6665" width="8.85546875" style="411" customWidth="1"/>
    <col min="6666" max="6668" width="0" style="411" hidden="1" customWidth="1"/>
    <col min="6669" max="6669" width="4.85546875" style="411" customWidth="1"/>
    <col min="6670" max="6912" width="8" style="411"/>
    <col min="6913" max="6916" width="10.7109375" style="411" customWidth="1"/>
    <col min="6917" max="6917" width="8.85546875" style="411" customWidth="1"/>
    <col min="6918" max="6919" width="10.7109375" style="411" customWidth="1"/>
    <col min="6920" max="6921" width="8.85546875" style="411" customWidth="1"/>
    <col min="6922" max="6924" width="0" style="411" hidden="1" customWidth="1"/>
    <col min="6925" max="6925" width="4.85546875" style="411" customWidth="1"/>
    <col min="6926" max="7168" width="8" style="411"/>
    <col min="7169" max="7172" width="10.7109375" style="411" customWidth="1"/>
    <col min="7173" max="7173" width="8.85546875" style="411" customWidth="1"/>
    <col min="7174" max="7175" width="10.7109375" style="411" customWidth="1"/>
    <col min="7176" max="7177" width="8.85546875" style="411" customWidth="1"/>
    <col min="7178" max="7180" width="0" style="411" hidden="1" customWidth="1"/>
    <col min="7181" max="7181" width="4.85546875" style="411" customWidth="1"/>
    <col min="7182" max="7424" width="8" style="411"/>
    <col min="7425" max="7428" width="10.7109375" style="411" customWidth="1"/>
    <col min="7429" max="7429" width="8.85546875" style="411" customWidth="1"/>
    <col min="7430" max="7431" width="10.7109375" style="411" customWidth="1"/>
    <col min="7432" max="7433" width="8.85546875" style="411" customWidth="1"/>
    <col min="7434" max="7436" width="0" style="411" hidden="1" customWidth="1"/>
    <col min="7437" max="7437" width="4.85546875" style="411" customWidth="1"/>
    <col min="7438" max="7680" width="8" style="411"/>
    <col min="7681" max="7684" width="10.7109375" style="411" customWidth="1"/>
    <col min="7685" max="7685" width="8.85546875" style="411" customWidth="1"/>
    <col min="7686" max="7687" width="10.7109375" style="411" customWidth="1"/>
    <col min="7688" max="7689" width="8.85546875" style="411" customWidth="1"/>
    <col min="7690" max="7692" width="0" style="411" hidden="1" customWidth="1"/>
    <col min="7693" max="7693" width="4.85546875" style="411" customWidth="1"/>
    <col min="7694" max="7936" width="8" style="411"/>
    <col min="7937" max="7940" width="10.7109375" style="411" customWidth="1"/>
    <col min="7941" max="7941" width="8.85546875" style="411" customWidth="1"/>
    <col min="7942" max="7943" width="10.7109375" style="411" customWidth="1"/>
    <col min="7944" max="7945" width="8.85546875" style="411" customWidth="1"/>
    <col min="7946" max="7948" width="0" style="411" hidden="1" customWidth="1"/>
    <col min="7949" max="7949" width="4.85546875" style="411" customWidth="1"/>
    <col min="7950" max="8192" width="8" style="411"/>
    <col min="8193" max="8196" width="10.7109375" style="411" customWidth="1"/>
    <col min="8197" max="8197" width="8.85546875" style="411" customWidth="1"/>
    <col min="8198" max="8199" width="10.7109375" style="411" customWidth="1"/>
    <col min="8200" max="8201" width="8.85546875" style="411" customWidth="1"/>
    <col min="8202" max="8204" width="0" style="411" hidden="1" customWidth="1"/>
    <col min="8205" max="8205" width="4.85546875" style="411" customWidth="1"/>
    <col min="8206" max="8448" width="8" style="411"/>
    <col min="8449" max="8452" width="10.7109375" style="411" customWidth="1"/>
    <col min="8453" max="8453" width="8.85546875" style="411" customWidth="1"/>
    <col min="8454" max="8455" width="10.7109375" style="411" customWidth="1"/>
    <col min="8456" max="8457" width="8.85546875" style="411" customWidth="1"/>
    <col min="8458" max="8460" width="0" style="411" hidden="1" customWidth="1"/>
    <col min="8461" max="8461" width="4.85546875" style="411" customWidth="1"/>
    <col min="8462" max="8704" width="8" style="411"/>
    <col min="8705" max="8708" width="10.7109375" style="411" customWidth="1"/>
    <col min="8709" max="8709" width="8.85546875" style="411" customWidth="1"/>
    <col min="8710" max="8711" width="10.7109375" style="411" customWidth="1"/>
    <col min="8712" max="8713" width="8.85546875" style="411" customWidth="1"/>
    <col min="8714" max="8716" width="0" style="411" hidden="1" customWidth="1"/>
    <col min="8717" max="8717" width="4.85546875" style="411" customWidth="1"/>
    <col min="8718" max="8960" width="8" style="411"/>
    <col min="8961" max="8964" width="10.7109375" style="411" customWidth="1"/>
    <col min="8965" max="8965" width="8.85546875" style="411" customWidth="1"/>
    <col min="8966" max="8967" width="10.7109375" style="411" customWidth="1"/>
    <col min="8968" max="8969" width="8.85546875" style="411" customWidth="1"/>
    <col min="8970" max="8972" width="0" style="411" hidden="1" customWidth="1"/>
    <col min="8973" max="8973" width="4.85546875" style="411" customWidth="1"/>
    <col min="8974" max="9216" width="8" style="411"/>
    <col min="9217" max="9220" width="10.7109375" style="411" customWidth="1"/>
    <col min="9221" max="9221" width="8.85546875" style="411" customWidth="1"/>
    <col min="9222" max="9223" width="10.7109375" style="411" customWidth="1"/>
    <col min="9224" max="9225" width="8.85546875" style="411" customWidth="1"/>
    <col min="9226" max="9228" width="0" style="411" hidden="1" customWidth="1"/>
    <col min="9229" max="9229" width="4.85546875" style="411" customWidth="1"/>
    <col min="9230" max="9472" width="8" style="411"/>
    <col min="9473" max="9476" width="10.7109375" style="411" customWidth="1"/>
    <col min="9477" max="9477" width="8.85546875" style="411" customWidth="1"/>
    <col min="9478" max="9479" width="10.7109375" style="411" customWidth="1"/>
    <col min="9480" max="9481" width="8.85546875" style="411" customWidth="1"/>
    <col min="9482" max="9484" width="0" style="411" hidden="1" customWidth="1"/>
    <col min="9485" max="9485" width="4.85546875" style="411" customWidth="1"/>
    <col min="9486" max="9728" width="8" style="411"/>
    <col min="9729" max="9732" width="10.7109375" style="411" customWidth="1"/>
    <col min="9733" max="9733" width="8.85546875" style="411" customWidth="1"/>
    <col min="9734" max="9735" width="10.7109375" style="411" customWidth="1"/>
    <col min="9736" max="9737" width="8.85546875" style="411" customWidth="1"/>
    <col min="9738" max="9740" width="0" style="411" hidden="1" customWidth="1"/>
    <col min="9741" max="9741" width="4.85546875" style="411" customWidth="1"/>
    <col min="9742" max="9984" width="8" style="411"/>
    <col min="9985" max="9988" width="10.7109375" style="411" customWidth="1"/>
    <col min="9989" max="9989" width="8.85546875" style="411" customWidth="1"/>
    <col min="9990" max="9991" width="10.7109375" style="411" customWidth="1"/>
    <col min="9992" max="9993" width="8.85546875" style="411" customWidth="1"/>
    <col min="9994" max="9996" width="0" style="411" hidden="1" customWidth="1"/>
    <col min="9997" max="9997" width="4.85546875" style="411" customWidth="1"/>
    <col min="9998" max="10240" width="8" style="411"/>
    <col min="10241" max="10244" width="10.7109375" style="411" customWidth="1"/>
    <col min="10245" max="10245" width="8.85546875" style="411" customWidth="1"/>
    <col min="10246" max="10247" width="10.7109375" style="411" customWidth="1"/>
    <col min="10248" max="10249" width="8.85546875" style="411" customWidth="1"/>
    <col min="10250" max="10252" width="0" style="411" hidden="1" customWidth="1"/>
    <col min="10253" max="10253" width="4.85546875" style="411" customWidth="1"/>
    <col min="10254" max="10496" width="8" style="411"/>
    <col min="10497" max="10500" width="10.7109375" style="411" customWidth="1"/>
    <col min="10501" max="10501" width="8.85546875" style="411" customWidth="1"/>
    <col min="10502" max="10503" width="10.7109375" style="411" customWidth="1"/>
    <col min="10504" max="10505" width="8.85546875" style="411" customWidth="1"/>
    <col min="10506" max="10508" width="0" style="411" hidden="1" customWidth="1"/>
    <col min="10509" max="10509" width="4.85546875" style="411" customWidth="1"/>
    <col min="10510" max="10752" width="8" style="411"/>
    <col min="10753" max="10756" width="10.7109375" style="411" customWidth="1"/>
    <col min="10757" max="10757" width="8.85546875" style="411" customWidth="1"/>
    <col min="10758" max="10759" width="10.7109375" style="411" customWidth="1"/>
    <col min="10760" max="10761" width="8.85546875" style="411" customWidth="1"/>
    <col min="10762" max="10764" width="0" style="411" hidden="1" customWidth="1"/>
    <col min="10765" max="10765" width="4.85546875" style="411" customWidth="1"/>
    <col min="10766" max="11008" width="8" style="411"/>
    <col min="11009" max="11012" width="10.7109375" style="411" customWidth="1"/>
    <col min="11013" max="11013" width="8.85546875" style="411" customWidth="1"/>
    <col min="11014" max="11015" width="10.7109375" style="411" customWidth="1"/>
    <col min="11016" max="11017" width="8.85546875" style="411" customWidth="1"/>
    <col min="11018" max="11020" width="0" style="411" hidden="1" customWidth="1"/>
    <col min="11021" max="11021" width="4.85546875" style="411" customWidth="1"/>
    <col min="11022" max="11264" width="8" style="411"/>
    <col min="11265" max="11268" width="10.7109375" style="411" customWidth="1"/>
    <col min="11269" max="11269" width="8.85546875" style="411" customWidth="1"/>
    <col min="11270" max="11271" width="10.7109375" style="411" customWidth="1"/>
    <col min="11272" max="11273" width="8.85546875" style="411" customWidth="1"/>
    <col min="11274" max="11276" width="0" style="411" hidden="1" customWidth="1"/>
    <col min="11277" max="11277" width="4.85546875" style="411" customWidth="1"/>
    <col min="11278" max="11520" width="8" style="411"/>
    <col min="11521" max="11524" width="10.7109375" style="411" customWidth="1"/>
    <col min="11525" max="11525" width="8.85546875" style="411" customWidth="1"/>
    <col min="11526" max="11527" width="10.7109375" style="411" customWidth="1"/>
    <col min="11528" max="11529" width="8.85546875" style="411" customWidth="1"/>
    <col min="11530" max="11532" width="0" style="411" hidden="1" customWidth="1"/>
    <col min="11533" max="11533" width="4.85546875" style="411" customWidth="1"/>
    <col min="11534" max="11776" width="8" style="411"/>
    <col min="11777" max="11780" width="10.7109375" style="411" customWidth="1"/>
    <col min="11781" max="11781" width="8.85546875" style="411" customWidth="1"/>
    <col min="11782" max="11783" width="10.7109375" style="411" customWidth="1"/>
    <col min="11784" max="11785" width="8.85546875" style="411" customWidth="1"/>
    <col min="11786" max="11788" width="0" style="411" hidden="1" customWidth="1"/>
    <col min="11789" max="11789" width="4.85546875" style="411" customWidth="1"/>
    <col min="11790" max="12032" width="8" style="411"/>
    <col min="12033" max="12036" width="10.7109375" style="411" customWidth="1"/>
    <col min="12037" max="12037" width="8.85546875" style="411" customWidth="1"/>
    <col min="12038" max="12039" width="10.7109375" style="411" customWidth="1"/>
    <col min="12040" max="12041" width="8.85546875" style="411" customWidth="1"/>
    <col min="12042" max="12044" width="0" style="411" hidden="1" customWidth="1"/>
    <col min="12045" max="12045" width="4.85546875" style="411" customWidth="1"/>
    <col min="12046" max="12288" width="8" style="411"/>
    <col min="12289" max="12292" width="10.7109375" style="411" customWidth="1"/>
    <col min="12293" max="12293" width="8.85546875" style="411" customWidth="1"/>
    <col min="12294" max="12295" width="10.7109375" style="411" customWidth="1"/>
    <col min="12296" max="12297" width="8.85546875" style="411" customWidth="1"/>
    <col min="12298" max="12300" width="0" style="411" hidden="1" customWidth="1"/>
    <col min="12301" max="12301" width="4.85546875" style="411" customWidth="1"/>
    <col min="12302" max="12544" width="8" style="411"/>
    <col min="12545" max="12548" width="10.7109375" style="411" customWidth="1"/>
    <col min="12549" max="12549" width="8.85546875" style="411" customWidth="1"/>
    <col min="12550" max="12551" width="10.7109375" style="411" customWidth="1"/>
    <col min="12552" max="12553" width="8.85546875" style="411" customWidth="1"/>
    <col min="12554" max="12556" width="0" style="411" hidden="1" customWidth="1"/>
    <col min="12557" max="12557" width="4.85546875" style="411" customWidth="1"/>
    <col min="12558" max="12800" width="8" style="411"/>
    <col min="12801" max="12804" width="10.7109375" style="411" customWidth="1"/>
    <col min="12805" max="12805" width="8.85546875" style="411" customWidth="1"/>
    <col min="12806" max="12807" width="10.7109375" style="411" customWidth="1"/>
    <col min="12808" max="12809" width="8.85546875" style="411" customWidth="1"/>
    <col min="12810" max="12812" width="0" style="411" hidden="1" customWidth="1"/>
    <col min="12813" max="12813" width="4.85546875" style="411" customWidth="1"/>
    <col min="12814" max="13056" width="8" style="411"/>
    <col min="13057" max="13060" width="10.7109375" style="411" customWidth="1"/>
    <col min="13061" max="13061" width="8.85546875" style="411" customWidth="1"/>
    <col min="13062" max="13063" width="10.7109375" style="411" customWidth="1"/>
    <col min="13064" max="13065" width="8.85546875" style="411" customWidth="1"/>
    <col min="13066" max="13068" width="0" style="411" hidden="1" customWidth="1"/>
    <col min="13069" max="13069" width="4.85546875" style="411" customWidth="1"/>
    <col min="13070" max="13312" width="8" style="411"/>
    <col min="13313" max="13316" width="10.7109375" style="411" customWidth="1"/>
    <col min="13317" max="13317" width="8.85546875" style="411" customWidth="1"/>
    <col min="13318" max="13319" width="10.7109375" style="411" customWidth="1"/>
    <col min="13320" max="13321" width="8.85546875" style="411" customWidth="1"/>
    <col min="13322" max="13324" width="0" style="411" hidden="1" customWidth="1"/>
    <col min="13325" max="13325" width="4.85546875" style="411" customWidth="1"/>
    <col min="13326" max="13568" width="8" style="411"/>
    <col min="13569" max="13572" width="10.7109375" style="411" customWidth="1"/>
    <col min="13573" max="13573" width="8.85546875" style="411" customWidth="1"/>
    <col min="13574" max="13575" width="10.7109375" style="411" customWidth="1"/>
    <col min="13576" max="13577" width="8.85546875" style="411" customWidth="1"/>
    <col min="13578" max="13580" width="0" style="411" hidden="1" customWidth="1"/>
    <col min="13581" max="13581" width="4.85546875" style="411" customWidth="1"/>
    <col min="13582" max="13824" width="8" style="411"/>
    <col min="13825" max="13828" width="10.7109375" style="411" customWidth="1"/>
    <col min="13829" max="13829" width="8.85546875" style="411" customWidth="1"/>
    <col min="13830" max="13831" width="10.7109375" style="411" customWidth="1"/>
    <col min="13832" max="13833" width="8.85546875" style="411" customWidth="1"/>
    <col min="13834" max="13836" width="0" style="411" hidden="1" customWidth="1"/>
    <col min="13837" max="13837" width="4.85546875" style="411" customWidth="1"/>
    <col min="13838" max="14080" width="8" style="411"/>
    <col min="14081" max="14084" width="10.7109375" style="411" customWidth="1"/>
    <col min="14085" max="14085" width="8.85546875" style="411" customWidth="1"/>
    <col min="14086" max="14087" width="10.7109375" style="411" customWidth="1"/>
    <col min="14088" max="14089" width="8.85546875" style="411" customWidth="1"/>
    <col min="14090" max="14092" width="0" style="411" hidden="1" customWidth="1"/>
    <col min="14093" max="14093" width="4.85546875" style="411" customWidth="1"/>
    <col min="14094" max="14336" width="8" style="411"/>
    <col min="14337" max="14340" width="10.7109375" style="411" customWidth="1"/>
    <col min="14341" max="14341" width="8.85546875" style="411" customWidth="1"/>
    <col min="14342" max="14343" width="10.7109375" style="411" customWidth="1"/>
    <col min="14344" max="14345" width="8.85546875" style="411" customWidth="1"/>
    <col min="14346" max="14348" width="0" style="411" hidden="1" customWidth="1"/>
    <col min="14349" max="14349" width="4.85546875" style="411" customWidth="1"/>
    <col min="14350" max="14592" width="8" style="411"/>
    <col min="14593" max="14596" width="10.7109375" style="411" customWidth="1"/>
    <col min="14597" max="14597" width="8.85546875" style="411" customWidth="1"/>
    <col min="14598" max="14599" width="10.7109375" style="411" customWidth="1"/>
    <col min="14600" max="14601" width="8.85546875" style="411" customWidth="1"/>
    <col min="14602" max="14604" width="0" style="411" hidden="1" customWidth="1"/>
    <col min="14605" max="14605" width="4.85546875" style="411" customWidth="1"/>
    <col min="14606" max="14848" width="8" style="411"/>
    <col min="14849" max="14852" width="10.7109375" style="411" customWidth="1"/>
    <col min="14853" max="14853" width="8.85546875" style="411" customWidth="1"/>
    <col min="14854" max="14855" width="10.7109375" style="411" customWidth="1"/>
    <col min="14856" max="14857" width="8.85546875" style="411" customWidth="1"/>
    <col min="14858" max="14860" width="0" style="411" hidden="1" customWidth="1"/>
    <col min="14861" max="14861" width="4.85546875" style="411" customWidth="1"/>
    <col min="14862" max="15104" width="8" style="411"/>
    <col min="15105" max="15108" width="10.7109375" style="411" customWidth="1"/>
    <col min="15109" max="15109" width="8.85546875" style="411" customWidth="1"/>
    <col min="15110" max="15111" width="10.7109375" style="411" customWidth="1"/>
    <col min="15112" max="15113" width="8.85546875" style="411" customWidth="1"/>
    <col min="15114" max="15116" width="0" style="411" hidden="1" customWidth="1"/>
    <col min="15117" max="15117" width="4.85546875" style="411" customWidth="1"/>
    <col min="15118" max="15360" width="8" style="411"/>
    <col min="15361" max="15364" width="10.7109375" style="411" customWidth="1"/>
    <col min="15365" max="15365" width="8.85546875" style="411" customWidth="1"/>
    <col min="15366" max="15367" width="10.7109375" style="411" customWidth="1"/>
    <col min="15368" max="15369" width="8.85546875" style="411" customWidth="1"/>
    <col min="15370" max="15372" width="0" style="411" hidden="1" customWidth="1"/>
    <col min="15373" max="15373" width="4.85546875" style="411" customWidth="1"/>
    <col min="15374" max="15616" width="8" style="411"/>
    <col min="15617" max="15620" width="10.7109375" style="411" customWidth="1"/>
    <col min="15621" max="15621" width="8.85546875" style="411" customWidth="1"/>
    <col min="15622" max="15623" width="10.7109375" style="411" customWidth="1"/>
    <col min="15624" max="15625" width="8.85546875" style="411" customWidth="1"/>
    <col min="15626" max="15628" width="0" style="411" hidden="1" customWidth="1"/>
    <col min="15629" max="15629" width="4.85546875" style="411" customWidth="1"/>
    <col min="15630" max="15872" width="8" style="411"/>
    <col min="15873" max="15876" width="10.7109375" style="411" customWidth="1"/>
    <col min="15877" max="15877" width="8.85546875" style="411" customWidth="1"/>
    <col min="15878" max="15879" width="10.7109375" style="411" customWidth="1"/>
    <col min="15880" max="15881" width="8.85546875" style="411" customWidth="1"/>
    <col min="15882" max="15884" width="0" style="411" hidden="1" customWidth="1"/>
    <col min="15885" max="15885" width="4.85546875" style="411" customWidth="1"/>
    <col min="15886" max="16128" width="8" style="411"/>
    <col min="16129" max="16132" width="10.7109375" style="411" customWidth="1"/>
    <col min="16133" max="16133" width="8.85546875" style="411" customWidth="1"/>
    <col min="16134" max="16135" width="10.7109375" style="411" customWidth="1"/>
    <col min="16136" max="16137" width="8.85546875" style="411" customWidth="1"/>
    <col min="16138" max="16140" width="0" style="411" hidden="1" customWidth="1"/>
    <col min="16141" max="16141" width="4.85546875" style="411" customWidth="1"/>
    <col min="16142" max="16384" width="8" style="411"/>
  </cols>
  <sheetData>
    <row r="2" spans="1:13" ht="65.25" customHeight="1">
      <c r="A2" s="911" t="s">
        <v>576</v>
      </c>
      <c r="B2" s="911"/>
      <c r="C2" s="912" t="s">
        <v>577</v>
      </c>
      <c r="D2" s="913"/>
      <c r="E2" s="913"/>
      <c r="F2" s="913"/>
      <c r="G2" s="913"/>
      <c r="H2" s="913"/>
      <c r="I2" s="913"/>
    </row>
    <row r="3" spans="1:13" ht="69" customHeight="1">
      <c r="A3" s="911"/>
      <c r="B3" s="911"/>
      <c r="C3" s="914" t="s">
        <v>578</v>
      </c>
      <c r="D3" s="914"/>
      <c r="E3" s="914"/>
      <c r="F3" s="914"/>
      <c r="G3" s="914"/>
      <c r="H3" s="914"/>
      <c r="I3" s="914"/>
    </row>
    <row r="4" spans="1:13" ht="19.5" customHeight="1">
      <c r="A4" s="915" t="s">
        <v>579</v>
      </c>
      <c r="B4" s="916"/>
      <c r="C4" s="918" t="s">
        <v>580</v>
      </c>
      <c r="D4" s="918"/>
      <c r="E4" s="918"/>
      <c r="F4" s="918"/>
      <c r="G4" s="918"/>
      <c r="H4" s="918"/>
      <c r="I4" s="918"/>
    </row>
    <row r="5" spans="1:13" ht="30" customHeight="1" thickBot="1">
      <c r="A5" s="917"/>
      <c r="B5" s="917"/>
      <c r="C5" s="919"/>
      <c r="D5" s="919"/>
      <c r="E5" s="919"/>
      <c r="F5" s="919"/>
      <c r="G5" s="919"/>
      <c r="H5" s="919"/>
      <c r="I5" s="919"/>
    </row>
    <row r="6" spans="1:13" ht="15" customHeight="1">
      <c r="K6" s="412" t="s">
        <v>581</v>
      </c>
      <c r="L6" s="413">
        <v>0</v>
      </c>
      <c r="M6" s="414"/>
    </row>
    <row r="7" spans="1:13" ht="24.75">
      <c r="A7" s="904" t="s">
        <v>582</v>
      </c>
      <c r="B7" s="905"/>
      <c r="C7" s="906"/>
      <c r="D7" s="906"/>
      <c r="E7" s="907" t="s">
        <v>583</v>
      </c>
      <c r="F7" s="908"/>
      <c r="G7" s="909" t="s">
        <v>584</v>
      </c>
      <c r="H7" s="910"/>
      <c r="I7" s="910"/>
      <c r="K7" s="415" t="s">
        <v>585</v>
      </c>
      <c r="L7" s="416">
        <v>0</v>
      </c>
    </row>
    <row r="8" spans="1:13">
      <c r="A8" s="920"/>
      <c r="B8" s="920"/>
      <c r="C8" s="920"/>
      <c r="D8" s="417"/>
      <c r="E8" s="921"/>
      <c r="F8" s="921"/>
      <c r="G8" s="921"/>
      <c r="H8" s="417"/>
      <c r="I8" s="417"/>
    </row>
    <row r="9" spans="1:13" ht="15">
      <c r="A9" s="905" t="s">
        <v>586</v>
      </c>
      <c r="B9" s="905"/>
      <c r="C9" s="922"/>
      <c r="D9" s="922"/>
      <c r="E9" s="923" t="s">
        <v>587</v>
      </c>
      <c r="F9" s="923"/>
      <c r="G9" s="924"/>
      <c r="H9" s="925"/>
      <c r="I9" s="925"/>
    </row>
    <row r="10" spans="1:13">
      <c r="A10" s="921"/>
      <c r="B10" s="921"/>
      <c r="C10" s="921"/>
      <c r="D10" s="417"/>
      <c r="E10" s="928"/>
      <c r="F10" s="928"/>
      <c r="G10" s="928"/>
      <c r="H10" s="417"/>
      <c r="I10" s="417"/>
    </row>
    <row r="11" spans="1:13" ht="15">
      <c r="A11" s="905" t="s">
        <v>588</v>
      </c>
      <c r="B11" s="905"/>
      <c r="C11" s="922" t="s">
        <v>584</v>
      </c>
      <c r="D11" s="922"/>
      <c r="E11" s="929" t="s">
        <v>589</v>
      </c>
      <c r="F11" s="929"/>
      <c r="G11" s="930"/>
      <c r="H11" s="931"/>
      <c r="I11" s="931"/>
    </row>
    <row r="12" spans="1:13" ht="15">
      <c r="A12" s="418"/>
      <c r="B12" s="418"/>
      <c r="C12" s="419"/>
      <c r="D12" s="419"/>
      <c r="E12" s="420"/>
      <c r="F12" s="420"/>
      <c r="G12" s="421"/>
      <c r="H12" s="422"/>
      <c r="I12" s="422"/>
    </row>
    <row r="13" spans="1:13" ht="13.5" thickBot="1">
      <c r="A13" s="423"/>
      <c r="B13" s="423"/>
      <c r="C13" s="423"/>
      <c r="D13" s="423"/>
      <c r="E13" s="423"/>
      <c r="F13" s="423"/>
      <c r="G13" s="423"/>
      <c r="H13" s="423"/>
      <c r="I13" s="423"/>
    </row>
    <row r="15" spans="1:13">
      <c r="A15" s="932" t="s">
        <v>590</v>
      </c>
      <c r="B15" s="932"/>
      <c r="C15" s="932"/>
      <c r="D15" s="932"/>
      <c r="E15" s="424"/>
      <c r="F15" s="424"/>
      <c r="G15" s="424"/>
      <c r="H15" s="424"/>
      <c r="I15" s="424"/>
    </row>
    <row r="16" spans="1:13">
      <c r="A16" s="926" t="s">
        <v>591</v>
      </c>
      <c r="B16" s="926"/>
      <c r="C16" s="926"/>
      <c r="D16" s="926"/>
      <c r="E16" s="425"/>
      <c r="F16" s="933">
        <v>0</v>
      </c>
      <c r="G16" s="933"/>
      <c r="H16" s="426"/>
      <c r="I16" s="411" t="s">
        <v>563</v>
      </c>
    </row>
    <row r="17" spans="1:9" ht="15">
      <c r="A17" s="934" t="s">
        <v>592</v>
      </c>
      <c r="B17" s="926"/>
      <c r="C17" s="926"/>
      <c r="D17" s="926"/>
      <c r="E17" s="609">
        <v>0.06</v>
      </c>
      <c r="F17" s="933">
        <f>F16*E17</f>
        <v>0</v>
      </c>
      <c r="G17" s="933"/>
      <c r="H17" s="426"/>
      <c r="I17" s="411" t="s">
        <v>563</v>
      </c>
    </row>
    <row r="18" spans="1:9">
      <c r="A18" s="926" t="s">
        <v>593</v>
      </c>
      <c r="B18" s="926"/>
      <c r="C18" s="926"/>
      <c r="D18" s="926"/>
      <c r="E18" s="425"/>
      <c r="F18" s="927">
        <f>'RR - Rekonstr. imobilních bj.'!G58</f>
        <v>0</v>
      </c>
      <c r="G18" s="927"/>
      <c r="H18" s="426"/>
      <c r="I18" s="411" t="s">
        <v>563</v>
      </c>
    </row>
    <row r="19" spans="1:9">
      <c r="A19" s="926" t="s">
        <v>594</v>
      </c>
      <c r="B19" s="926"/>
      <c r="C19" s="926"/>
      <c r="D19" s="926"/>
      <c r="E19" s="425"/>
      <c r="F19" s="927">
        <f>'RR - Rekonstr. imobilních bj.'!I58</f>
        <v>0</v>
      </c>
      <c r="G19" s="927"/>
      <c r="H19" s="426"/>
      <c r="I19" s="411" t="s">
        <v>563</v>
      </c>
    </row>
    <row r="20" spans="1:9" ht="15">
      <c r="A20" s="934" t="s">
        <v>595</v>
      </c>
      <c r="B20" s="926"/>
      <c r="C20" s="926"/>
      <c r="D20" s="926"/>
      <c r="E20" s="425"/>
      <c r="F20" s="927">
        <v>0</v>
      </c>
      <c r="G20" s="927"/>
      <c r="H20" s="426"/>
      <c r="I20" s="411" t="s">
        <v>563</v>
      </c>
    </row>
    <row r="21" spans="1:9">
      <c r="A21" s="935" t="s">
        <v>596</v>
      </c>
      <c r="B21" s="935"/>
      <c r="C21" s="935"/>
      <c r="D21" s="935"/>
      <c r="E21" s="427"/>
      <c r="F21" s="936">
        <f>SUM(F16:G20)</f>
        <v>0</v>
      </c>
      <c r="G21" s="936"/>
      <c r="H21" s="428"/>
      <c r="I21" s="425" t="s">
        <v>563</v>
      </c>
    </row>
    <row r="22" spans="1:9" ht="13.5" thickBot="1">
      <c r="A22" s="423"/>
      <c r="B22" s="423"/>
      <c r="C22" s="423"/>
      <c r="D22" s="423"/>
      <c r="E22" s="429"/>
      <c r="F22" s="430"/>
      <c r="G22" s="430"/>
      <c r="H22" s="423"/>
      <c r="I22" s="423"/>
    </row>
    <row r="23" spans="1:9">
      <c r="E23" s="425"/>
      <c r="F23" s="431"/>
      <c r="G23" s="431"/>
    </row>
    <row r="24" spans="1:9">
      <c r="A24" s="937" t="s">
        <v>597</v>
      </c>
      <c r="B24" s="926"/>
      <c r="C24" s="926"/>
      <c r="D24" s="926"/>
      <c r="E24" s="609">
        <v>0.06</v>
      </c>
      <c r="F24" s="927">
        <f>F19*E24</f>
        <v>0</v>
      </c>
      <c r="G24" s="927"/>
      <c r="H24" s="426"/>
      <c r="I24" s="411" t="s">
        <v>563</v>
      </c>
    </row>
    <row r="25" spans="1:9" ht="15">
      <c r="A25" s="934" t="s">
        <v>598</v>
      </c>
      <c r="B25" s="926"/>
      <c r="C25" s="926"/>
      <c r="D25" s="926"/>
      <c r="E25" s="609">
        <v>1.4999999999999999E-2</v>
      </c>
      <c r="F25" s="927">
        <f>F20*E25</f>
        <v>0</v>
      </c>
      <c r="G25" s="927"/>
      <c r="H25" s="426"/>
      <c r="I25" s="411" t="s">
        <v>563</v>
      </c>
    </row>
    <row r="26" spans="1:9">
      <c r="A26" s="935" t="s">
        <v>599</v>
      </c>
      <c r="B26" s="935"/>
      <c r="C26" s="935"/>
      <c r="D26" s="935"/>
      <c r="E26" s="425"/>
      <c r="F26" s="936">
        <f>SUM(F24:G25)</f>
        <v>0</v>
      </c>
      <c r="G26" s="936"/>
      <c r="H26" s="425"/>
      <c r="I26" s="425" t="s">
        <v>563</v>
      </c>
    </row>
    <row r="27" spans="1:9">
      <c r="E27" s="425"/>
      <c r="F27" s="431"/>
      <c r="G27" s="431"/>
    </row>
    <row r="28" spans="1:9" ht="15">
      <c r="A28" s="934" t="s">
        <v>600</v>
      </c>
      <c r="B28" s="926"/>
      <c r="C28" s="926"/>
      <c r="D28" s="926"/>
      <c r="E28" s="609">
        <v>1.4999999999999999E-2</v>
      </c>
      <c r="F28" s="927">
        <f>F21*E28</f>
        <v>0</v>
      </c>
      <c r="G28" s="927"/>
      <c r="I28" s="411" t="s">
        <v>563</v>
      </c>
    </row>
    <row r="29" spans="1:9">
      <c r="A29" s="937" t="s">
        <v>601</v>
      </c>
      <c r="B29" s="926"/>
      <c r="C29" s="926"/>
      <c r="D29" s="926"/>
      <c r="E29" s="609">
        <v>2.5000000000000001E-2</v>
      </c>
      <c r="F29" s="927">
        <f>F21*E29</f>
        <v>0</v>
      </c>
      <c r="G29" s="927"/>
      <c r="I29" s="411" t="s">
        <v>563</v>
      </c>
    </row>
    <row r="30" spans="1:9">
      <c r="A30" s="932" t="s">
        <v>602</v>
      </c>
      <c r="B30" s="932"/>
      <c r="C30" s="932"/>
      <c r="D30" s="932"/>
      <c r="E30" s="424"/>
      <c r="F30" s="936">
        <f>F21+F26+F28+F29</f>
        <v>0</v>
      </c>
      <c r="G30" s="936"/>
      <c r="H30" s="425"/>
      <c r="I30" s="425" t="s">
        <v>563</v>
      </c>
    </row>
    <row r="31" spans="1:9" ht="13.5" thickBot="1">
      <c r="A31" s="423"/>
      <c r="B31" s="423"/>
      <c r="C31" s="423"/>
      <c r="D31" s="423"/>
      <c r="E31" s="423"/>
      <c r="F31" s="430"/>
      <c r="G31" s="430"/>
      <c r="H31" s="423"/>
      <c r="I31" s="423"/>
    </row>
    <row r="32" spans="1:9">
      <c r="F32" s="431"/>
      <c r="G32" s="431"/>
    </row>
    <row r="33" spans="1:16">
      <c r="A33" s="939" t="s">
        <v>603</v>
      </c>
      <c r="B33" s="939"/>
      <c r="C33" s="939"/>
      <c r="D33" s="939"/>
      <c r="E33" s="425"/>
      <c r="F33" s="431"/>
      <c r="G33" s="431"/>
    </row>
    <row r="34" spans="1:16" ht="26.25" customHeight="1">
      <c r="A34" s="940" t="s">
        <v>604</v>
      </c>
      <c r="B34" s="941"/>
      <c r="C34" s="941"/>
      <c r="D34" s="941"/>
      <c r="E34" s="609">
        <v>1.7999999999999999E-2</v>
      </c>
      <c r="F34" s="927">
        <f>F30*E34</f>
        <v>0</v>
      </c>
      <c r="G34" s="927"/>
      <c r="I34" s="411" t="s">
        <v>563</v>
      </c>
    </row>
    <row r="35" spans="1:16">
      <c r="A35" s="937" t="s">
        <v>605</v>
      </c>
      <c r="B35" s="926"/>
      <c r="C35" s="926"/>
      <c r="D35" s="926"/>
      <c r="E35" s="609">
        <v>2.5000000000000001E-2</v>
      </c>
      <c r="F35" s="927">
        <f>F30*E35</f>
        <v>0</v>
      </c>
      <c r="G35" s="927"/>
      <c r="I35" s="411" t="s">
        <v>563</v>
      </c>
    </row>
    <row r="36" spans="1:16">
      <c r="A36" s="938" t="s">
        <v>606</v>
      </c>
      <c r="B36" s="938"/>
      <c r="C36" s="938"/>
      <c r="D36" s="938"/>
      <c r="E36" s="425"/>
      <c r="F36" s="936">
        <f>SUM(F34:G35)</f>
        <v>0</v>
      </c>
      <c r="G36" s="936"/>
      <c r="H36" s="425"/>
      <c r="I36" s="425" t="s">
        <v>563</v>
      </c>
    </row>
    <row r="37" spans="1:16" ht="13.5" thickBot="1">
      <c r="A37" s="423"/>
      <c r="B37" s="423"/>
      <c r="C37" s="423"/>
      <c r="D37" s="423"/>
      <c r="E37" s="423"/>
      <c r="F37" s="430"/>
      <c r="G37" s="430"/>
      <c r="H37" s="423"/>
      <c r="I37" s="423"/>
    </row>
    <row r="38" spans="1:16">
      <c r="F38" s="431"/>
      <c r="G38" s="431"/>
    </row>
    <row r="39" spans="1:16">
      <c r="A39" s="937" t="s">
        <v>607</v>
      </c>
      <c r="B39" s="926"/>
      <c r="C39" s="926"/>
      <c r="D39" s="926"/>
      <c r="E39" s="609">
        <v>1.7999999999999999E-2</v>
      </c>
      <c r="F39" s="927">
        <f>F30*E39</f>
        <v>0</v>
      </c>
      <c r="G39" s="927"/>
      <c r="I39" s="411" t="s">
        <v>563</v>
      </c>
    </row>
    <row r="40" spans="1:16" ht="13.5" thickBot="1">
      <c r="A40" s="423"/>
      <c r="B40" s="423"/>
      <c r="C40" s="423"/>
      <c r="D40" s="423"/>
      <c r="E40" s="423"/>
      <c r="F40" s="430"/>
      <c r="G40" s="430"/>
      <c r="H40" s="423"/>
      <c r="I40" s="423"/>
    </row>
    <row r="41" spans="1:16">
      <c r="F41" s="431"/>
      <c r="G41" s="431"/>
    </row>
    <row r="42" spans="1:16" ht="18" customHeight="1">
      <c r="A42" s="945" t="s">
        <v>608</v>
      </c>
      <c r="B42" s="945"/>
      <c r="C42" s="945"/>
      <c r="D42" s="945"/>
      <c r="E42" s="432"/>
      <c r="F42" s="946">
        <f>F30+F36+F39</f>
        <v>0</v>
      </c>
      <c r="G42" s="946"/>
      <c r="H42" s="432"/>
      <c r="I42" s="433" t="s">
        <v>563</v>
      </c>
      <c r="P42" s="431">
        <f>F42</f>
        <v>0</v>
      </c>
    </row>
    <row r="43" spans="1:16">
      <c r="F43" s="431"/>
      <c r="G43" s="431"/>
    </row>
    <row r="44" spans="1:16">
      <c r="D44" s="434" t="s">
        <v>609</v>
      </c>
      <c r="E44" s="435">
        <v>0</v>
      </c>
      <c r="F44" s="947">
        <f>F42*E44</f>
        <v>0</v>
      </c>
      <c r="G44" s="947"/>
      <c r="H44" s="425"/>
      <c r="I44" s="425" t="s">
        <v>563</v>
      </c>
    </row>
    <row r="45" spans="1:16">
      <c r="D45" s="436" t="s">
        <v>609</v>
      </c>
      <c r="E45" s="437">
        <v>0.21</v>
      </c>
      <c r="F45" s="948">
        <f>F42*E45</f>
        <v>0</v>
      </c>
      <c r="G45" s="948"/>
      <c r="H45" s="438"/>
      <c r="I45" s="438" t="s">
        <v>563</v>
      </c>
    </row>
    <row r="46" spans="1:16" ht="13.5" thickBot="1">
      <c r="F46" s="431"/>
      <c r="G46" s="431"/>
    </row>
    <row r="47" spans="1:16" s="442" customFormat="1" ht="25.5" customHeight="1" thickBot="1">
      <c r="A47" s="942" t="s">
        <v>610</v>
      </c>
      <c r="B47" s="943"/>
      <c r="C47" s="943"/>
      <c r="D47" s="943"/>
      <c r="E47" s="439"/>
      <c r="F47" s="944">
        <f>F42+F45</f>
        <v>0</v>
      </c>
      <c r="G47" s="944"/>
      <c r="H47" s="440"/>
      <c r="I47" s="441" t="s">
        <v>563</v>
      </c>
    </row>
  </sheetData>
  <sheetProtection password="DABF" sheet="1" objects="1" scenarios="1"/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47:D47"/>
    <mergeCell ref="F47:G47"/>
    <mergeCell ref="A39:D39"/>
    <mergeCell ref="F39:G39"/>
    <mergeCell ref="A42:D42"/>
    <mergeCell ref="F42:G42"/>
    <mergeCell ref="F44:G44"/>
    <mergeCell ref="F45:G45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24:D24"/>
    <mergeCell ref="F24:G24"/>
    <mergeCell ref="A25:D25"/>
    <mergeCell ref="F25:G25"/>
    <mergeCell ref="A26:D26"/>
    <mergeCell ref="F26:G26"/>
    <mergeCell ref="A19:D19"/>
    <mergeCell ref="F19:G19"/>
    <mergeCell ref="A20:D20"/>
    <mergeCell ref="F20:G20"/>
    <mergeCell ref="A21:D21"/>
    <mergeCell ref="F21:G21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8:C8"/>
    <mergeCell ref="E8:G8"/>
    <mergeCell ref="A9:B9"/>
    <mergeCell ref="C9:D9"/>
    <mergeCell ref="E9:F9"/>
    <mergeCell ref="G9:I9"/>
    <mergeCell ref="A7:B7"/>
    <mergeCell ref="C7:D7"/>
    <mergeCell ref="E7:F7"/>
    <mergeCell ref="G7:I7"/>
    <mergeCell ref="A2:B3"/>
    <mergeCell ref="C2:I2"/>
    <mergeCell ref="C3:I3"/>
    <mergeCell ref="A4:B5"/>
    <mergeCell ref="C4:I5"/>
  </mergeCells>
  <pageMargins left="0.70866141732283472" right="0.59055118110236227" top="0.78740157480314965" bottom="0.78740157480314965" header="0.31496062992125984" footer="0.31496062992125984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V61"/>
  <sheetViews>
    <sheetView view="pageBreakPreview" zoomScale="85" zoomScaleNormal="100" zoomScaleSheetLayoutView="85" workbookViewId="0">
      <pane ySplit="3" topLeftCell="A4" activePane="bottomLeft" state="frozen"/>
      <selection activeCell="N28" sqref="N28"/>
      <selection pane="bottomLeft" activeCell="F26" sqref="F26"/>
    </sheetView>
  </sheetViews>
  <sheetFormatPr defaultRowHeight="12.75"/>
  <cols>
    <col min="1" max="1" width="5.7109375" style="464" customWidth="1"/>
    <col min="2" max="2" width="3.7109375" style="443" customWidth="1"/>
    <col min="3" max="3" width="90.140625" style="443" customWidth="1"/>
    <col min="4" max="4" width="8.140625" style="443" bestFit="1" customWidth="1"/>
    <col min="5" max="5" width="9" style="472" customWidth="1"/>
    <col min="6" max="6" width="9.85546875" style="443" bestFit="1" customWidth="1"/>
    <col min="7" max="7" width="12.7109375" style="443" customWidth="1"/>
    <col min="8" max="8" width="8.85546875" style="443" customWidth="1"/>
    <col min="9" max="9" width="11.5703125" style="443" customWidth="1"/>
    <col min="10" max="10" width="14.28515625" style="443" customWidth="1"/>
    <col min="11" max="11" width="22.85546875" style="443" customWidth="1"/>
    <col min="12" max="12" width="10.7109375" style="443" customWidth="1"/>
    <col min="13" max="14" width="12.85546875" style="444" hidden="1" customWidth="1"/>
    <col min="15" max="16" width="12.85546875" style="449" hidden="1" customWidth="1"/>
    <col min="17" max="17" width="10.140625" style="449" hidden="1" customWidth="1"/>
    <col min="18" max="18" width="10.42578125" style="443" hidden="1" customWidth="1"/>
    <col min="19" max="19" width="15" style="443" customWidth="1"/>
    <col min="20" max="256" width="9.140625" style="443"/>
    <col min="257" max="257" width="5.7109375" style="443" customWidth="1"/>
    <col min="258" max="258" width="3.7109375" style="443" customWidth="1"/>
    <col min="259" max="259" width="90.140625" style="443" customWidth="1"/>
    <col min="260" max="260" width="8.140625" style="443" bestFit="1" customWidth="1"/>
    <col min="261" max="261" width="9" style="443" customWidth="1"/>
    <col min="262" max="262" width="9.85546875" style="443" bestFit="1" customWidth="1"/>
    <col min="263" max="263" width="12.7109375" style="443" customWidth="1"/>
    <col min="264" max="264" width="11.7109375" style="443" customWidth="1"/>
    <col min="265" max="265" width="12.5703125" style="443" bestFit="1" customWidth="1"/>
    <col min="266" max="266" width="14.28515625" style="443" customWidth="1"/>
    <col min="267" max="267" width="22.85546875" style="443" customWidth="1"/>
    <col min="268" max="268" width="10.7109375" style="443" customWidth="1"/>
    <col min="269" max="272" width="12.85546875" style="443" customWidth="1"/>
    <col min="273" max="273" width="10.140625" style="443" customWidth="1"/>
    <col min="274" max="274" width="10.42578125" style="443" customWidth="1"/>
    <col min="275" max="275" width="15" style="443" customWidth="1"/>
    <col min="276" max="512" width="9.140625" style="443"/>
    <col min="513" max="513" width="5.7109375" style="443" customWidth="1"/>
    <col min="514" max="514" width="3.7109375" style="443" customWidth="1"/>
    <col min="515" max="515" width="90.140625" style="443" customWidth="1"/>
    <col min="516" max="516" width="8.140625" style="443" bestFit="1" customWidth="1"/>
    <col min="517" max="517" width="9" style="443" customWidth="1"/>
    <col min="518" max="518" width="9.85546875" style="443" bestFit="1" customWidth="1"/>
    <col min="519" max="519" width="12.7109375" style="443" customWidth="1"/>
    <col min="520" max="520" width="11.7109375" style="443" customWidth="1"/>
    <col min="521" max="521" width="12.5703125" style="443" bestFit="1" customWidth="1"/>
    <col min="522" max="522" width="14.28515625" style="443" customWidth="1"/>
    <col min="523" max="523" width="22.85546875" style="443" customWidth="1"/>
    <col min="524" max="524" width="10.7109375" style="443" customWidth="1"/>
    <col min="525" max="528" width="12.85546875" style="443" customWidth="1"/>
    <col min="529" max="529" width="10.140625" style="443" customWidth="1"/>
    <col min="530" max="530" width="10.42578125" style="443" customWidth="1"/>
    <col min="531" max="531" width="15" style="443" customWidth="1"/>
    <col min="532" max="768" width="9.140625" style="443"/>
    <col min="769" max="769" width="5.7109375" style="443" customWidth="1"/>
    <col min="770" max="770" width="3.7109375" style="443" customWidth="1"/>
    <col min="771" max="771" width="90.140625" style="443" customWidth="1"/>
    <col min="772" max="772" width="8.140625" style="443" bestFit="1" customWidth="1"/>
    <col min="773" max="773" width="9" style="443" customWidth="1"/>
    <col min="774" max="774" width="9.85546875" style="443" bestFit="1" customWidth="1"/>
    <col min="775" max="775" width="12.7109375" style="443" customWidth="1"/>
    <col min="776" max="776" width="11.7109375" style="443" customWidth="1"/>
    <col min="777" max="777" width="12.5703125" style="443" bestFit="1" customWidth="1"/>
    <col min="778" max="778" width="14.28515625" style="443" customWidth="1"/>
    <col min="779" max="779" width="22.85546875" style="443" customWidth="1"/>
    <col min="780" max="780" width="10.7109375" style="443" customWidth="1"/>
    <col min="781" max="784" width="12.85546875" style="443" customWidth="1"/>
    <col min="785" max="785" width="10.140625" style="443" customWidth="1"/>
    <col min="786" max="786" width="10.42578125" style="443" customWidth="1"/>
    <col min="787" max="787" width="15" style="443" customWidth="1"/>
    <col min="788" max="1024" width="9.140625" style="443"/>
    <col min="1025" max="1025" width="5.7109375" style="443" customWidth="1"/>
    <col min="1026" max="1026" width="3.7109375" style="443" customWidth="1"/>
    <col min="1027" max="1027" width="90.140625" style="443" customWidth="1"/>
    <col min="1028" max="1028" width="8.140625" style="443" bestFit="1" customWidth="1"/>
    <col min="1029" max="1029" width="9" style="443" customWidth="1"/>
    <col min="1030" max="1030" width="9.85546875" style="443" bestFit="1" customWidth="1"/>
    <col min="1031" max="1031" width="12.7109375" style="443" customWidth="1"/>
    <col min="1032" max="1032" width="11.7109375" style="443" customWidth="1"/>
    <col min="1033" max="1033" width="12.5703125" style="443" bestFit="1" customWidth="1"/>
    <col min="1034" max="1034" width="14.28515625" style="443" customWidth="1"/>
    <col min="1035" max="1035" width="22.85546875" style="443" customWidth="1"/>
    <col min="1036" max="1036" width="10.7109375" style="443" customWidth="1"/>
    <col min="1037" max="1040" width="12.85546875" style="443" customWidth="1"/>
    <col min="1041" max="1041" width="10.140625" style="443" customWidth="1"/>
    <col min="1042" max="1042" width="10.42578125" style="443" customWidth="1"/>
    <col min="1043" max="1043" width="15" style="443" customWidth="1"/>
    <col min="1044" max="1280" width="9.140625" style="443"/>
    <col min="1281" max="1281" width="5.7109375" style="443" customWidth="1"/>
    <col min="1282" max="1282" width="3.7109375" style="443" customWidth="1"/>
    <col min="1283" max="1283" width="90.140625" style="443" customWidth="1"/>
    <col min="1284" max="1284" width="8.140625" style="443" bestFit="1" customWidth="1"/>
    <col min="1285" max="1285" width="9" style="443" customWidth="1"/>
    <col min="1286" max="1286" width="9.85546875" style="443" bestFit="1" customWidth="1"/>
    <col min="1287" max="1287" width="12.7109375" style="443" customWidth="1"/>
    <col min="1288" max="1288" width="11.7109375" style="443" customWidth="1"/>
    <col min="1289" max="1289" width="12.5703125" style="443" bestFit="1" customWidth="1"/>
    <col min="1290" max="1290" width="14.28515625" style="443" customWidth="1"/>
    <col min="1291" max="1291" width="22.85546875" style="443" customWidth="1"/>
    <col min="1292" max="1292" width="10.7109375" style="443" customWidth="1"/>
    <col min="1293" max="1296" width="12.85546875" style="443" customWidth="1"/>
    <col min="1297" max="1297" width="10.140625" style="443" customWidth="1"/>
    <col min="1298" max="1298" width="10.42578125" style="443" customWidth="1"/>
    <col min="1299" max="1299" width="15" style="443" customWidth="1"/>
    <col min="1300" max="1536" width="9.140625" style="443"/>
    <col min="1537" max="1537" width="5.7109375" style="443" customWidth="1"/>
    <col min="1538" max="1538" width="3.7109375" style="443" customWidth="1"/>
    <col min="1539" max="1539" width="90.140625" style="443" customWidth="1"/>
    <col min="1540" max="1540" width="8.140625" style="443" bestFit="1" customWidth="1"/>
    <col min="1541" max="1541" width="9" style="443" customWidth="1"/>
    <col min="1542" max="1542" width="9.85546875" style="443" bestFit="1" customWidth="1"/>
    <col min="1543" max="1543" width="12.7109375" style="443" customWidth="1"/>
    <col min="1544" max="1544" width="11.7109375" style="443" customWidth="1"/>
    <col min="1545" max="1545" width="12.5703125" style="443" bestFit="1" customWidth="1"/>
    <col min="1546" max="1546" width="14.28515625" style="443" customWidth="1"/>
    <col min="1547" max="1547" width="22.85546875" style="443" customWidth="1"/>
    <col min="1548" max="1548" width="10.7109375" style="443" customWidth="1"/>
    <col min="1549" max="1552" width="12.85546875" style="443" customWidth="1"/>
    <col min="1553" max="1553" width="10.140625" style="443" customWidth="1"/>
    <col min="1554" max="1554" width="10.42578125" style="443" customWidth="1"/>
    <col min="1555" max="1555" width="15" style="443" customWidth="1"/>
    <col min="1556" max="1792" width="9.140625" style="443"/>
    <col min="1793" max="1793" width="5.7109375" style="443" customWidth="1"/>
    <col min="1794" max="1794" width="3.7109375" style="443" customWidth="1"/>
    <col min="1795" max="1795" width="90.140625" style="443" customWidth="1"/>
    <col min="1796" max="1796" width="8.140625" style="443" bestFit="1" customWidth="1"/>
    <col min="1797" max="1797" width="9" style="443" customWidth="1"/>
    <col min="1798" max="1798" width="9.85546875" style="443" bestFit="1" customWidth="1"/>
    <col min="1799" max="1799" width="12.7109375" style="443" customWidth="1"/>
    <col min="1800" max="1800" width="11.7109375" style="443" customWidth="1"/>
    <col min="1801" max="1801" width="12.5703125" style="443" bestFit="1" customWidth="1"/>
    <col min="1802" max="1802" width="14.28515625" style="443" customWidth="1"/>
    <col min="1803" max="1803" width="22.85546875" style="443" customWidth="1"/>
    <col min="1804" max="1804" width="10.7109375" style="443" customWidth="1"/>
    <col min="1805" max="1808" width="12.85546875" style="443" customWidth="1"/>
    <col min="1809" max="1809" width="10.140625" style="443" customWidth="1"/>
    <col min="1810" max="1810" width="10.42578125" style="443" customWidth="1"/>
    <col min="1811" max="1811" width="15" style="443" customWidth="1"/>
    <col min="1812" max="2048" width="9.140625" style="443"/>
    <col min="2049" max="2049" width="5.7109375" style="443" customWidth="1"/>
    <col min="2050" max="2050" width="3.7109375" style="443" customWidth="1"/>
    <col min="2051" max="2051" width="90.140625" style="443" customWidth="1"/>
    <col min="2052" max="2052" width="8.140625" style="443" bestFit="1" customWidth="1"/>
    <col min="2053" max="2053" width="9" style="443" customWidth="1"/>
    <col min="2054" max="2054" width="9.85546875" style="443" bestFit="1" customWidth="1"/>
    <col min="2055" max="2055" width="12.7109375" style="443" customWidth="1"/>
    <col min="2056" max="2056" width="11.7109375" style="443" customWidth="1"/>
    <col min="2057" max="2057" width="12.5703125" style="443" bestFit="1" customWidth="1"/>
    <col min="2058" max="2058" width="14.28515625" style="443" customWidth="1"/>
    <col min="2059" max="2059" width="22.85546875" style="443" customWidth="1"/>
    <col min="2060" max="2060" width="10.7109375" style="443" customWidth="1"/>
    <col min="2061" max="2064" width="12.85546875" style="443" customWidth="1"/>
    <col min="2065" max="2065" width="10.140625" style="443" customWidth="1"/>
    <col min="2066" max="2066" width="10.42578125" style="443" customWidth="1"/>
    <col min="2067" max="2067" width="15" style="443" customWidth="1"/>
    <col min="2068" max="2304" width="9.140625" style="443"/>
    <col min="2305" max="2305" width="5.7109375" style="443" customWidth="1"/>
    <col min="2306" max="2306" width="3.7109375" style="443" customWidth="1"/>
    <col min="2307" max="2307" width="90.140625" style="443" customWidth="1"/>
    <col min="2308" max="2308" width="8.140625" style="443" bestFit="1" customWidth="1"/>
    <col min="2309" max="2309" width="9" style="443" customWidth="1"/>
    <col min="2310" max="2310" width="9.85546875" style="443" bestFit="1" customWidth="1"/>
    <col min="2311" max="2311" width="12.7109375" style="443" customWidth="1"/>
    <col min="2312" max="2312" width="11.7109375" style="443" customWidth="1"/>
    <col min="2313" max="2313" width="12.5703125" style="443" bestFit="1" customWidth="1"/>
    <col min="2314" max="2314" width="14.28515625" style="443" customWidth="1"/>
    <col min="2315" max="2315" width="22.85546875" style="443" customWidth="1"/>
    <col min="2316" max="2316" width="10.7109375" style="443" customWidth="1"/>
    <col min="2317" max="2320" width="12.85546875" style="443" customWidth="1"/>
    <col min="2321" max="2321" width="10.140625" style="443" customWidth="1"/>
    <col min="2322" max="2322" width="10.42578125" style="443" customWidth="1"/>
    <col min="2323" max="2323" width="15" style="443" customWidth="1"/>
    <col min="2324" max="2560" width="9.140625" style="443"/>
    <col min="2561" max="2561" width="5.7109375" style="443" customWidth="1"/>
    <col min="2562" max="2562" width="3.7109375" style="443" customWidth="1"/>
    <col min="2563" max="2563" width="90.140625" style="443" customWidth="1"/>
    <col min="2564" max="2564" width="8.140625" style="443" bestFit="1" customWidth="1"/>
    <col min="2565" max="2565" width="9" style="443" customWidth="1"/>
    <col min="2566" max="2566" width="9.85546875" style="443" bestFit="1" customWidth="1"/>
    <col min="2567" max="2567" width="12.7109375" style="443" customWidth="1"/>
    <col min="2568" max="2568" width="11.7109375" style="443" customWidth="1"/>
    <col min="2569" max="2569" width="12.5703125" style="443" bestFit="1" customWidth="1"/>
    <col min="2570" max="2570" width="14.28515625" style="443" customWidth="1"/>
    <col min="2571" max="2571" width="22.85546875" style="443" customWidth="1"/>
    <col min="2572" max="2572" width="10.7109375" style="443" customWidth="1"/>
    <col min="2573" max="2576" width="12.85546875" style="443" customWidth="1"/>
    <col min="2577" max="2577" width="10.140625" style="443" customWidth="1"/>
    <col min="2578" max="2578" width="10.42578125" style="443" customWidth="1"/>
    <col min="2579" max="2579" width="15" style="443" customWidth="1"/>
    <col min="2580" max="2816" width="9.140625" style="443"/>
    <col min="2817" max="2817" width="5.7109375" style="443" customWidth="1"/>
    <col min="2818" max="2818" width="3.7109375" style="443" customWidth="1"/>
    <col min="2819" max="2819" width="90.140625" style="443" customWidth="1"/>
    <col min="2820" max="2820" width="8.140625" style="443" bestFit="1" customWidth="1"/>
    <col min="2821" max="2821" width="9" style="443" customWidth="1"/>
    <col min="2822" max="2822" width="9.85546875" style="443" bestFit="1" customWidth="1"/>
    <col min="2823" max="2823" width="12.7109375" style="443" customWidth="1"/>
    <col min="2824" max="2824" width="11.7109375" style="443" customWidth="1"/>
    <col min="2825" max="2825" width="12.5703125" style="443" bestFit="1" customWidth="1"/>
    <col min="2826" max="2826" width="14.28515625" style="443" customWidth="1"/>
    <col min="2827" max="2827" width="22.85546875" style="443" customWidth="1"/>
    <col min="2828" max="2828" width="10.7109375" style="443" customWidth="1"/>
    <col min="2829" max="2832" width="12.85546875" style="443" customWidth="1"/>
    <col min="2833" max="2833" width="10.140625" style="443" customWidth="1"/>
    <col min="2834" max="2834" width="10.42578125" style="443" customWidth="1"/>
    <col min="2835" max="2835" width="15" style="443" customWidth="1"/>
    <col min="2836" max="3072" width="9.140625" style="443"/>
    <col min="3073" max="3073" width="5.7109375" style="443" customWidth="1"/>
    <col min="3074" max="3074" width="3.7109375" style="443" customWidth="1"/>
    <col min="3075" max="3075" width="90.140625" style="443" customWidth="1"/>
    <col min="3076" max="3076" width="8.140625" style="443" bestFit="1" customWidth="1"/>
    <col min="3077" max="3077" width="9" style="443" customWidth="1"/>
    <col min="3078" max="3078" width="9.85546875" style="443" bestFit="1" customWidth="1"/>
    <col min="3079" max="3079" width="12.7109375" style="443" customWidth="1"/>
    <col min="3080" max="3080" width="11.7109375" style="443" customWidth="1"/>
    <col min="3081" max="3081" width="12.5703125" style="443" bestFit="1" customWidth="1"/>
    <col min="3082" max="3082" width="14.28515625" style="443" customWidth="1"/>
    <col min="3083" max="3083" width="22.85546875" style="443" customWidth="1"/>
    <col min="3084" max="3084" width="10.7109375" style="443" customWidth="1"/>
    <col min="3085" max="3088" width="12.85546875" style="443" customWidth="1"/>
    <col min="3089" max="3089" width="10.140625" style="443" customWidth="1"/>
    <col min="3090" max="3090" width="10.42578125" style="443" customWidth="1"/>
    <col min="3091" max="3091" width="15" style="443" customWidth="1"/>
    <col min="3092" max="3328" width="9.140625" style="443"/>
    <col min="3329" max="3329" width="5.7109375" style="443" customWidth="1"/>
    <col min="3330" max="3330" width="3.7109375" style="443" customWidth="1"/>
    <col min="3331" max="3331" width="90.140625" style="443" customWidth="1"/>
    <col min="3332" max="3332" width="8.140625" style="443" bestFit="1" customWidth="1"/>
    <col min="3333" max="3333" width="9" style="443" customWidth="1"/>
    <col min="3334" max="3334" width="9.85546875" style="443" bestFit="1" customWidth="1"/>
    <col min="3335" max="3335" width="12.7109375" style="443" customWidth="1"/>
    <col min="3336" max="3336" width="11.7109375" style="443" customWidth="1"/>
    <col min="3337" max="3337" width="12.5703125" style="443" bestFit="1" customWidth="1"/>
    <col min="3338" max="3338" width="14.28515625" style="443" customWidth="1"/>
    <col min="3339" max="3339" width="22.85546875" style="443" customWidth="1"/>
    <col min="3340" max="3340" width="10.7109375" style="443" customWidth="1"/>
    <col min="3341" max="3344" width="12.85546875" style="443" customWidth="1"/>
    <col min="3345" max="3345" width="10.140625" style="443" customWidth="1"/>
    <col min="3346" max="3346" width="10.42578125" style="443" customWidth="1"/>
    <col min="3347" max="3347" width="15" style="443" customWidth="1"/>
    <col min="3348" max="3584" width="9.140625" style="443"/>
    <col min="3585" max="3585" width="5.7109375" style="443" customWidth="1"/>
    <col min="3586" max="3586" width="3.7109375" style="443" customWidth="1"/>
    <col min="3587" max="3587" width="90.140625" style="443" customWidth="1"/>
    <col min="3588" max="3588" width="8.140625" style="443" bestFit="1" customWidth="1"/>
    <col min="3589" max="3589" width="9" style="443" customWidth="1"/>
    <col min="3590" max="3590" width="9.85546875" style="443" bestFit="1" customWidth="1"/>
    <col min="3591" max="3591" width="12.7109375" style="443" customWidth="1"/>
    <col min="3592" max="3592" width="11.7109375" style="443" customWidth="1"/>
    <col min="3593" max="3593" width="12.5703125" style="443" bestFit="1" customWidth="1"/>
    <col min="3594" max="3594" width="14.28515625" style="443" customWidth="1"/>
    <col min="3595" max="3595" width="22.85546875" style="443" customWidth="1"/>
    <col min="3596" max="3596" width="10.7109375" style="443" customWidth="1"/>
    <col min="3597" max="3600" width="12.85546875" style="443" customWidth="1"/>
    <col min="3601" max="3601" width="10.140625" style="443" customWidth="1"/>
    <col min="3602" max="3602" width="10.42578125" style="443" customWidth="1"/>
    <col min="3603" max="3603" width="15" style="443" customWidth="1"/>
    <col min="3604" max="3840" width="9.140625" style="443"/>
    <col min="3841" max="3841" width="5.7109375" style="443" customWidth="1"/>
    <col min="3842" max="3842" width="3.7109375" style="443" customWidth="1"/>
    <col min="3843" max="3843" width="90.140625" style="443" customWidth="1"/>
    <col min="3844" max="3844" width="8.140625" style="443" bestFit="1" customWidth="1"/>
    <col min="3845" max="3845" width="9" style="443" customWidth="1"/>
    <col min="3846" max="3846" width="9.85546875" style="443" bestFit="1" customWidth="1"/>
    <col min="3847" max="3847" width="12.7109375" style="443" customWidth="1"/>
    <col min="3848" max="3848" width="11.7109375" style="443" customWidth="1"/>
    <col min="3849" max="3849" width="12.5703125" style="443" bestFit="1" customWidth="1"/>
    <col min="3850" max="3850" width="14.28515625" style="443" customWidth="1"/>
    <col min="3851" max="3851" width="22.85546875" style="443" customWidth="1"/>
    <col min="3852" max="3852" width="10.7109375" style="443" customWidth="1"/>
    <col min="3853" max="3856" width="12.85546875" style="443" customWidth="1"/>
    <col min="3857" max="3857" width="10.140625" style="443" customWidth="1"/>
    <col min="3858" max="3858" width="10.42578125" style="443" customWidth="1"/>
    <col min="3859" max="3859" width="15" style="443" customWidth="1"/>
    <col min="3860" max="4096" width="9.140625" style="443"/>
    <col min="4097" max="4097" width="5.7109375" style="443" customWidth="1"/>
    <col min="4098" max="4098" width="3.7109375" style="443" customWidth="1"/>
    <col min="4099" max="4099" width="90.140625" style="443" customWidth="1"/>
    <col min="4100" max="4100" width="8.140625" style="443" bestFit="1" customWidth="1"/>
    <col min="4101" max="4101" width="9" style="443" customWidth="1"/>
    <col min="4102" max="4102" width="9.85546875" style="443" bestFit="1" customWidth="1"/>
    <col min="4103" max="4103" width="12.7109375" style="443" customWidth="1"/>
    <col min="4104" max="4104" width="11.7109375" style="443" customWidth="1"/>
    <col min="4105" max="4105" width="12.5703125" style="443" bestFit="1" customWidth="1"/>
    <col min="4106" max="4106" width="14.28515625" style="443" customWidth="1"/>
    <col min="4107" max="4107" width="22.85546875" style="443" customWidth="1"/>
    <col min="4108" max="4108" width="10.7109375" style="443" customWidth="1"/>
    <col min="4109" max="4112" width="12.85546875" style="443" customWidth="1"/>
    <col min="4113" max="4113" width="10.140625" style="443" customWidth="1"/>
    <col min="4114" max="4114" width="10.42578125" style="443" customWidth="1"/>
    <col min="4115" max="4115" width="15" style="443" customWidth="1"/>
    <col min="4116" max="4352" width="9.140625" style="443"/>
    <col min="4353" max="4353" width="5.7109375" style="443" customWidth="1"/>
    <col min="4354" max="4354" width="3.7109375" style="443" customWidth="1"/>
    <col min="4355" max="4355" width="90.140625" style="443" customWidth="1"/>
    <col min="4356" max="4356" width="8.140625" style="443" bestFit="1" customWidth="1"/>
    <col min="4357" max="4357" width="9" style="443" customWidth="1"/>
    <col min="4358" max="4358" width="9.85546875" style="443" bestFit="1" customWidth="1"/>
    <col min="4359" max="4359" width="12.7109375" style="443" customWidth="1"/>
    <col min="4360" max="4360" width="11.7109375" style="443" customWidth="1"/>
    <col min="4361" max="4361" width="12.5703125" style="443" bestFit="1" customWidth="1"/>
    <col min="4362" max="4362" width="14.28515625" style="443" customWidth="1"/>
    <col min="4363" max="4363" width="22.85546875" style="443" customWidth="1"/>
    <col min="4364" max="4364" width="10.7109375" style="443" customWidth="1"/>
    <col min="4365" max="4368" width="12.85546875" style="443" customWidth="1"/>
    <col min="4369" max="4369" width="10.140625" style="443" customWidth="1"/>
    <col min="4370" max="4370" width="10.42578125" style="443" customWidth="1"/>
    <col min="4371" max="4371" width="15" style="443" customWidth="1"/>
    <col min="4372" max="4608" width="9.140625" style="443"/>
    <col min="4609" max="4609" width="5.7109375" style="443" customWidth="1"/>
    <col min="4610" max="4610" width="3.7109375" style="443" customWidth="1"/>
    <col min="4611" max="4611" width="90.140625" style="443" customWidth="1"/>
    <col min="4612" max="4612" width="8.140625" style="443" bestFit="1" customWidth="1"/>
    <col min="4613" max="4613" width="9" style="443" customWidth="1"/>
    <col min="4614" max="4614" width="9.85546875" style="443" bestFit="1" customWidth="1"/>
    <col min="4615" max="4615" width="12.7109375" style="443" customWidth="1"/>
    <col min="4616" max="4616" width="11.7109375" style="443" customWidth="1"/>
    <col min="4617" max="4617" width="12.5703125" style="443" bestFit="1" customWidth="1"/>
    <col min="4618" max="4618" width="14.28515625" style="443" customWidth="1"/>
    <col min="4619" max="4619" width="22.85546875" style="443" customWidth="1"/>
    <col min="4620" max="4620" width="10.7109375" style="443" customWidth="1"/>
    <col min="4621" max="4624" width="12.85546875" style="443" customWidth="1"/>
    <col min="4625" max="4625" width="10.140625" style="443" customWidth="1"/>
    <col min="4626" max="4626" width="10.42578125" style="443" customWidth="1"/>
    <col min="4627" max="4627" width="15" style="443" customWidth="1"/>
    <col min="4628" max="4864" width="9.140625" style="443"/>
    <col min="4865" max="4865" width="5.7109375" style="443" customWidth="1"/>
    <col min="4866" max="4866" width="3.7109375" style="443" customWidth="1"/>
    <col min="4867" max="4867" width="90.140625" style="443" customWidth="1"/>
    <col min="4868" max="4868" width="8.140625" style="443" bestFit="1" customWidth="1"/>
    <col min="4869" max="4869" width="9" style="443" customWidth="1"/>
    <col min="4870" max="4870" width="9.85546875" style="443" bestFit="1" customWidth="1"/>
    <col min="4871" max="4871" width="12.7109375" style="443" customWidth="1"/>
    <col min="4872" max="4872" width="11.7109375" style="443" customWidth="1"/>
    <col min="4873" max="4873" width="12.5703125" style="443" bestFit="1" customWidth="1"/>
    <col min="4874" max="4874" width="14.28515625" style="443" customWidth="1"/>
    <col min="4875" max="4875" width="22.85546875" style="443" customWidth="1"/>
    <col min="4876" max="4876" width="10.7109375" style="443" customWidth="1"/>
    <col min="4877" max="4880" width="12.85546875" style="443" customWidth="1"/>
    <col min="4881" max="4881" width="10.140625" style="443" customWidth="1"/>
    <col min="4882" max="4882" width="10.42578125" style="443" customWidth="1"/>
    <col min="4883" max="4883" width="15" style="443" customWidth="1"/>
    <col min="4884" max="5120" width="9.140625" style="443"/>
    <col min="5121" max="5121" width="5.7109375" style="443" customWidth="1"/>
    <col min="5122" max="5122" width="3.7109375" style="443" customWidth="1"/>
    <col min="5123" max="5123" width="90.140625" style="443" customWidth="1"/>
    <col min="5124" max="5124" width="8.140625" style="443" bestFit="1" customWidth="1"/>
    <col min="5125" max="5125" width="9" style="443" customWidth="1"/>
    <col min="5126" max="5126" width="9.85546875" style="443" bestFit="1" customWidth="1"/>
    <col min="5127" max="5127" width="12.7109375" style="443" customWidth="1"/>
    <col min="5128" max="5128" width="11.7109375" style="443" customWidth="1"/>
    <col min="5129" max="5129" width="12.5703125" style="443" bestFit="1" customWidth="1"/>
    <col min="5130" max="5130" width="14.28515625" style="443" customWidth="1"/>
    <col min="5131" max="5131" width="22.85546875" style="443" customWidth="1"/>
    <col min="5132" max="5132" width="10.7109375" style="443" customWidth="1"/>
    <col min="5133" max="5136" width="12.85546875" style="443" customWidth="1"/>
    <col min="5137" max="5137" width="10.140625" style="443" customWidth="1"/>
    <col min="5138" max="5138" width="10.42578125" style="443" customWidth="1"/>
    <col min="5139" max="5139" width="15" style="443" customWidth="1"/>
    <col min="5140" max="5376" width="9.140625" style="443"/>
    <col min="5377" max="5377" width="5.7109375" style="443" customWidth="1"/>
    <col min="5378" max="5378" width="3.7109375" style="443" customWidth="1"/>
    <col min="5379" max="5379" width="90.140625" style="443" customWidth="1"/>
    <col min="5380" max="5380" width="8.140625" style="443" bestFit="1" customWidth="1"/>
    <col min="5381" max="5381" width="9" style="443" customWidth="1"/>
    <col min="5382" max="5382" width="9.85546875" style="443" bestFit="1" customWidth="1"/>
    <col min="5383" max="5383" width="12.7109375" style="443" customWidth="1"/>
    <col min="5384" max="5384" width="11.7109375" style="443" customWidth="1"/>
    <col min="5385" max="5385" width="12.5703125" style="443" bestFit="1" customWidth="1"/>
    <col min="5386" max="5386" width="14.28515625" style="443" customWidth="1"/>
    <col min="5387" max="5387" width="22.85546875" style="443" customWidth="1"/>
    <col min="5388" max="5388" width="10.7109375" style="443" customWidth="1"/>
    <col min="5389" max="5392" width="12.85546875" style="443" customWidth="1"/>
    <col min="5393" max="5393" width="10.140625" style="443" customWidth="1"/>
    <col min="5394" max="5394" width="10.42578125" style="443" customWidth="1"/>
    <col min="5395" max="5395" width="15" style="443" customWidth="1"/>
    <col min="5396" max="5632" width="9.140625" style="443"/>
    <col min="5633" max="5633" width="5.7109375" style="443" customWidth="1"/>
    <col min="5634" max="5634" width="3.7109375" style="443" customWidth="1"/>
    <col min="5635" max="5635" width="90.140625" style="443" customWidth="1"/>
    <col min="5636" max="5636" width="8.140625" style="443" bestFit="1" customWidth="1"/>
    <col min="5637" max="5637" width="9" style="443" customWidth="1"/>
    <col min="5638" max="5638" width="9.85546875" style="443" bestFit="1" customWidth="1"/>
    <col min="5639" max="5639" width="12.7109375" style="443" customWidth="1"/>
    <col min="5640" max="5640" width="11.7109375" style="443" customWidth="1"/>
    <col min="5641" max="5641" width="12.5703125" style="443" bestFit="1" customWidth="1"/>
    <col min="5642" max="5642" width="14.28515625" style="443" customWidth="1"/>
    <col min="5643" max="5643" width="22.85546875" style="443" customWidth="1"/>
    <col min="5644" max="5644" width="10.7109375" style="443" customWidth="1"/>
    <col min="5645" max="5648" width="12.85546875" style="443" customWidth="1"/>
    <col min="5649" max="5649" width="10.140625" style="443" customWidth="1"/>
    <col min="5650" max="5650" width="10.42578125" style="443" customWidth="1"/>
    <col min="5651" max="5651" width="15" style="443" customWidth="1"/>
    <col min="5652" max="5888" width="9.140625" style="443"/>
    <col min="5889" max="5889" width="5.7109375" style="443" customWidth="1"/>
    <col min="5890" max="5890" width="3.7109375" style="443" customWidth="1"/>
    <col min="5891" max="5891" width="90.140625" style="443" customWidth="1"/>
    <col min="5892" max="5892" width="8.140625" style="443" bestFit="1" customWidth="1"/>
    <col min="5893" max="5893" width="9" style="443" customWidth="1"/>
    <col min="5894" max="5894" width="9.85546875" style="443" bestFit="1" customWidth="1"/>
    <col min="5895" max="5895" width="12.7109375" style="443" customWidth="1"/>
    <col min="5896" max="5896" width="11.7109375" style="443" customWidth="1"/>
    <col min="5897" max="5897" width="12.5703125" style="443" bestFit="1" customWidth="1"/>
    <col min="5898" max="5898" width="14.28515625" style="443" customWidth="1"/>
    <col min="5899" max="5899" width="22.85546875" style="443" customWidth="1"/>
    <col min="5900" max="5900" width="10.7109375" style="443" customWidth="1"/>
    <col min="5901" max="5904" width="12.85546875" style="443" customWidth="1"/>
    <col min="5905" max="5905" width="10.140625" style="443" customWidth="1"/>
    <col min="5906" max="5906" width="10.42578125" style="443" customWidth="1"/>
    <col min="5907" max="5907" width="15" style="443" customWidth="1"/>
    <col min="5908" max="6144" width="9.140625" style="443"/>
    <col min="6145" max="6145" width="5.7109375" style="443" customWidth="1"/>
    <col min="6146" max="6146" width="3.7109375" style="443" customWidth="1"/>
    <col min="6147" max="6147" width="90.140625" style="443" customWidth="1"/>
    <col min="6148" max="6148" width="8.140625" style="443" bestFit="1" customWidth="1"/>
    <col min="6149" max="6149" width="9" style="443" customWidth="1"/>
    <col min="6150" max="6150" width="9.85546875" style="443" bestFit="1" customWidth="1"/>
    <col min="6151" max="6151" width="12.7109375" style="443" customWidth="1"/>
    <col min="6152" max="6152" width="11.7109375" style="443" customWidth="1"/>
    <col min="6153" max="6153" width="12.5703125" style="443" bestFit="1" customWidth="1"/>
    <col min="6154" max="6154" width="14.28515625" style="443" customWidth="1"/>
    <col min="6155" max="6155" width="22.85546875" style="443" customWidth="1"/>
    <col min="6156" max="6156" width="10.7109375" style="443" customWidth="1"/>
    <col min="6157" max="6160" width="12.85546875" style="443" customWidth="1"/>
    <col min="6161" max="6161" width="10.140625" style="443" customWidth="1"/>
    <col min="6162" max="6162" width="10.42578125" style="443" customWidth="1"/>
    <col min="6163" max="6163" width="15" style="443" customWidth="1"/>
    <col min="6164" max="6400" width="9.140625" style="443"/>
    <col min="6401" max="6401" width="5.7109375" style="443" customWidth="1"/>
    <col min="6402" max="6402" width="3.7109375" style="443" customWidth="1"/>
    <col min="6403" max="6403" width="90.140625" style="443" customWidth="1"/>
    <col min="6404" max="6404" width="8.140625" style="443" bestFit="1" customWidth="1"/>
    <col min="6405" max="6405" width="9" style="443" customWidth="1"/>
    <col min="6406" max="6406" width="9.85546875" style="443" bestFit="1" customWidth="1"/>
    <col min="6407" max="6407" width="12.7109375" style="443" customWidth="1"/>
    <col min="6408" max="6408" width="11.7109375" style="443" customWidth="1"/>
    <col min="6409" max="6409" width="12.5703125" style="443" bestFit="1" customWidth="1"/>
    <col min="6410" max="6410" width="14.28515625" style="443" customWidth="1"/>
    <col min="6411" max="6411" width="22.85546875" style="443" customWidth="1"/>
    <col min="6412" max="6412" width="10.7109375" style="443" customWidth="1"/>
    <col min="6413" max="6416" width="12.85546875" style="443" customWidth="1"/>
    <col min="6417" max="6417" width="10.140625" style="443" customWidth="1"/>
    <col min="6418" max="6418" width="10.42578125" style="443" customWidth="1"/>
    <col min="6419" max="6419" width="15" style="443" customWidth="1"/>
    <col min="6420" max="6656" width="9.140625" style="443"/>
    <col min="6657" max="6657" width="5.7109375" style="443" customWidth="1"/>
    <col min="6658" max="6658" width="3.7109375" style="443" customWidth="1"/>
    <col min="6659" max="6659" width="90.140625" style="443" customWidth="1"/>
    <col min="6660" max="6660" width="8.140625" style="443" bestFit="1" customWidth="1"/>
    <col min="6661" max="6661" width="9" style="443" customWidth="1"/>
    <col min="6662" max="6662" width="9.85546875" style="443" bestFit="1" customWidth="1"/>
    <col min="6663" max="6663" width="12.7109375" style="443" customWidth="1"/>
    <col min="6664" max="6664" width="11.7109375" style="443" customWidth="1"/>
    <col min="6665" max="6665" width="12.5703125" style="443" bestFit="1" customWidth="1"/>
    <col min="6666" max="6666" width="14.28515625" style="443" customWidth="1"/>
    <col min="6667" max="6667" width="22.85546875" style="443" customWidth="1"/>
    <col min="6668" max="6668" width="10.7109375" style="443" customWidth="1"/>
    <col min="6669" max="6672" width="12.85546875" style="443" customWidth="1"/>
    <col min="6673" max="6673" width="10.140625" style="443" customWidth="1"/>
    <col min="6674" max="6674" width="10.42578125" style="443" customWidth="1"/>
    <col min="6675" max="6675" width="15" style="443" customWidth="1"/>
    <col min="6676" max="6912" width="9.140625" style="443"/>
    <col min="6913" max="6913" width="5.7109375" style="443" customWidth="1"/>
    <col min="6914" max="6914" width="3.7109375" style="443" customWidth="1"/>
    <col min="6915" max="6915" width="90.140625" style="443" customWidth="1"/>
    <col min="6916" max="6916" width="8.140625" style="443" bestFit="1" customWidth="1"/>
    <col min="6917" max="6917" width="9" style="443" customWidth="1"/>
    <col min="6918" max="6918" width="9.85546875" style="443" bestFit="1" customWidth="1"/>
    <col min="6919" max="6919" width="12.7109375" style="443" customWidth="1"/>
    <col min="6920" max="6920" width="11.7109375" style="443" customWidth="1"/>
    <col min="6921" max="6921" width="12.5703125" style="443" bestFit="1" customWidth="1"/>
    <col min="6922" max="6922" width="14.28515625" style="443" customWidth="1"/>
    <col min="6923" max="6923" width="22.85546875" style="443" customWidth="1"/>
    <col min="6924" max="6924" width="10.7109375" style="443" customWidth="1"/>
    <col min="6925" max="6928" width="12.85546875" style="443" customWidth="1"/>
    <col min="6929" max="6929" width="10.140625" style="443" customWidth="1"/>
    <col min="6930" max="6930" width="10.42578125" style="443" customWidth="1"/>
    <col min="6931" max="6931" width="15" style="443" customWidth="1"/>
    <col min="6932" max="7168" width="9.140625" style="443"/>
    <col min="7169" max="7169" width="5.7109375" style="443" customWidth="1"/>
    <col min="7170" max="7170" width="3.7109375" style="443" customWidth="1"/>
    <col min="7171" max="7171" width="90.140625" style="443" customWidth="1"/>
    <col min="7172" max="7172" width="8.140625" style="443" bestFit="1" customWidth="1"/>
    <col min="7173" max="7173" width="9" style="443" customWidth="1"/>
    <col min="7174" max="7174" width="9.85546875" style="443" bestFit="1" customWidth="1"/>
    <col min="7175" max="7175" width="12.7109375" style="443" customWidth="1"/>
    <col min="7176" max="7176" width="11.7109375" style="443" customWidth="1"/>
    <col min="7177" max="7177" width="12.5703125" style="443" bestFit="1" customWidth="1"/>
    <col min="7178" max="7178" width="14.28515625" style="443" customWidth="1"/>
    <col min="7179" max="7179" width="22.85546875" style="443" customWidth="1"/>
    <col min="7180" max="7180" width="10.7109375" style="443" customWidth="1"/>
    <col min="7181" max="7184" width="12.85546875" style="443" customWidth="1"/>
    <col min="7185" max="7185" width="10.140625" style="443" customWidth="1"/>
    <col min="7186" max="7186" width="10.42578125" style="443" customWidth="1"/>
    <col min="7187" max="7187" width="15" style="443" customWidth="1"/>
    <col min="7188" max="7424" width="9.140625" style="443"/>
    <col min="7425" max="7425" width="5.7109375" style="443" customWidth="1"/>
    <col min="7426" max="7426" width="3.7109375" style="443" customWidth="1"/>
    <col min="7427" max="7427" width="90.140625" style="443" customWidth="1"/>
    <col min="7428" max="7428" width="8.140625" style="443" bestFit="1" customWidth="1"/>
    <col min="7429" max="7429" width="9" style="443" customWidth="1"/>
    <col min="7430" max="7430" width="9.85546875" style="443" bestFit="1" customWidth="1"/>
    <col min="7431" max="7431" width="12.7109375" style="443" customWidth="1"/>
    <col min="7432" max="7432" width="11.7109375" style="443" customWidth="1"/>
    <col min="7433" max="7433" width="12.5703125" style="443" bestFit="1" customWidth="1"/>
    <col min="7434" max="7434" width="14.28515625" style="443" customWidth="1"/>
    <col min="7435" max="7435" width="22.85546875" style="443" customWidth="1"/>
    <col min="7436" max="7436" width="10.7109375" style="443" customWidth="1"/>
    <col min="7437" max="7440" width="12.85546875" style="443" customWidth="1"/>
    <col min="7441" max="7441" width="10.140625" style="443" customWidth="1"/>
    <col min="7442" max="7442" width="10.42578125" style="443" customWidth="1"/>
    <col min="7443" max="7443" width="15" style="443" customWidth="1"/>
    <col min="7444" max="7680" width="9.140625" style="443"/>
    <col min="7681" max="7681" width="5.7109375" style="443" customWidth="1"/>
    <col min="7682" max="7682" width="3.7109375" style="443" customWidth="1"/>
    <col min="7683" max="7683" width="90.140625" style="443" customWidth="1"/>
    <col min="7684" max="7684" width="8.140625" style="443" bestFit="1" customWidth="1"/>
    <col min="7685" max="7685" width="9" style="443" customWidth="1"/>
    <col min="7686" max="7686" width="9.85546875" style="443" bestFit="1" customWidth="1"/>
    <col min="7687" max="7687" width="12.7109375" style="443" customWidth="1"/>
    <col min="7688" max="7688" width="11.7109375" style="443" customWidth="1"/>
    <col min="7689" max="7689" width="12.5703125" style="443" bestFit="1" customWidth="1"/>
    <col min="7690" max="7690" width="14.28515625" style="443" customWidth="1"/>
    <col min="7691" max="7691" width="22.85546875" style="443" customWidth="1"/>
    <col min="7692" max="7692" width="10.7109375" style="443" customWidth="1"/>
    <col min="7693" max="7696" width="12.85546875" style="443" customWidth="1"/>
    <col min="7697" max="7697" width="10.140625" style="443" customWidth="1"/>
    <col min="7698" max="7698" width="10.42578125" style="443" customWidth="1"/>
    <col min="7699" max="7699" width="15" style="443" customWidth="1"/>
    <col min="7700" max="7936" width="9.140625" style="443"/>
    <col min="7937" max="7937" width="5.7109375" style="443" customWidth="1"/>
    <col min="7938" max="7938" width="3.7109375" style="443" customWidth="1"/>
    <col min="7939" max="7939" width="90.140625" style="443" customWidth="1"/>
    <col min="7940" max="7940" width="8.140625" style="443" bestFit="1" customWidth="1"/>
    <col min="7941" max="7941" width="9" style="443" customWidth="1"/>
    <col min="7942" max="7942" width="9.85546875" style="443" bestFit="1" customWidth="1"/>
    <col min="7943" max="7943" width="12.7109375" style="443" customWidth="1"/>
    <col min="7944" max="7944" width="11.7109375" style="443" customWidth="1"/>
    <col min="7945" max="7945" width="12.5703125" style="443" bestFit="1" customWidth="1"/>
    <col min="7946" max="7946" width="14.28515625" style="443" customWidth="1"/>
    <col min="7947" max="7947" width="22.85546875" style="443" customWidth="1"/>
    <col min="7948" max="7948" width="10.7109375" style="443" customWidth="1"/>
    <col min="7949" max="7952" width="12.85546875" style="443" customWidth="1"/>
    <col min="7953" max="7953" width="10.140625" style="443" customWidth="1"/>
    <col min="7954" max="7954" width="10.42578125" style="443" customWidth="1"/>
    <col min="7955" max="7955" width="15" style="443" customWidth="1"/>
    <col min="7956" max="8192" width="9.140625" style="443"/>
    <col min="8193" max="8193" width="5.7109375" style="443" customWidth="1"/>
    <col min="8194" max="8194" width="3.7109375" style="443" customWidth="1"/>
    <col min="8195" max="8195" width="90.140625" style="443" customWidth="1"/>
    <col min="8196" max="8196" width="8.140625" style="443" bestFit="1" customWidth="1"/>
    <col min="8197" max="8197" width="9" style="443" customWidth="1"/>
    <col min="8198" max="8198" width="9.85546875" style="443" bestFit="1" customWidth="1"/>
    <col min="8199" max="8199" width="12.7109375" style="443" customWidth="1"/>
    <col min="8200" max="8200" width="11.7109375" style="443" customWidth="1"/>
    <col min="8201" max="8201" width="12.5703125" style="443" bestFit="1" customWidth="1"/>
    <col min="8202" max="8202" width="14.28515625" style="443" customWidth="1"/>
    <col min="8203" max="8203" width="22.85546875" style="443" customWidth="1"/>
    <col min="8204" max="8204" width="10.7109375" style="443" customWidth="1"/>
    <col min="8205" max="8208" width="12.85546875" style="443" customWidth="1"/>
    <col min="8209" max="8209" width="10.140625" style="443" customWidth="1"/>
    <col min="8210" max="8210" width="10.42578125" style="443" customWidth="1"/>
    <col min="8211" max="8211" width="15" style="443" customWidth="1"/>
    <col min="8212" max="8448" width="9.140625" style="443"/>
    <col min="8449" max="8449" width="5.7109375" style="443" customWidth="1"/>
    <col min="8450" max="8450" width="3.7109375" style="443" customWidth="1"/>
    <col min="8451" max="8451" width="90.140625" style="443" customWidth="1"/>
    <col min="8452" max="8452" width="8.140625" style="443" bestFit="1" customWidth="1"/>
    <col min="8453" max="8453" width="9" style="443" customWidth="1"/>
    <col min="8454" max="8454" width="9.85546875" style="443" bestFit="1" customWidth="1"/>
    <col min="8455" max="8455" width="12.7109375" style="443" customWidth="1"/>
    <col min="8456" max="8456" width="11.7109375" style="443" customWidth="1"/>
    <col min="8457" max="8457" width="12.5703125" style="443" bestFit="1" customWidth="1"/>
    <col min="8458" max="8458" width="14.28515625" style="443" customWidth="1"/>
    <col min="8459" max="8459" width="22.85546875" style="443" customWidth="1"/>
    <col min="8460" max="8460" width="10.7109375" style="443" customWidth="1"/>
    <col min="8461" max="8464" width="12.85546875" style="443" customWidth="1"/>
    <col min="8465" max="8465" width="10.140625" style="443" customWidth="1"/>
    <col min="8466" max="8466" width="10.42578125" style="443" customWidth="1"/>
    <col min="8467" max="8467" width="15" style="443" customWidth="1"/>
    <col min="8468" max="8704" width="9.140625" style="443"/>
    <col min="8705" max="8705" width="5.7109375" style="443" customWidth="1"/>
    <col min="8706" max="8706" width="3.7109375" style="443" customWidth="1"/>
    <col min="8707" max="8707" width="90.140625" style="443" customWidth="1"/>
    <col min="8708" max="8708" width="8.140625" style="443" bestFit="1" customWidth="1"/>
    <col min="8709" max="8709" width="9" style="443" customWidth="1"/>
    <col min="8710" max="8710" width="9.85546875" style="443" bestFit="1" customWidth="1"/>
    <col min="8711" max="8711" width="12.7109375" style="443" customWidth="1"/>
    <col min="8712" max="8712" width="11.7109375" style="443" customWidth="1"/>
    <col min="8713" max="8713" width="12.5703125" style="443" bestFit="1" customWidth="1"/>
    <col min="8714" max="8714" width="14.28515625" style="443" customWidth="1"/>
    <col min="8715" max="8715" width="22.85546875" style="443" customWidth="1"/>
    <col min="8716" max="8716" width="10.7109375" style="443" customWidth="1"/>
    <col min="8717" max="8720" width="12.85546875" style="443" customWidth="1"/>
    <col min="8721" max="8721" width="10.140625" style="443" customWidth="1"/>
    <col min="8722" max="8722" width="10.42578125" style="443" customWidth="1"/>
    <col min="8723" max="8723" width="15" style="443" customWidth="1"/>
    <col min="8724" max="8960" width="9.140625" style="443"/>
    <col min="8961" max="8961" width="5.7109375" style="443" customWidth="1"/>
    <col min="8962" max="8962" width="3.7109375" style="443" customWidth="1"/>
    <col min="8963" max="8963" width="90.140625" style="443" customWidth="1"/>
    <col min="8964" max="8964" width="8.140625" style="443" bestFit="1" customWidth="1"/>
    <col min="8965" max="8965" width="9" style="443" customWidth="1"/>
    <col min="8966" max="8966" width="9.85546875" style="443" bestFit="1" customWidth="1"/>
    <col min="8967" max="8967" width="12.7109375" style="443" customWidth="1"/>
    <col min="8968" max="8968" width="11.7109375" style="443" customWidth="1"/>
    <col min="8969" max="8969" width="12.5703125" style="443" bestFit="1" customWidth="1"/>
    <col min="8970" max="8970" width="14.28515625" style="443" customWidth="1"/>
    <col min="8971" max="8971" width="22.85546875" style="443" customWidth="1"/>
    <col min="8972" max="8972" width="10.7109375" style="443" customWidth="1"/>
    <col min="8973" max="8976" width="12.85546875" style="443" customWidth="1"/>
    <col min="8977" max="8977" width="10.140625" style="443" customWidth="1"/>
    <col min="8978" max="8978" width="10.42578125" style="443" customWidth="1"/>
    <col min="8979" max="8979" width="15" style="443" customWidth="1"/>
    <col min="8980" max="9216" width="9.140625" style="443"/>
    <col min="9217" max="9217" width="5.7109375" style="443" customWidth="1"/>
    <col min="9218" max="9218" width="3.7109375" style="443" customWidth="1"/>
    <col min="9219" max="9219" width="90.140625" style="443" customWidth="1"/>
    <col min="9220" max="9220" width="8.140625" style="443" bestFit="1" customWidth="1"/>
    <col min="9221" max="9221" width="9" style="443" customWidth="1"/>
    <col min="9222" max="9222" width="9.85546875" style="443" bestFit="1" customWidth="1"/>
    <col min="9223" max="9223" width="12.7109375" style="443" customWidth="1"/>
    <col min="9224" max="9224" width="11.7109375" style="443" customWidth="1"/>
    <col min="9225" max="9225" width="12.5703125" style="443" bestFit="1" customWidth="1"/>
    <col min="9226" max="9226" width="14.28515625" style="443" customWidth="1"/>
    <col min="9227" max="9227" width="22.85546875" style="443" customWidth="1"/>
    <col min="9228" max="9228" width="10.7109375" style="443" customWidth="1"/>
    <col min="9229" max="9232" width="12.85546875" style="443" customWidth="1"/>
    <col min="9233" max="9233" width="10.140625" style="443" customWidth="1"/>
    <col min="9234" max="9234" width="10.42578125" style="443" customWidth="1"/>
    <col min="9235" max="9235" width="15" style="443" customWidth="1"/>
    <col min="9236" max="9472" width="9.140625" style="443"/>
    <col min="9473" max="9473" width="5.7109375" style="443" customWidth="1"/>
    <col min="9474" max="9474" width="3.7109375" style="443" customWidth="1"/>
    <col min="9475" max="9475" width="90.140625" style="443" customWidth="1"/>
    <col min="9476" max="9476" width="8.140625" style="443" bestFit="1" customWidth="1"/>
    <col min="9477" max="9477" width="9" style="443" customWidth="1"/>
    <col min="9478" max="9478" width="9.85546875" style="443" bestFit="1" customWidth="1"/>
    <col min="9479" max="9479" width="12.7109375" style="443" customWidth="1"/>
    <col min="9480" max="9480" width="11.7109375" style="443" customWidth="1"/>
    <col min="9481" max="9481" width="12.5703125" style="443" bestFit="1" customWidth="1"/>
    <col min="9482" max="9482" width="14.28515625" style="443" customWidth="1"/>
    <col min="9483" max="9483" width="22.85546875" style="443" customWidth="1"/>
    <col min="9484" max="9484" width="10.7109375" style="443" customWidth="1"/>
    <col min="9485" max="9488" width="12.85546875" style="443" customWidth="1"/>
    <col min="9489" max="9489" width="10.140625" style="443" customWidth="1"/>
    <col min="9490" max="9490" width="10.42578125" style="443" customWidth="1"/>
    <col min="9491" max="9491" width="15" style="443" customWidth="1"/>
    <col min="9492" max="9728" width="9.140625" style="443"/>
    <col min="9729" max="9729" width="5.7109375" style="443" customWidth="1"/>
    <col min="9730" max="9730" width="3.7109375" style="443" customWidth="1"/>
    <col min="9731" max="9731" width="90.140625" style="443" customWidth="1"/>
    <col min="9732" max="9732" width="8.140625" style="443" bestFit="1" customWidth="1"/>
    <col min="9733" max="9733" width="9" style="443" customWidth="1"/>
    <col min="9734" max="9734" width="9.85546875" style="443" bestFit="1" customWidth="1"/>
    <col min="9735" max="9735" width="12.7109375" style="443" customWidth="1"/>
    <col min="9736" max="9736" width="11.7109375" style="443" customWidth="1"/>
    <col min="9737" max="9737" width="12.5703125" style="443" bestFit="1" customWidth="1"/>
    <col min="9738" max="9738" width="14.28515625" style="443" customWidth="1"/>
    <col min="9739" max="9739" width="22.85546875" style="443" customWidth="1"/>
    <col min="9740" max="9740" width="10.7109375" style="443" customWidth="1"/>
    <col min="9741" max="9744" width="12.85546875" style="443" customWidth="1"/>
    <col min="9745" max="9745" width="10.140625" style="443" customWidth="1"/>
    <col min="9746" max="9746" width="10.42578125" style="443" customWidth="1"/>
    <col min="9747" max="9747" width="15" style="443" customWidth="1"/>
    <col min="9748" max="9984" width="9.140625" style="443"/>
    <col min="9985" max="9985" width="5.7109375" style="443" customWidth="1"/>
    <col min="9986" max="9986" width="3.7109375" style="443" customWidth="1"/>
    <col min="9987" max="9987" width="90.140625" style="443" customWidth="1"/>
    <col min="9988" max="9988" width="8.140625" style="443" bestFit="1" customWidth="1"/>
    <col min="9989" max="9989" width="9" style="443" customWidth="1"/>
    <col min="9990" max="9990" width="9.85546875" style="443" bestFit="1" customWidth="1"/>
    <col min="9991" max="9991" width="12.7109375" style="443" customWidth="1"/>
    <col min="9992" max="9992" width="11.7109375" style="443" customWidth="1"/>
    <col min="9993" max="9993" width="12.5703125" style="443" bestFit="1" customWidth="1"/>
    <col min="9994" max="9994" width="14.28515625" style="443" customWidth="1"/>
    <col min="9995" max="9995" width="22.85546875" style="443" customWidth="1"/>
    <col min="9996" max="9996" width="10.7109375" style="443" customWidth="1"/>
    <col min="9997" max="10000" width="12.85546875" style="443" customWidth="1"/>
    <col min="10001" max="10001" width="10.140625" style="443" customWidth="1"/>
    <col min="10002" max="10002" width="10.42578125" style="443" customWidth="1"/>
    <col min="10003" max="10003" width="15" style="443" customWidth="1"/>
    <col min="10004" max="10240" width="9.140625" style="443"/>
    <col min="10241" max="10241" width="5.7109375" style="443" customWidth="1"/>
    <col min="10242" max="10242" width="3.7109375" style="443" customWidth="1"/>
    <col min="10243" max="10243" width="90.140625" style="443" customWidth="1"/>
    <col min="10244" max="10244" width="8.140625" style="443" bestFit="1" customWidth="1"/>
    <col min="10245" max="10245" width="9" style="443" customWidth="1"/>
    <col min="10246" max="10246" width="9.85546875" style="443" bestFit="1" customWidth="1"/>
    <col min="10247" max="10247" width="12.7109375" style="443" customWidth="1"/>
    <col min="10248" max="10248" width="11.7109375" style="443" customWidth="1"/>
    <col min="10249" max="10249" width="12.5703125" style="443" bestFit="1" customWidth="1"/>
    <col min="10250" max="10250" width="14.28515625" style="443" customWidth="1"/>
    <col min="10251" max="10251" width="22.85546875" style="443" customWidth="1"/>
    <col min="10252" max="10252" width="10.7109375" style="443" customWidth="1"/>
    <col min="10253" max="10256" width="12.85546875" style="443" customWidth="1"/>
    <col min="10257" max="10257" width="10.140625" style="443" customWidth="1"/>
    <col min="10258" max="10258" width="10.42578125" style="443" customWidth="1"/>
    <col min="10259" max="10259" width="15" style="443" customWidth="1"/>
    <col min="10260" max="10496" width="9.140625" style="443"/>
    <col min="10497" max="10497" width="5.7109375" style="443" customWidth="1"/>
    <col min="10498" max="10498" width="3.7109375" style="443" customWidth="1"/>
    <col min="10499" max="10499" width="90.140625" style="443" customWidth="1"/>
    <col min="10500" max="10500" width="8.140625" style="443" bestFit="1" customWidth="1"/>
    <col min="10501" max="10501" width="9" style="443" customWidth="1"/>
    <col min="10502" max="10502" width="9.85546875" style="443" bestFit="1" customWidth="1"/>
    <col min="10503" max="10503" width="12.7109375" style="443" customWidth="1"/>
    <col min="10504" max="10504" width="11.7109375" style="443" customWidth="1"/>
    <col min="10505" max="10505" width="12.5703125" style="443" bestFit="1" customWidth="1"/>
    <col min="10506" max="10506" width="14.28515625" style="443" customWidth="1"/>
    <col min="10507" max="10507" width="22.85546875" style="443" customWidth="1"/>
    <col min="10508" max="10508" width="10.7109375" style="443" customWidth="1"/>
    <col min="10509" max="10512" width="12.85546875" style="443" customWidth="1"/>
    <col min="10513" max="10513" width="10.140625" style="443" customWidth="1"/>
    <col min="10514" max="10514" width="10.42578125" style="443" customWidth="1"/>
    <col min="10515" max="10515" width="15" style="443" customWidth="1"/>
    <col min="10516" max="10752" width="9.140625" style="443"/>
    <col min="10753" max="10753" width="5.7109375" style="443" customWidth="1"/>
    <col min="10754" max="10754" width="3.7109375" style="443" customWidth="1"/>
    <col min="10755" max="10755" width="90.140625" style="443" customWidth="1"/>
    <col min="10756" max="10756" width="8.140625" style="443" bestFit="1" customWidth="1"/>
    <col min="10757" max="10757" width="9" style="443" customWidth="1"/>
    <col min="10758" max="10758" width="9.85546875" style="443" bestFit="1" customWidth="1"/>
    <col min="10759" max="10759" width="12.7109375" style="443" customWidth="1"/>
    <col min="10760" max="10760" width="11.7109375" style="443" customWidth="1"/>
    <col min="10761" max="10761" width="12.5703125" style="443" bestFit="1" customWidth="1"/>
    <col min="10762" max="10762" width="14.28515625" style="443" customWidth="1"/>
    <col min="10763" max="10763" width="22.85546875" style="443" customWidth="1"/>
    <col min="10764" max="10764" width="10.7109375" style="443" customWidth="1"/>
    <col min="10765" max="10768" width="12.85546875" style="443" customWidth="1"/>
    <col min="10769" max="10769" width="10.140625" style="443" customWidth="1"/>
    <col min="10770" max="10770" width="10.42578125" style="443" customWidth="1"/>
    <col min="10771" max="10771" width="15" style="443" customWidth="1"/>
    <col min="10772" max="11008" width="9.140625" style="443"/>
    <col min="11009" max="11009" width="5.7109375" style="443" customWidth="1"/>
    <col min="11010" max="11010" width="3.7109375" style="443" customWidth="1"/>
    <col min="11011" max="11011" width="90.140625" style="443" customWidth="1"/>
    <col min="11012" max="11012" width="8.140625" style="443" bestFit="1" customWidth="1"/>
    <col min="11013" max="11013" width="9" style="443" customWidth="1"/>
    <col min="11014" max="11014" width="9.85546875" style="443" bestFit="1" customWidth="1"/>
    <col min="11015" max="11015" width="12.7109375" style="443" customWidth="1"/>
    <col min="11016" max="11016" width="11.7109375" style="443" customWidth="1"/>
    <col min="11017" max="11017" width="12.5703125" style="443" bestFit="1" customWidth="1"/>
    <col min="11018" max="11018" width="14.28515625" style="443" customWidth="1"/>
    <col min="11019" max="11019" width="22.85546875" style="443" customWidth="1"/>
    <col min="11020" max="11020" width="10.7109375" style="443" customWidth="1"/>
    <col min="11021" max="11024" width="12.85546875" style="443" customWidth="1"/>
    <col min="11025" max="11025" width="10.140625" style="443" customWidth="1"/>
    <col min="11026" max="11026" width="10.42578125" style="443" customWidth="1"/>
    <col min="11027" max="11027" width="15" style="443" customWidth="1"/>
    <col min="11028" max="11264" width="9.140625" style="443"/>
    <col min="11265" max="11265" width="5.7109375" style="443" customWidth="1"/>
    <col min="11266" max="11266" width="3.7109375" style="443" customWidth="1"/>
    <col min="11267" max="11267" width="90.140625" style="443" customWidth="1"/>
    <col min="11268" max="11268" width="8.140625" style="443" bestFit="1" customWidth="1"/>
    <col min="11269" max="11269" width="9" style="443" customWidth="1"/>
    <col min="11270" max="11270" width="9.85546875" style="443" bestFit="1" customWidth="1"/>
    <col min="11271" max="11271" width="12.7109375" style="443" customWidth="1"/>
    <col min="11272" max="11272" width="11.7109375" style="443" customWidth="1"/>
    <col min="11273" max="11273" width="12.5703125" style="443" bestFit="1" customWidth="1"/>
    <col min="11274" max="11274" width="14.28515625" style="443" customWidth="1"/>
    <col min="11275" max="11275" width="22.85546875" style="443" customWidth="1"/>
    <col min="11276" max="11276" width="10.7109375" style="443" customWidth="1"/>
    <col min="11277" max="11280" width="12.85546875" style="443" customWidth="1"/>
    <col min="11281" max="11281" width="10.140625" style="443" customWidth="1"/>
    <col min="11282" max="11282" width="10.42578125" style="443" customWidth="1"/>
    <col min="11283" max="11283" width="15" style="443" customWidth="1"/>
    <col min="11284" max="11520" width="9.140625" style="443"/>
    <col min="11521" max="11521" width="5.7109375" style="443" customWidth="1"/>
    <col min="11522" max="11522" width="3.7109375" style="443" customWidth="1"/>
    <col min="11523" max="11523" width="90.140625" style="443" customWidth="1"/>
    <col min="11524" max="11524" width="8.140625" style="443" bestFit="1" customWidth="1"/>
    <col min="11525" max="11525" width="9" style="443" customWidth="1"/>
    <col min="11526" max="11526" width="9.85546875" style="443" bestFit="1" customWidth="1"/>
    <col min="11527" max="11527" width="12.7109375" style="443" customWidth="1"/>
    <col min="11528" max="11528" width="11.7109375" style="443" customWidth="1"/>
    <col min="11529" max="11529" width="12.5703125" style="443" bestFit="1" customWidth="1"/>
    <col min="11530" max="11530" width="14.28515625" style="443" customWidth="1"/>
    <col min="11531" max="11531" width="22.85546875" style="443" customWidth="1"/>
    <col min="11532" max="11532" width="10.7109375" style="443" customWidth="1"/>
    <col min="11533" max="11536" width="12.85546875" style="443" customWidth="1"/>
    <col min="11537" max="11537" width="10.140625" style="443" customWidth="1"/>
    <col min="11538" max="11538" width="10.42578125" style="443" customWidth="1"/>
    <col min="11539" max="11539" width="15" style="443" customWidth="1"/>
    <col min="11540" max="11776" width="9.140625" style="443"/>
    <col min="11777" max="11777" width="5.7109375" style="443" customWidth="1"/>
    <col min="11778" max="11778" width="3.7109375" style="443" customWidth="1"/>
    <col min="11779" max="11779" width="90.140625" style="443" customWidth="1"/>
    <col min="11780" max="11780" width="8.140625" style="443" bestFit="1" customWidth="1"/>
    <col min="11781" max="11781" width="9" style="443" customWidth="1"/>
    <col min="11782" max="11782" width="9.85546875" style="443" bestFit="1" customWidth="1"/>
    <col min="11783" max="11783" width="12.7109375" style="443" customWidth="1"/>
    <col min="11784" max="11784" width="11.7109375" style="443" customWidth="1"/>
    <col min="11785" max="11785" width="12.5703125" style="443" bestFit="1" customWidth="1"/>
    <col min="11786" max="11786" width="14.28515625" style="443" customWidth="1"/>
    <col min="11787" max="11787" width="22.85546875" style="443" customWidth="1"/>
    <col min="11788" max="11788" width="10.7109375" style="443" customWidth="1"/>
    <col min="11789" max="11792" width="12.85546875" style="443" customWidth="1"/>
    <col min="11793" max="11793" width="10.140625" style="443" customWidth="1"/>
    <col min="11794" max="11794" width="10.42578125" style="443" customWidth="1"/>
    <col min="11795" max="11795" width="15" style="443" customWidth="1"/>
    <col min="11796" max="12032" width="9.140625" style="443"/>
    <col min="12033" max="12033" width="5.7109375" style="443" customWidth="1"/>
    <col min="12034" max="12034" width="3.7109375" style="443" customWidth="1"/>
    <col min="12035" max="12035" width="90.140625" style="443" customWidth="1"/>
    <col min="12036" max="12036" width="8.140625" style="443" bestFit="1" customWidth="1"/>
    <col min="12037" max="12037" width="9" style="443" customWidth="1"/>
    <col min="12038" max="12038" width="9.85546875" style="443" bestFit="1" customWidth="1"/>
    <col min="12039" max="12039" width="12.7109375" style="443" customWidth="1"/>
    <col min="12040" max="12040" width="11.7109375" style="443" customWidth="1"/>
    <col min="12041" max="12041" width="12.5703125" style="443" bestFit="1" customWidth="1"/>
    <col min="12042" max="12042" width="14.28515625" style="443" customWidth="1"/>
    <col min="12043" max="12043" width="22.85546875" style="443" customWidth="1"/>
    <col min="12044" max="12044" width="10.7109375" style="443" customWidth="1"/>
    <col min="12045" max="12048" width="12.85546875" style="443" customWidth="1"/>
    <col min="12049" max="12049" width="10.140625" style="443" customWidth="1"/>
    <col min="12050" max="12050" width="10.42578125" style="443" customWidth="1"/>
    <col min="12051" max="12051" width="15" style="443" customWidth="1"/>
    <col min="12052" max="12288" width="9.140625" style="443"/>
    <col min="12289" max="12289" width="5.7109375" style="443" customWidth="1"/>
    <col min="12290" max="12290" width="3.7109375" style="443" customWidth="1"/>
    <col min="12291" max="12291" width="90.140625" style="443" customWidth="1"/>
    <col min="12292" max="12292" width="8.140625" style="443" bestFit="1" customWidth="1"/>
    <col min="12293" max="12293" width="9" style="443" customWidth="1"/>
    <col min="12294" max="12294" width="9.85546875" style="443" bestFit="1" customWidth="1"/>
    <col min="12295" max="12295" width="12.7109375" style="443" customWidth="1"/>
    <col min="12296" max="12296" width="11.7109375" style="443" customWidth="1"/>
    <col min="12297" max="12297" width="12.5703125" style="443" bestFit="1" customWidth="1"/>
    <col min="12298" max="12298" width="14.28515625" style="443" customWidth="1"/>
    <col min="12299" max="12299" width="22.85546875" style="443" customWidth="1"/>
    <col min="12300" max="12300" width="10.7109375" style="443" customWidth="1"/>
    <col min="12301" max="12304" width="12.85546875" style="443" customWidth="1"/>
    <col min="12305" max="12305" width="10.140625" style="443" customWidth="1"/>
    <col min="12306" max="12306" width="10.42578125" style="443" customWidth="1"/>
    <col min="12307" max="12307" width="15" style="443" customWidth="1"/>
    <col min="12308" max="12544" width="9.140625" style="443"/>
    <col min="12545" max="12545" width="5.7109375" style="443" customWidth="1"/>
    <col min="12546" max="12546" width="3.7109375" style="443" customWidth="1"/>
    <col min="12547" max="12547" width="90.140625" style="443" customWidth="1"/>
    <col min="12548" max="12548" width="8.140625" style="443" bestFit="1" customWidth="1"/>
    <col min="12549" max="12549" width="9" style="443" customWidth="1"/>
    <col min="12550" max="12550" width="9.85546875" style="443" bestFit="1" customWidth="1"/>
    <col min="12551" max="12551" width="12.7109375" style="443" customWidth="1"/>
    <col min="12552" max="12552" width="11.7109375" style="443" customWidth="1"/>
    <col min="12553" max="12553" width="12.5703125" style="443" bestFit="1" customWidth="1"/>
    <col min="12554" max="12554" width="14.28515625" style="443" customWidth="1"/>
    <col min="12555" max="12555" width="22.85546875" style="443" customWidth="1"/>
    <col min="12556" max="12556" width="10.7109375" style="443" customWidth="1"/>
    <col min="12557" max="12560" width="12.85546875" style="443" customWidth="1"/>
    <col min="12561" max="12561" width="10.140625" style="443" customWidth="1"/>
    <col min="12562" max="12562" width="10.42578125" style="443" customWidth="1"/>
    <col min="12563" max="12563" width="15" style="443" customWidth="1"/>
    <col min="12564" max="12800" width="9.140625" style="443"/>
    <col min="12801" max="12801" width="5.7109375" style="443" customWidth="1"/>
    <col min="12802" max="12802" width="3.7109375" style="443" customWidth="1"/>
    <col min="12803" max="12803" width="90.140625" style="443" customWidth="1"/>
    <col min="12804" max="12804" width="8.140625" style="443" bestFit="1" customWidth="1"/>
    <col min="12805" max="12805" width="9" style="443" customWidth="1"/>
    <col min="12806" max="12806" width="9.85546875" style="443" bestFit="1" customWidth="1"/>
    <col min="12807" max="12807" width="12.7109375" style="443" customWidth="1"/>
    <col min="12808" max="12808" width="11.7109375" style="443" customWidth="1"/>
    <col min="12809" max="12809" width="12.5703125" style="443" bestFit="1" customWidth="1"/>
    <col min="12810" max="12810" width="14.28515625" style="443" customWidth="1"/>
    <col min="12811" max="12811" width="22.85546875" style="443" customWidth="1"/>
    <col min="12812" max="12812" width="10.7109375" style="443" customWidth="1"/>
    <col min="12813" max="12816" width="12.85546875" style="443" customWidth="1"/>
    <col min="12817" max="12817" width="10.140625" style="443" customWidth="1"/>
    <col min="12818" max="12818" width="10.42578125" style="443" customWidth="1"/>
    <col min="12819" max="12819" width="15" style="443" customWidth="1"/>
    <col min="12820" max="13056" width="9.140625" style="443"/>
    <col min="13057" max="13057" width="5.7109375" style="443" customWidth="1"/>
    <col min="13058" max="13058" width="3.7109375" style="443" customWidth="1"/>
    <col min="13059" max="13059" width="90.140625" style="443" customWidth="1"/>
    <col min="13060" max="13060" width="8.140625" style="443" bestFit="1" customWidth="1"/>
    <col min="13061" max="13061" width="9" style="443" customWidth="1"/>
    <col min="13062" max="13062" width="9.85546875" style="443" bestFit="1" customWidth="1"/>
    <col min="13063" max="13063" width="12.7109375" style="443" customWidth="1"/>
    <col min="13064" max="13064" width="11.7109375" style="443" customWidth="1"/>
    <col min="13065" max="13065" width="12.5703125" style="443" bestFit="1" customWidth="1"/>
    <col min="13066" max="13066" width="14.28515625" style="443" customWidth="1"/>
    <col min="13067" max="13067" width="22.85546875" style="443" customWidth="1"/>
    <col min="13068" max="13068" width="10.7109375" style="443" customWidth="1"/>
    <col min="13069" max="13072" width="12.85546875" style="443" customWidth="1"/>
    <col min="13073" max="13073" width="10.140625" style="443" customWidth="1"/>
    <col min="13074" max="13074" width="10.42578125" style="443" customWidth="1"/>
    <col min="13075" max="13075" width="15" style="443" customWidth="1"/>
    <col min="13076" max="13312" width="9.140625" style="443"/>
    <col min="13313" max="13313" width="5.7109375" style="443" customWidth="1"/>
    <col min="13314" max="13314" width="3.7109375" style="443" customWidth="1"/>
    <col min="13315" max="13315" width="90.140625" style="443" customWidth="1"/>
    <col min="13316" max="13316" width="8.140625" style="443" bestFit="1" customWidth="1"/>
    <col min="13317" max="13317" width="9" style="443" customWidth="1"/>
    <col min="13318" max="13318" width="9.85546875" style="443" bestFit="1" customWidth="1"/>
    <col min="13319" max="13319" width="12.7109375" style="443" customWidth="1"/>
    <col min="13320" max="13320" width="11.7109375" style="443" customWidth="1"/>
    <col min="13321" max="13321" width="12.5703125" style="443" bestFit="1" customWidth="1"/>
    <col min="13322" max="13322" width="14.28515625" style="443" customWidth="1"/>
    <col min="13323" max="13323" width="22.85546875" style="443" customWidth="1"/>
    <col min="13324" max="13324" width="10.7109375" style="443" customWidth="1"/>
    <col min="13325" max="13328" width="12.85546875" style="443" customWidth="1"/>
    <col min="13329" max="13329" width="10.140625" style="443" customWidth="1"/>
    <col min="13330" max="13330" width="10.42578125" style="443" customWidth="1"/>
    <col min="13331" max="13331" width="15" style="443" customWidth="1"/>
    <col min="13332" max="13568" width="9.140625" style="443"/>
    <col min="13569" max="13569" width="5.7109375" style="443" customWidth="1"/>
    <col min="13570" max="13570" width="3.7109375" style="443" customWidth="1"/>
    <col min="13571" max="13571" width="90.140625" style="443" customWidth="1"/>
    <col min="13572" max="13572" width="8.140625" style="443" bestFit="1" customWidth="1"/>
    <col min="13573" max="13573" width="9" style="443" customWidth="1"/>
    <col min="13574" max="13574" width="9.85546875" style="443" bestFit="1" customWidth="1"/>
    <col min="13575" max="13575" width="12.7109375" style="443" customWidth="1"/>
    <col min="13576" max="13576" width="11.7109375" style="443" customWidth="1"/>
    <col min="13577" max="13577" width="12.5703125" style="443" bestFit="1" customWidth="1"/>
    <col min="13578" max="13578" width="14.28515625" style="443" customWidth="1"/>
    <col min="13579" max="13579" width="22.85546875" style="443" customWidth="1"/>
    <col min="13580" max="13580" width="10.7109375" style="443" customWidth="1"/>
    <col min="13581" max="13584" width="12.85546875" style="443" customWidth="1"/>
    <col min="13585" max="13585" width="10.140625" style="443" customWidth="1"/>
    <col min="13586" max="13586" width="10.42578125" style="443" customWidth="1"/>
    <col min="13587" max="13587" width="15" style="443" customWidth="1"/>
    <col min="13588" max="13824" width="9.140625" style="443"/>
    <col min="13825" max="13825" width="5.7109375" style="443" customWidth="1"/>
    <col min="13826" max="13826" width="3.7109375" style="443" customWidth="1"/>
    <col min="13827" max="13827" width="90.140625" style="443" customWidth="1"/>
    <col min="13828" max="13828" width="8.140625" style="443" bestFit="1" customWidth="1"/>
    <col min="13829" max="13829" width="9" style="443" customWidth="1"/>
    <col min="13830" max="13830" width="9.85546875" style="443" bestFit="1" customWidth="1"/>
    <col min="13831" max="13831" width="12.7109375" style="443" customWidth="1"/>
    <col min="13832" max="13832" width="11.7109375" style="443" customWidth="1"/>
    <col min="13833" max="13833" width="12.5703125" style="443" bestFit="1" customWidth="1"/>
    <col min="13834" max="13834" width="14.28515625" style="443" customWidth="1"/>
    <col min="13835" max="13835" width="22.85546875" style="443" customWidth="1"/>
    <col min="13836" max="13836" width="10.7109375" style="443" customWidth="1"/>
    <col min="13837" max="13840" width="12.85546875" style="443" customWidth="1"/>
    <col min="13841" max="13841" width="10.140625" style="443" customWidth="1"/>
    <col min="13842" max="13842" width="10.42578125" style="443" customWidth="1"/>
    <col min="13843" max="13843" width="15" style="443" customWidth="1"/>
    <col min="13844" max="14080" width="9.140625" style="443"/>
    <col min="14081" max="14081" width="5.7109375" style="443" customWidth="1"/>
    <col min="14082" max="14082" width="3.7109375" style="443" customWidth="1"/>
    <col min="14083" max="14083" width="90.140625" style="443" customWidth="1"/>
    <col min="14084" max="14084" width="8.140625" style="443" bestFit="1" customWidth="1"/>
    <col min="14085" max="14085" width="9" style="443" customWidth="1"/>
    <col min="14086" max="14086" width="9.85546875" style="443" bestFit="1" customWidth="1"/>
    <col min="14087" max="14087" width="12.7109375" style="443" customWidth="1"/>
    <col min="14088" max="14088" width="11.7109375" style="443" customWidth="1"/>
    <col min="14089" max="14089" width="12.5703125" style="443" bestFit="1" customWidth="1"/>
    <col min="14090" max="14090" width="14.28515625" style="443" customWidth="1"/>
    <col min="14091" max="14091" width="22.85546875" style="443" customWidth="1"/>
    <col min="14092" max="14092" width="10.7109375" style="443" customWidth="1"/>
    <col min="14093" max="14096" width="12.85546875" style="443" customWidth="1"/>
    <col min="14097" max="14097" width="10.140625" style="443" customWidth="1"/>
    <col min="14098" max="14098" width="10.42578125" style="443" customWidth="1"/>
    <col min="14099" max="14099" width="15" style="443" customWidth="1"/>
    <col min="14100" max="14336" width="9.140625" style="443"/>
    <col min="14337" max="14337" width="5.7109375" style="443" customWidth="1"/>
    <col min="14338" max="14338" width="3.7109375" style="443" customWidth="1"/>
    <col min="14339" max="14339" width="90.140625" style="443" customWidth="1"/>
    <col min="14340" max="14340" width="8.140625" style="443" bestFit="1" customWidth="1"/>
    <col min="14341" max="14341" width="9" style="443" customWidth="1"/>
    <col min="14342" max="14342" width="9.85546875" style="443" bestFit="1" customWidth="1"/>
    <col min="14343" max="14343" width="12.7109375" style="443" customWidth="1"/>
    <col min="14344" max="14344" width="11.7109375" style="443" customWidth="1"/>
    <col min="14345" max="14345" width="12.5703125" style="443" bestFit="1" customWidth="1"/>
    <col min="14346" max="14346" width="14.28515625" style="443" customWidth="1"/>
    <col min="14347" max="14347" width="22.85546875" style="443" customWidth="1"/>
    <col min="14348" max="14348" width="10.7109375" style="443" customWidth="1"/>
    <col min="14349" max="14352" width="12.85546875" style="443" customWidth="1"/>
    <col min="14353" max="14353" width="10.140625" style="443" customWidth="1"/>
    <col min="14354" max="14354" width="10.42578125" style="443" customWidth="1"/>
    <col min="14355" max="14355" width="15" style="443" customWidth="1"/>
    <col min="14356" max="14592" width="9.140625" style="443"/>
    <col min="14593" max="14593" width="5.7109375" style="443" customWidth="1"/>
    <col min="14594" max="14594" width="3.7109375" style="443" customWidth="1"/>
    <col min="14595" max="14595" width="90.140625" style="443" customWidth="1"/>
    <col min="14596" max="14596" width="8.140625" style="443" bestFit="1" customWidth="1"/>
    <col min="14597" max="14597" width="9" style="443" customWidth="1"/>
    <col min="14598" max="14598" width="9.85546875" style="443" bestFit="1" customWidth="1"/>
    <col min="14599" max="14599" width="12.7109375" style="443" customWidth="1"/>
    <col min="14600" max="14600" width="11.7109375" style="443" customWidth="1"/>
    <col min="14601" max="14601" width="12.5703125" style="443" bestFit="1" customWidth="1"/>
    <col min="14602" max="14602" width="14.28515625" style="443" customWidth="1"/>
    <col min="14603" max="14603" width="22.85546875" style="443" customWidth="1"/>
    <col min="14604" max="14604" width="10.7109375" style="443" customWidth="1"/>
    <col min="14605" max="14608" width="12.85546875" style="443" customWidth="1"/>
    <col min="14609" max="14609" width="10.140625" style="443" customWidth="1"/>
    <col min="14610" max="14610" width="10.42578125" style="443" customWidth="1"/>
    <col min="14611" max="14611" width="15" style="443" customWidth="1"/>
    <col min="14612" max="14848" width="9.140625" style="443"/>
    <col min="14849" max="14849" width="5.7109375" style="443" customWidth="1"/>
    <col min="14850" max="14850" width="3.7109375" style="443" customWidth="1"/>
    <col min="14851" max="14851" width="90.140625" style="443" customWidth="1"/>
    <col min="14852" max="14852" width="8.140625" style="443" bestFit="1" customWidth="1"/>
    <col min="14853" max="14853" width="9" style="443" customWidth="1"/>
    <col min="14854" max="14854" width="9.85546875" style="443" bestFit="1" customWidth="1"/>
    <col min="14855" max="14855" width="12.7109375" style="443" customWidth="1"/>
    <col min="14856" max="14856" width="11.7109375" style="443" customWidth="1"/>
    <col min="14857" max="14857" width="12.5703125" style="443" bestFit="1" customWidth="1"/>
    <col min="14858" max="14858" width="14.28515625" style="443" customWidth="1"/>
    <col min="14859" max="14859" width="22.85546875" style="443" customWidth="1"/>
    <col min="14860" max="14860" width="10.7109375" style="443" customWidth="1"/>
    <col min="14861" max="14864" width="12.85546875" style="443" customWidth="1"/>
    <col min="14865" max="14865" width="10.140625" style="443" customWidth="1"/>
    <col min="14866" max="14866" width="10.42578125" style="443" customWidth="1"/>
    <col min="14867" max="14867" width="15" style="443" customWidth="1"/>
    <col min="14868" max="15104" width="9.140625" style="443"/>
    <col min="15105" max="15105" width="5.7109375" style="443" customWidth="1"/>
    <col min="15106" max="15106" width="3.7109375" style="443" customWidth="1"/>
    <col min="15107" max="15107" width="90.140625" style="443" customWidth="1"/>
    <col min="15108" max="15108" width="8.140625" style="443" bestFit="1" customWidth="1"/>
    <col min="15109" max="15109" width="9" style="443" customWidth="1"/>
    <col min="15110" max="15110" width="9.85546875" style="443" bestFit="1" customWidth="1"/>
    <col min="15111" max="15111" width="12.7109375" style="443" customWidth="1"/>
    <col min="15112" max="15112" width="11.7109375" style="443" customWidth="1"/>
    <col min="15113" max="15113" width="12.5703125" style="443" bestFit="1" customWidth="1"/>
    <col min="15114" max="15114" width="14.28515625" style="443" customWidth="1"/>
    <col min="15115" max="15115" width="22.85546875" style="443" customWidth="1"/>
    <col min="15116" max="15116" width="10.7109375" style="443" customWidth="1"/>
    <col min="15117" max="15120" width="12.85546875" style="443" customWidth="1"/>
    <col min="15121" max="15121" width="10.140625" style="443" customWidth="1"/>
    <col min="15122" max="15122" width="10.42578125" style="443" customWidth="1"/>
    <col min="15123" max="15123" width="15" style="443" customWidth="1"/>
    <col min="15124" max="15360" width="9.140625" style="443"/>
    <col min="15361" max="15361" width="5.7109375" style="443" customWidth="1"/>
    <col min="15362" max="15362" width="3.7109375" style="443" customWidth="1"/>
    <col min="15363" max="15363" width="90.140625" style="443" customWidth="1"/>
    <col min="15364" max="15364" width="8.140625" style="443" bestFit="1" customWidth="1"/>
    <col min="15365" max="15365" width="9" style="443" customWidth="1"/>
    <col min="15366" max="15366" width="9.85546875" style="443" bestFit="1" customWidth="1"/>
    <col min="15367" max="15367" width="12.7109375" style="443" customWidth="1"/>
    <col min="15368" max="15368" width="11.7109375" style="443" customWidth="1"/>
    <col min="15369" max="15369" width="12.5703125" style="443" bestFit="1" customWidth="1"/>
    <col min="15370" max="15370" width="14.28515625" style="443" customWidth="1"/>
    <col min="15371" max="15371" width="22.85546875" style="443" customWidth="1"/>
    <col min="15372" max="15372" width="10.7109375" style="443" customWidth="1"/>
    <col min="15373" max="15376" width="12.85546875" style="443" customWidth="1"/>
    <col min="15377" max="15377" width="10.140625" style="443" customWidth="1"/>
    <col min="15378" max="15378" width="10.42578125" style="443" customWidth="1"/>
    <col min="15379" max="15379" width="15" style="443" customWidth="1"/>
    <col min="15380" max="15616" width="9.140625" style="443"/>
    <col min="15617" max="15617" width="5.7109375" style="443" customWidth="1"/>
    <col min="15618" max="15618" width="3.7109375" style="443" customWidth="1"/>
    <col min="15619" max="15619" width="90.140625" style="443" customWidth="1"/>
    <col min="15620" max="15620" width="8.140625" style="443" bestFit="1" customWidth="1"/>
    <col min="15621" max="15621" width="9" style="443" customWidth="1"/>
    <col min="15622" max="15622" width="9.85546875" style="443" bestFit="1" customWidth="1"/>
    <col min="15623" max="15623" width="12.7109375" style="443" customWidth="1"/>
    <col min="15624" max="15624" width="11.7109375" style="443" customWidth="1"/>
    <col min="15625" max="15625" width="12.5703125" style="443" bestFit="1" customWidth="1"/>
    <col min="15626" max="15626" width="14.28515625" style="443" customWidth="1"/>
    <col min="15627" max="15627" width="22.85546875" style="443" customWidth="1"/>
    <col min="15628" max="15628" width="10.7109375" style="443" customWidth="1"/>
    <col min="15629" max="15632" width="12.85546875" style="443" customWidth="1"/>
    <col min="15633" max="15633" width="10.140625" style="443" customWidth="1"/>
    <col min="15634" max="15634" width="10.42578125" style="443" customWidth="1"/>
    <col min="15635" max="15635" width="15" style="443" customWidth="1"/>
    <col min="15636" max="15872" width="9.140625" style="443"/>
    <col min="15873" max="15873" width="5.7109375" style="443" customWidth="1"/>
    <col min="15874" max="15874" width="3.7109375" style="443" customWidth="1"/>
    <col min="15875" max="15875" width="90.140625" style="443" customWidth="1"/>
    <col min="15876" max="15876" width="8.140625" style="443" bestFit="1" customWidth="1"/>
    <col min="15877" max="15877" width="9" style="443" customWidth="1"/>
    <col min="15878" max="15878" width="9.85546875" style="443" bestFit="1" customWidth="1"/>
    <col min="15879" max="15879" width="12.7109375" style="443" customWidth="1"/>
    <col min="15880" max="15880" width="11.7109375" style="443" customWidth="1"/>
    <col min="15881" max="15881" width="12.5703125" style="443" bestFit="1" customWidth="1"/>
    <col min="15882" max="15882" width="14.28515625" style="443" customWidth="1"/>
    <col min="15883" max="15883" width="22.85546875" style="443" customWidth="1"/>
    <col min="15884" max="15884" width="10.7109375" style="443" customWidth="1"/>
    <col min="15885" max="15888" width="12.85546875" style="443" customWidth="1"/>
    <col min="15889" max="15889" width="10.140625" style="443" customWidth="1"/>
    <col min="15890" max="15890" width="10.42578125" style="443" customWidth="1"/>
    <col min="15891" max="15891" width="15" style="443" customWidth="1"/>
    <col min="15892" max="16128" width="9.140625" style="443"/>
    <col min="16129" max="16129" width="5.7109375" style="443" customWidth="1"/>
    <col min="16130" max="16130" width="3.7109375" style="443" customWidth="1"/>
    <col min="16131" max="16131" width="90.140625" style="443" customWidth="1"/>
    <col min="16132" max="16132" width="8.140625" style="443" bestFit="1" customWidth="1"/>
    <col min="16133" max="16133" width="9" style="443" customWidth="1"/>
    <col min="16134" max="16134" width="9.85546875" style="443" bestFit="1" customWidth="1"/>
    <col min="16135" max="16135" width="12.7109375" style="443" customWidth="1"/>
    <col min="16136" max="16136" width="11.7109375" style="443" customWidth="1"/>
    <col min="16137" max="16137" width="12.5703125" style="443" bestFit="1" customWidth="1"/>
    <col min="16138" max="16138" width="14.28515625" style="443" customWidth="1"/>
    <col min="16139" max="16139" width="22.85546875" style="443" customWidth="1"/>
    <col min="16140" max="16140" width="10.7109375" style="443" customWidth="1"/>
    <col min="16141" max="16144" width="12.85546875" style="443" customWidth="1"/>
    <col min="16145" max="16145" width="10.140625" style="443" customWidth="1"/>
    <col min="16146" max="16146" width="10.42578125" style="443" customWidth="1"/>
    <col min="16147" max="16147" width="15" style="443" customWidth="1"/>
    <col min="16148" max="16384" width="9.140625" style="443"/>
  </cols>
  <sheetData>
    <row r="1" spans="1:17" ht="50.25" customHeight="1">
      <c r="A1" s="549" t="s">
        <v>611</v>
      </c>
      <c r="B1" s="550"/>
      <c r="C1" s="551" t="s">
        <v>612</v>
      </c>
      <c r="D1" s="949"/>
      <c r="E1" s="951"/>
      <c r="F1" s="949"/>
      <c r="G1" s="949"/>
      <c r="H1" s="949"/>
      <c r="I1" s="949"/>
      <c r="J1" s="949"/>
      <c r="K1" s="552"/>
      <c r="N1" s="445" t="s">
        <v>613</v>
      </c>
      <c r="O1" s="446">
        <v>1</v>
      </c>
      <c r="P1" s="447"/>
      <c r="Q1" s="447">
        <v>1</v>
      </c>
    </row>
    <row r="2" spans="1:17" ht="60.75" customHeight="1">
      <c r="A2" s="549"/>
      <c r="B2" s="550"/>
      <c r="C2" s="553" t="s">
        <v>614</v>
      </c>
      <c r="D2" s="950"/>
      <c r="E2" s="952"/>
      <c r="F2" s="950"/>
      <c r="G2" s="950"/>
      <c r="H2" s="950"/>
      <c r="I2" s="950"/>
      <c r="J2" s="950"/>
      <c r="K2" s="550"/>
      <c r="N2" s="445" t="s">
        <v>585</v>
      </c>
      <c r="O2" s="448">
        <v>0</v>
      </c>
    </row>
    <row r="3" spans="1:17" s="450" customFormat="1" ht="36">
      <c r="A3" s="554"/>
      <c r="B3" s="555"/>
      <c r="C3" s="556"/>
      <c r="D3" s="557" t="s">
        <v>615</v>
      </c>
      <c r="E3" s="558" t="s">
        <v>616</v>
      </c>
      <c r="F3" s="557" t="s">
        <v>617</v>
      </c>
      <c r="G3" s="557" t="s">
        <v>618</v>
      </c>
      <c r="H3" s="557" t="s">
        <v>619</v>
      </c>
      <c r="I3" s="557" t="s">
        <v>620</v>
      </c>
      <c r="J3" s="557" t="s">
        <v>621</v>
      </c>
      <c r="K3" s="559" t="s">
        <v>622</v>
      </c>
      <c r="M3" s="451" t="s">
        <v>623</v>
      </c>
      <c r="N3" s="452" t="s">
        <v>624</v>
      </c>
      <c r="O3" s="451" t="s">
        <v>625</v>
      </c>
      <c r="P3" s="451" t="s">
        <v>626</v>
      </c>
      <c r="Q3" s="453" t="s">
        <v>627</v>
      </c>
    </row>
    <row r="4" spans="1:17" s="454" customFormat="1" ht="14.25" customHeight="1">
      <c r="A4" s="560">
        <v>1</v>
      </c>
      <c r="B4" s="561"/>
      <c r="C4" s="561"/>
      <c r="D4" s="561"/>
      <c r="E4" s="562"/>
      <c r="F4" s="563"/>
      <c r="G4" s="563"/>
      <c r="H4" s="563"/>
      <c r="I4" s="563"/>
      <c r="J4" s="563"/>
      <c r="K4" s="563"/>
      <c r="M4" s="455"/>
      <c r="N4" s="455"/>
      <c r="O4" s="456"/>
      <c r="P4" s="457"/>
      <c r="Q4" s="457"/>
    </row>
    <row r="5" spans="1:17" ht="15">
      <c r="A5" s="560">
        <f>A4+1</f>
        <v>2</v>
      </c>
      <c r="B5" s="564" t="s">
        <v>628</v>
      </c>
      <c r="C5" s="565" t="s">
        <v>629</v>
      </c>
      <c r="D5" s="566"/>
      <c r="E5" s="567"/>
      <c r="F5" s="568"/>
      <c r="G5" s="568"/>
      <c r="H5" s="568"/>
      <c r="I5" s="568"/>
      <c r="J5" s="568"/>
      <c r="K5" s="568"/>
      <c r="M5" s="458"/>
      <c r="N5" s="459"/>
      <c r="O5" s="460"/>
      <c r="P5" s="461"/>
      <c r="Q5" s="461"/>
    </row>
    <row r="6" spans="1:17" ht="7.5" customHeight="1">
      <c r="A6" s="560">
        <f t="shared" ref="A6:A58" si="0">A5+1</f>
        <v>3</v>
      </c>
      <c r="B6" s="552"/>
      <c r="C6" s="552"/>
      <c r="D6" s="552"/>
      <c r="E6" s="569"/>
      <c r="F6" s="568"/>
      <c r="G6" s="568"/>
      <c r="H6" s="568"/>
      <c r="I6" s="568"/>
      <c r="J6" s="568"/>
      <c r="K6" s="568"/>
      <c r="M6" s="462"/>
      <c r="N6" s="462"/>
      <c r="O6" s="463"/>
      <c r="P6" s="462"/>
      <c r="Q6" s="462"/>
    </row>
    <row r="7" spans="1:17" ht="15">
      <c r="A7" s="560">
        <f t="shared" si="0"/>
        <v>4</v>
      </c>
      <c r="B7" s="570"/>
      <c r="C7" s="571" t="s">
        <v>630</v>
      </c>
      <c r="D7" s="572"/>
      <c r="E7" s="573"/>
      <c r="F7" s="568"/>
      <c r="G7" s="568"/>
      <c r="H7" s="568"/>
      <c r="I7" s="568"/>
      <c r="J7" s="568"/>
      <c r="K7" s="568"/>
      <c r="M7" s="458"/>
      <c r="N7" s="459"/>
      <c r="O7" s="460"/>
      <c r="P7" s="461"/>
      <c r="Q7" s="461"/>
    </row>
    <row r="8" spans="1:17" ht="15">
      <c r="A8" s="560">
        <f t="shared" si="0"/>
        <v>5</v>
      </c>
      <c r="B8" s="570"/>
      <c r="C8" s="574" t="s">
        <v>631</v>
      </c>
      <c r="D8" s="575" t="s">
        <v>115</v>
      </c>
      <c r="E8" s="573">
        <v>30</v>
      </c>
      <c r="F8" s="608">
        <v>0</v>
      </c>
      <c r="G8" s="568">
        <f>E8*F8</f>
        <v>0</v>
      </c>
      <c r="H8" s="568"/>
      <c r="I8" s="568"/>
      <c r="J8" s="568">
        <f>G8+I8</f>
        <v>0</v>
      </c>
      <c r="K8" s="568"/>
      <c r="M8" s="458">
        <v>28</v>
      </c>
      <c r="N8" s="459"/>
      <c r="O8" s="460">
        <v>0</v>
      </c>
      <c r="P8" s="461"/>
      <c r="Q8" s="461"/>
    </row>
    <row r="9" spans="1:17" ht="15">
      <c r="A9" s="560">
        <f t="shared" si="0"/>
        <v>6</v>
      </c>
      <c r="B9" s="570"/>
      <c r="C9" s="574" t="s">
        <v>632</v>
      </c>
      <c r="D9" s="575" t="s">
        <v>115</v>
      </c>
      <c r="E9" s="573">
        <v>72</v>
      </c>
      <c r="F9" s="608">
        <v>0</v>
      </c>
      <c r="G9" s="568">
        <f>E9*F9</f>
        <v>0</v>
      </c>
      <c r="H9" s="568"/>
      <c r="I9" s="568"/>
      <c r="J9" s="568">
        <f>G9+I9</f>
        <v>0</v>
      </c>
      <c r="K9" s="568"/>
      <c r="M9" s="458">
        <v>22</v>
      </c>
      <c r="N9" s="459"/>
      <c r="O9" s="460">
        <v>0</v>
      </c>
      <c r="P9" s="461"/>
      <c r="Q9" s="461"/>
    </row>
    <row r="10" spans="1:17" ht="15">
      <c r="A10" s="560">
        <f t="shared" si="0"/>
        <v>7</v>
      </c>
      <c r="B10" s="570"/>
      <c r="C10" s="574" t="s">
        <v>633</v>
      </c>
      <c r="D10" s="575" t="s">
        <v>115</v>
      </c>
      <c r="E10" s="573">
        <v>10</v>
      </c>
      <c r="F10" s="608">
        <v>0</v>
      </c>
      <c r="G10" s="568">
        <f>E10*F10</f>
        <v>0</v>
      </c>
      <c r="H10" s="568"/>
      <c r="I10" s="568"/>
      <c r="J10" s="568">
        <f>G10+I10</f>
        <v>0</v>
      </c>
      <c r="K10" s="568"/>
      <c r="M10" s="458">
        <v>20</v>
      </c>
      <c r="N10" s="459"/>
      <c r="O10" s="460">
        <v>0</v>
      </c>
      <c r="P10" s="461"/>
      <c r="Q10" s="461"/>
    </row>
    <row r="11" spans="1:17" ht="15">
      <c r="A11" s="560">
        <f t="shared" si="0"/>
        <v>8</v>
      </c>
      <c r="B11" s="570"/>
      <c r="C11" s="576" t="s">
        <v>634</v>
      </c>
      <c r="D11" s="577" t="s">
        <v>115</v>
      </c>
      <c r="E11" s="573">
        <v>20</v>
      </c>
      <c r="F11" s="608">
        <v>0</v>
      </c>
      <c r="G11" s="568">
        <f>E11*F11</f>
        <v>0</v>
      </c>
      <c r="H11" s="568"/>
      <c r="I11" s="568"/>
      <c r="J11" s="568">
        <f>G11+I11</f>
        <v>0</v>
      </c>
      <c r="K11" s="568"/>
      <c r="M11" s="458">
        <v>12</v>
      </c>
      <c r="N11" s="459"/>
      <c r="O11" s="460">
        <v>0</v>
      </c>
      <c r="P11" s="461"/>
      <c r="Q11" s="461"/>
    </row>
    <row r="12" spans="1:17" ht="15">
      <c r="A12" s="560">
        <f t="shared" si="0"/>
        <v>9</v>
      </c>
      <c r="B12" s="570"/>
      <c r="C12" s="578"/>
      <c r="D12" s="575"/>
      <c r="E12" s="579"/>
      <c r="F12" s="568"/>
      <c r="G12" s="568"/>
      <c r="H12" s="568"/>
      <c r="I12" s="568"/>
      <c r="J12" s="568"/>
      <c r="K12" s="568"/>
      <c r="M12" s="458"/>
      <c r="N12" s="459"/>
      <c r="O12" s="460"/>
      <c r="P12" s="461"/>
      <c r="Q12" s="461"/>
    </row>
    <row r="13" spans="1:17" ht="15">
      <c r="A13" s="560">
        <f t="shared" si="0"/>
        <v>10</v>
      </c>
      <c r="B13" s="570"/>
      <c r="C13" s="580" t="s">
        <v>635</v>
      </c>
      <c r="D13" s="577"/>
      <c r="E13" s="579"/>
      <c r="F13" s="568"/>
      <c r="G13" s="568"/>
      <c r="H13" s="568"/>
      <c r="I13" s="568"/>
      <c r="J13" s="568"/>
      <c r="K13" s="568"/>
      <c r="M13" s="458"/>
      <c r="N13" s="459"/>
      <c r="O13" s="460"/>
      <c r="P13" s="461"/>
      <c r="Q13" s="461"/>
    </row>
    <row r="14" spans="1:17" ht="15">
      <c r="A14" s="560">
        <f t="shared" si="0"/>
        <v>11</v>
      </c>
      <c r="B14" s="570"/>
      <c r="C14" s="576" t="s">
        <v>636</v>
      </c>
      <c r="D14" s="577" t="s">
        <v>637</v>
      </c>
      <c r="E14" s="573">
        <v>1</v>
      </c>
      <c r="F14" s="608">
        <v>0</v>
      </c>
      <c r="G14" s="568">
        <f>E14*F14</f>
        <v>0</v>
      </c>
      <c r="H14" s="568"/>
      <c r="I14" s="568"/>
      <c r="J14" s="568">
        <f>G14+I14</f>
        <v>0</v>
      </c>
      <c r="K14" s="568"/>
      <c r="M14" s="458">
        <v>175</v>
      </c>
      <c r="N14" s="459"/>
      <c r="O14" s="460">
        <v>0</v>
      </c>
      <c r="P14" s="461"/>
      <c r="Q14" s="461"/>
    </row>
    <row r="15" spans="1:17" ht="15">
      <c r="A15" s="560">
        <f t="shared" si="0"/>
        <v>12</v>
      </c>
      <c r="B15" s="570"/>
      <c r="C15" s="576" t="s">
        <v>638</v>
      </c>
      <c r="D15" s="577" t="s">
        <v>163</v>
      </c>
      <c r="E15" s="573">
        <v>7</v>
      </c>
      <c r="F15" s="608">
        <v>0</v>
      </c>
      <c r="G15" s="568">
        <f>E15*F15</f>
        <v>0</v>
      </c>
      <c r="H15" s="568"/>
      <c r="I15" s="568"/>
      <c r="J15" s="568">
        <f>G15+I15</f>
        <v>0</v>
      </c>
      <c r="K15" s="568"/>
      <c r="M15" s="458">
        <v>48.1</v>
      </c>
      <c r="N15" s="459"/>
      <c r="O15" s="460">
        <v>0</v>
      </c>
      <c r="P15" s="461"/>
      <c r="Q15" s="461"/>
    </row>
    <row r="16" spans="1:17" ht="15">
      <c r="A16" s="560">
        <f t="shared" si="0"/>
        <v>13</v>
      </c>
      <c r="B16" s="570"/>
      <c r="C16" s="581" t="s">
        <v>639</v>
      </c>
      <c r="D16" s="582" t="s">
        <v>163</v>
      </c>
      <c r="E16" s="573">
        <v>4</v>
      </c>
      <c r="F16" s="608">
        <v>0</v>
      </c>
      <c r="G16" s="568">
        <f>E16*F16</f>
        <v>0</v>
      </c>
      <c r="H16" s="568"/>
      <c r="I16" s="568"/>
      <c r="J16" s="568">
        <f>G16+I16</f>
        <v>0</v>
      </c>
      <c r="K16" s="568"/>
      <c r="M16" s="458">
        <v>28.5</v>
      </c>
      <c r="N16" s="459"/>
      <c r="O16" s="460">
        <v>0</v>
      </c>
      <c r="P16" s="461"/>
      <c r="Q16" s="461"/>
    </row>
    <row r="17" spans="1:17" ht="15">
      <c r="A17" s="560">
        <f t="shared" si="0"/>
        <v>14</v>
      </c>
      <c r="B17" s="570"/>
      <c r="C17" s="581" t="s">
        <v>640</v>
      </c>
      <c r="D17" s="582" t="s">
        <v>163</v>
      </c>
      <c r="E17" s="573">
        <v>26</v>
      </c>
      <c r="F17" s="608">
        <v>0</v>
      </c>
      <c r="G17" s="568">
        <f>E17*F17</f>
        <v>0</v>
      </c>
      <c r="H17" s="568"/>
      <c r="I17" s="568"/>
      <c r="J17" s="568">
        <f>G17+I17</f>
        <v>0</v>
      </c>
      <c r="K17" s="568"/>
      <c r="M17" s="458">
        <v>50.68</v>
      </c>
      <c r="N17" s="459"/>
      <c r="O17" s="460">
        <v>0</v>
      </c>
      <c r="P17" s="461"/>
      <c r="Q17" s="461"/>
    </row>
    <row r="18" spans="1:17" ht="15">
      <c r="A18" s="560">
        <f t="shared" si="0"/>
        <v>15</v>
      </c>
      <c r="B18" s="570"/>
      <c r="C18" s="583"/>
      <c r="D18" s="577"/>
      <c r="E18" s="579"/>
      <c r="F18" s="568"/>
      <c r="G18" s="568"/>
      <c r="H18" s="568"/>
      <c r="I18" s="568"/>
      <c r="J18" s="568"/>
      <c r="K18" s="568"/>
      <c r="M18" s="458"/>
      <c r="N18" s="459"/>
      <c r="O18" s="460"/>
      <c r="P18" s="461"/>
      <c r="Q18" s="461"/>
    </row>
    <row r="19" spans="1:17" ht="15">
      <c r="A19" s="560">
        <f t="shared" si="0"/>
        <v>16</v>
      </c>
      <c r="B19" s="570"/>
      <c r="C19" s="584" t="s">
        <v>641</v>
      </c>
      <c r="D19" s="577"/>
      <c r="E19" s="579"/>
      <c r="F19" s="568"/>
      <c r="G19" s="568"/>
      <c r="H19" s="568"/>
      <c r="I19" s="568"/>
      <c r="J19" s="568"/>
      <c r="K19" s="568"/>
      <c r="M19" s="458"/>
      <c r="N19" s="459"/>
      <c r="O19" s="460"/>
      <c r="P19" s="461"/>
      <c r="Q19" s="461"/>
    </row>
    <row r="20" spans="1:17" ht="15">
      <c r="A20" s="560">
        <f t="shared" si="0"/>
        <v>17</v>
      </c>
      <c r="B20" s="570"/>
      <c r="C20" s="576" t="s">
        <v>642</v>
      </c>
      <c r="D20" s="585" t="s">
        <v>163</v>
      </c>
      <c r="E20" s="573">
        <v>16</v>
      </c>
      <c r="F20" s="608">
        <v>0</v>
      </c>
      <c r="G20" s="568">
        <f>E20*F20</f>
        <v>0</v>
      </c>
      <c r="H20" s="568"/>
      <c r="I20" s="568"/>
      <c r="J20" s="568">
        <f>G20+I20</f>
        <v>0</v>
      </c>
      <c r="K20" s="568"/>
      <c r="M20" s="458">
        <v>145</v>
      </c>
      <c r="N20" s="459"/>
      <c r="O20" s="460">
        <v>0</v>
      </c>
      <c r="P20" s="461"/>
      <c r="Q20" s="461"/>
    </row>
    <row r="21" spans="1:17" ht="15">
      <c r="A21" s="560">
        <f t="shared" si="0"/>
        <v>18</v>
      </c>
      <c r="B21" s="570"/>
      <c r="C21" s="576" t="s">
        <v>643</v>
      </c>
      <c r="D21" s="585" t="s">
        <v>163</v>
      </c>
      <c r="E21" s="573">
        <v>4</v>
      </c>
      <c r="F21" s="608">
        <v>0</v>
      </c>
      <c r="G21" s="568">
        <f>E21*F21</f>
        <v>0</v>
      </c>
      <c r="H21" s="568"/>
      <c r="I21" s="568"/>
      <c r="J21" s="568">
        <f>G21+I21</f>
        <v>0</v>
      </c>
      <c r="K21" s="568"/>
      <c r="M21" s="458">
        <v>165</v>
      </c>
      <c r="N21" s="459"/>
      <c r="O21" s="460">
        <v>0</v>
      </c>
      <c r="P21" s="461"/>
      <c r="Q21" s="461"/>
    </row>
    <row r="22" spans="1:17" ht="15">
      <c r="A22" s="560">
        <f t="shared" si="0"/>
        <v>19</v>
      </c>
      <c r="B22" s="570"/>
      <c r="C22" s="586"/>
      <c r="D22" s="577"/>
      <c r="E22" s="579"/>
      <c r="F22" s="568"/>
      <c r="G22" s="568"/>
      <c r="H22" s="568"/>
      <c r="I22" s="568"/>
      <c r="J22" s="568"/>
      <c r="K22" s="568"/>
      <c r="M22" s="458"/>
      <c r="N22" s="459"/>
      <c r="O22" s="460"/>
      <c r="P22" s="461"/>
      <c r="Q22" s="461"/>
    </row>
    <row r="23" spans="1:17" ht="15">
      <c r="A23" s="560">
        <f t="shared" si="0"/>
        <v>20</v>
      </c>
      <c r="B23" s="570"/>
      <c r="C23" s="584" t="s">
        <v>644</v>
      </c>
      <c r="D23" s="577"/>
      <c r="E23" s="579"/>
      <c r="F23" s="568"/>
      <c r="G23" s="568"/>
      <c r="H23" s="568"/>
      <c r="I23" s="568"/>
      <c r="J23" s="568"/>
      <c r="K23" s="568"/>
      <c r="M23" s="458"/>
      <c r="N23" s="459"/>
      <c r="O23" s="460"/>
      <c r="P23" s="461"/>
      <c r="Q23" s="461"/>
    </row>
    <row r="24" spans="1:17" ht="15">
      <c r="A24" s="560">
        <f t="shared" si="0"/>
        <v>21</v>
      </c>
      <c r="B24" s="570"/>
      <c r="C24" s="576" t="s">
        <v>645</v>
      </c>
      <c r="D24" s="577" t="s">
        <v>163</v>
      </c>
      <c r="E24" s="573">
        <v>4</v>
      </c>
      <c r="F24" s="608">
        <v>0</v>
      </c>
      <c r="G24" s="568">
        <f>E24*F24</f>
        <v>0</v>
      </c>
      <c r="H24" s="568"/>
      <c r="I24" s="568"/>
      <c r="J24" s="568">
        <f>G24+I24</f>
        <v>0</v>
      </c>
      <c r="K24" s="568"/>
      <c r="M24" s="458">
        <v>85</v>
      </c>
      <c r="N24" s="459"/>
      <c r="O24" s="460">
        <v>0</v>
      </c>
      <c r="P24" s="461"/>
      <c r="Q24" s="461"/>
    </row>
    <row r="25" spans="1:17" ht="15">
      <c r="A25" s="560">
        <f t="shared" si="0"/>
        <v>22</v>
      </c>
      <c r="B25" s="570"/>
      <c r="C25" s="576" t="s">
        <v>646</v>
      </c>
      <c r="D25" s="577" t="s">
        <v>163</v>
      </c>
      <c r="E25" s="573">
        <v>4</v>
      </c>
      <c r="F25" s="608">
        <v>0</v>
      </c>
      <c r="G25" s="568">
        <f>E25*F25</f>
        <v>0</v>
      </c>
      <c r="H25" s="568"/>
      <c r="I25" s="568"/>
      <c r="J25" s="568">
        <f>G25+I25</f>
        <v>0</v>
      </c>
      <c r="K25" s="568"/>
      <c r="M25" s="458">
        <v>110</v>
      </c>
      <c r="N25" s="459"/>
      <c r="O25" s="460">
        <v>0</v>
      </c>
      <c r="P25" s="461"/>
      <c r="Q25" s="461"/>
    </row>
    <row r="26" spans="1:17" ht="15">
      <c r="A26" s="560">
        <f t="shared" si="0"/>
        <v>23</v>
      </c>
      <c r="B26" s="570"/>
      <c r="C26" s="576" t="s">
        <v>647</v>
      </c>
      <c r="D26" s="577" t="s">
        <v>163</v>
      </c>
      <c r="E26" s="573">
        <v>4</v>
      </c>
      <c r="F26" s="608">
        <v>0</v>
      </c>
      <c r="G26" s="568">
        <f>E26*F26</f>
        <v>0</v>
      </c>
      <c r="H26" s="568"/>
      <c r="I26" s="568"/>
      <c r="J26" s="568">
        <f>G26+I26</f>
        <v>0</v>
      </c>
      <c r="K26" s="568"/>
      <c r="M26" s="458">
        <v>125</v>
      </c>
      <c r="N26" s="459"/>
      <c r="O26" s="460">
        <v>0</v>
      </c>
      <c r="P26" s="461"/>
      <c r="Q26" s="461"/>
    </row>
    <row r="27" spans="1:17" ht="15">
      <c r="A27" s="560">
        <f t="shared" si="0"/>
        <v>24</v>
      </c>
      <c r="B27" s="570"/>
      <c r="C27" s="586"/>
      <c r="D27" s="577"/>
      <c r="E27" s="579"/>
      <c r="F27" s="568"/>
      <c r="G27" s="568"/>
      <c r="H27" s="568"/>
      <c r="I27" s="568"/>
      <c r="J27" s="568"/>
      <c r="K27" s="568"/>
      <c r="M27" s="458"/>
      <c r="N27" s="459"/>
      <c r="O27" s="460"/>
      <c r="P27" s="461"/>
      <c r="Q27" s="461"/>
    </row>
    <row r="28" spans="1:17" ht="15">
      <c r="A28" s="560">
        <f t="shared" si="0"/>
        <v>25</v>
      </c>
      <c r="B28" s="570"/>
      <c r="C28" s="584" t="s">
        <v>648</v>
      </c>
      <c r="D28" s="577"/>
      <c r="E28" s="579"/>
      <c r="F28" s="568"/>
      <c r="G28" s="568"/>
      <c r="H28" s="568"/>
      <c r="I28" s="568"/>
      <c r="J28" s="568"/>
      <c r="K28" s="568"/>
      <c r="M28" s="458"/>
      <c r="N28" s="459"/>
      <c r="O28" s="460"/>
      <c r="P28" s="461"/>
      <c r="Q28" s="461"/>
    </row>
    <row r="29" spans="1:17" ht="15">
      <c r="A29" s="560">
        <f t="shared" si="0"/>
        <v>26</v>
      </c>
      <c r="B29" s="570"/>
      <c r="C29" s="576" t="s">
        <v>649</v>
      </c>
      <c r="D29" s="577" t="s">
        <v>163</v>
      </c>
      <c r="E29" s="573">
        <v>16</v>
      </c>
      <c r="F29" s="608">
        <v>0</v>
      </c>
      <c r="G29" s="568">
        <f>E29*F29</f>
        <v>0</v>
      </c>
      <c r="H29" s="568"/>
      <c r="I29" s="568"/>
      <c r="J29" s="568">
        <f>G29+I29</f>
        <v>0</v>
      </c>
      <c r="K29" s="568"/>
      <c r="M29" s="458">
        <v>850</v>
      </c>
      <c r="N29" s="459"/>
      <c r="O29" s="460">
        <v>0</v>
      </c>
      <c r="P29" s="461"/>
      <c r="Q29" s="461"/>
    </row>
    <row r="30" spans="1:17" ht="15">
      <c r="A30" s="560">
        <f t="shared" si="0"/>
        <v>27</v>
      </c>
      <c r="B30" s="570"/>
      <c r="C30" s="576" t="s">
        <v>650</v>
      </c>
      <c r="D30" s="577" t="s">
        <v>163</v>
      </c>
      <c r="E30" s="573">
        <v>16</v>
      </c>
      <c r="F30" s="608">
        <v>0</v>
      </c>
      <c r="G30" s="568">
        <f>E30*F30</f>
        <v>0</v>
      </c>
      <c r="H30" s="568"/>
      <c r="I30" s="568"/>
      <c r="J30" s="568">
        <f>G30+I30</f>
        <v>0</v>
      </c>
      <c r="K30" s="568"/>
      <c r="M30" s="458">
        <v>94</v>
      </c>
      <c r="N30" s="459"/>
      <c r="O30" s="460">
        <v>0</v>
      </c>
      <c r="P30" s="461"/>
      <c r="Q30" s="461"/>
    </row>
    <row r="31" spans="1:17" ht="15">
      <c r="A31" s="560">
        <f t="shared" si="0"/>
        <v>28</v>
      </c>
      <c r="B31" s="570"/>
      <c r="C31" s="576"/>
      <c r="D31" s="577"/>
      <c r="E31" s="579"/>
      <c r="F31" s="568"/>
      <c r="G31" s="568"/>
      <c r="H31" s="568"/>
      <c r="I31" s="568"/>
      <c r="J31" s="568"/>
      <c r="K31" s="568"/>
      <c r="M31" s="458"/>
      <c r="N31" s="459"/>
      <c r="O31" s="460"/>
      <c r="P31" s="461"/>
      <c r="Q31" s="461"/>
    </row>
    <row r="32" spans="1:17" ht="15">
      <c r="A32" s="560">
        <f t="shared" si="0"/>
        <v>29</v>
      </c>
      <c r="B32" s="570"/>
      <c r="C32" s="584" t="s">
        <v>651</v>
      </c>
      <c r="D32" s="577"/>
      <c r="E32" s="579"/>
      <c r="F32" s="568"/>
      <c r="G32" s="568"/>
      <c r="H32" s="568"/>
      <c r="I32" s="568"/>
      <c r="J32" s="568"/>
      <c r="K32" s="568"/>
      <c r="M32" s="458"/>
      <c r="N32" s="459"/>
      <c r="O32" s="460"/>
      <c r="P32" s="461"/>
      <c r="Q32" s="461"/>
    </row>
    <row r="33" spans="1:17" ht="15">
      <c r="A33" s="560">
        <f t="shared" si="0"/>
        <v>30</v>
      </c>
      <c r="B33" s="570"/>
      <c r="C33" s="576" t="s">
        <v>652</v>
      </c>
      <c r="D33" s="577" t="s">
        <v>115</v>
      </c>
      <c r="E33" s="573">
        <v>24</v>
      </c>
      <c r="F33" s="608">
        <v>0</v>
      </c>
      <c r="G33" s="568">
        <f>E33*F33</f>
        <v>0</v>
      </c>
      <c r="H33" s="568"/>
      <c r="I33" s="568"/>
      <c r="J33" s="568">
        <f>G33+I33</f>
        <v>0</v>
      </c>
      <c r="K33" s="568"/>
      <c r="M33" s="458">
        <v>54</v>
      </c>
      <c r="N33" s="459"/>
      <c r="O33" s="460">
        <v>0</v>
      </c>
      <c r="P33" s="461"/>
      <c r="Q33" s="461"/>
    </row>
    <row r="34" spans="1:17" ht="15">
      <c r="A34" s="560">
        <f t="shared" si="0"/>
        <v>31</v>
      </c>
      <c r="B34" s="570"/>
      <c r="C34" s="576" t="s">
        <v>653</v>
      </c>
      <c r="D34" s="577" t="s">
        <v>163</v>
      </c>
      <c r="E34" s="573">
        <v>100</v>
      </c>
      <c r="F34" s="608">
        <v>0</v>
      </c>
      <c r="G34" s="568">
        <f>E34*F34</f>
        <v>0</v>
      </c>
      <c r="H34" s="568"/>
      <c r="I34" s="568"/>
      <c r="J34" s="568">
        <f>G34+I34</f>
        <v>0</v>
      </c>
      <c r="K34" s="568"/>
      <c r="M34" s="458">
        <v>4.5</v>
      </c>
      <c r="N34" s="459"/>
      <c r="O34" s="460">
        <v>0</v>
      </c>
      <c r="P34" s="461"/>
      <c r="Q34" s="461"/>
    </row>
    <row r="35" spans="1:17" ht="15">
      <c r="A35" s="560">
        <f t="shared" si="0"/>
        <v>32</v>
      </c>
      <c r="B35" s="570"/>
      <c r="C35" s="576" t="s">
        <v>654</v>
      </c>
      <c r="D35" s="577" t="s">
        <v>637</v>
      </c>
      <c r="E35" s="573">
        <v>2</v>
      </c>
      <c r="F35" s="608">
        <v>0</v>
      </c>
      <c r="G35" s="568">
        <f>E35*F35</f>
        <v>0</v>
      </c>
      <c r="H35" s="568"/>
      <c r="I35" s="568"/>
      <c r="J35" s="568">
        <f>G35+I35</f>
        <v>0</v>
      </c>
      <c r="K35" s="568"/>
      <c r="M35" s="458">
        <v>230</v>
      </c>
      <c r="N35" s="459"/>
      <c r="O35" s="460">
        <v>0</v>
      </c>
      <c r="P35" s="461"/>
      <c r="Q35" s="461"/>
    </row>
    <row r="36" spans="1:17" ht="15">
      <c r="A36" s="560">
        <f t="shared" si="0"/>
        <v>33</v>
      </c>
      <c r="B36" s="570"/>
      <c r="C36" s="587"/>
      <c r="D36" s="577"/>
      <c r="E36" s="579"/>
      <c r="F36" s="568"/>
      <c r="G36" s="568"/>
      <c r="H36" s="568"/>
      <c r="I36" s="568"/>
      <c r="J36" s="568"/>
      <c r="K36" s="568"/>
      <c r="M36" s="458"/>
      <c r="N36" s="459"/>
      <c r="O36" s="460"/>
      <c r="P36" s="461"/>
      <c r="Q36" s="461"/>
    </row>
    <row r="37" spans="1:17" ht="15">
      <c r="A37" s="560">
        <f t="shared" si="0"/>
        <v>34</v>
      </c>
      <c r="B37" s="570"/>
      <c r="C37" s="584" t="s">
        <v>655</v>
      </c>
      <c r="D37" s="577"/>
      <c r="E37" s="579"/>
      <c r="F37" s="568"/>
      <c r="G37" s="568"/>
      <c r="H37" s="568"/>
      <c r="I37" s="568"/>
      <c r="J37" s="568"/>
      <c r="K37" s="568"/>
      <c r="M37" s="458"/>
      <c r="N37" s="459"/>
      <c r="O37" s="460"/>
      <c r="P37" s="461"/>
      <c r="Q37" s="461"/>
    </row>
    <row r="38" spans="1:17" ht="15">
      <c r="A38" s="560">
        <f t="shared" si="0"/>
        <v>35</v>
      </c>
      <c r="B38" s="570"/>
      <c r="C38" s="576" t="s">
        <v>656</v>
      </c>
      <c r="D38" s="577" t="s">
        <v>392</v>
      </c>
      <c r="E38" s="573">
        <v>20</v>
      </c>
      <c r="F38" s="608">
        <v>0</v>
      </c>
      <c r="G38" s="568">
        <f>E38*F38</f>
        <v>0</v>
      </c>
      <c r="H38" s="568"/>
      <c r="I38" s="568"/>
      <c r="J38" s="568">
        <f>G38+I38</f>
        <v>0</v>
      </c>
      <c r="K38" s="568"/>
      <c r="M38" s="458">
        <v>14.5</v>
      </c>
      <c r="N38" s="459"/>
      <c r="O38" s="460">
        <v>0</v>
      </c>
      <c r="P38" s="461"/>
      <c r="Q38" s="461"/>
    </row>
    <row r="39" spans="1:17" ht="15">
      <c r="A39" s="560">
        <f t="shared" si="0"/>
        <v>36</v>
      </c>
      <c r="B39" s="570"/>
      <c r="C39" s="576"/>
      <c r="D39" s="577"/>
      <c r="E39" s="579"/>
      <c r="F39" s="568"/>
      <c r="G39" s="568"/>
      <c r="H39" s="568"/>
      <c r="I39" s="568"/>
      <c r="J39" s="568"/>
      <c r="K39" s="568"/>
      <c r="M39" s="458"/>
      <c r="N39" s="459"/>
      <c r="O39" s="460"/>
      <c r="P39" s="461"/>
      <c r="Q39" s="461"/>
    </row>
    <row r="40" spans="1:17" ht="15">
      <c r="A40" s="560">
        <f t="shared" si="0"/>
        <v>37</v>
      </c>
      <c r="B40" s="570"/>
      <c r="C40" s="584" t="s">
        <v>657</v>
      </c>
      <c r="D40" s="577"/>
      <c r="E40" s="579"/>
      <c r="F40" s="568"/>
      <c r="G40" s="568"/>
      <c r="H40" s="568"/>
      <c r="I40" s="568"/>
      <c r="J40" s="568"/>
      <c r="K40" s="568"/>
      <c r="M40" s="458"/>
      <c r="N40" s="459"/>
      <c r="O40" s="460"/>
      <c r="P40" s="461"/>
      <c r="Q40" s="461"/>
    </row>
    <row r="41" spans="1:17" ht="15">
      <c r="A41" s="560">
        <f t="shared" si="0"/>
        <v>38</v>
      </c>
      <c r="B41" s="570"/>
      <c r="C41" s="552" t="s">
        <v>658</v>
      </c>
      <c r="D41" s="577" t="s">
        <v>163</v>
      </c>
      <c r="E41" s="573">
        <v>8</v>
      </c>
      <c r="F41" s="568"/>
      <c r="G41" s="568"/>
      <c r="H41" s="608">
        <v>0</v>
      </c>
      <c r="I41" s="568">
        <f t="shared" ref="I41:I46" si="1">E41*H41</f>
        <v>0</v>
      </c>
      <c r="J41" s="568">
        <f t="shared" ref="J41:J46" si="2">G41+I41</f>
        <v>0</v>
      </c>
      <c r="K41" s="568"/>
      <c r="M41" s="458">
        <v>0</v>
      </c>
      <c r="N41" s="459"/>
      <c r="O41" s="460">
        <v>6.8</v>
      </c>
      <c r="P41" s="461"/>
      <c r="Q41" s="461"/>
    </row>
    <row r="42" spans="1:17" ht="15">
      <c r="A42" s="560">
        <f t="shared" si="0"/>
        <v>39</v>
      </c>
      <c r="B42" s="570"/>
      <c r="C42" s="552" t="s">
        <v>659</v>
      </c>
      <c r="D42" s="566" t="s">
        <v>163</v>
      </c>
      <c r="E42" s="573">
        <v>4</v>
      </c>
      <c r="F42" s="568"/>
      <c r="G42" s="568"/>
      <c r="H42" s="608">
        <v>0</v>
      </c>
      <c r="I42" s="568">
        <f t="shared" si="1"/>
        <v>0</v>
      </c>
      <c r="J42" s="568">
        <f t="shared" si="2"/>
        <v>0</v>
      </c>
      <c r="K42" s="568"/>
      <c r="M42" s="458">
        <v>0</v>
      </c>
      <c r="N42" s="459"/>
      <c r="O42" s="460">
        <v>5.6</v>
      </c>
      <c r="P42" s="461"/>
      <c r="Q42" s="461"/>
    </row>
    <row r="43" spans="1:17" ht="15">
      <c r="A43" s="560">
        <f t="shared" si="0"/>
        <v>40</v>
      </c>
      <c r="B43" s="570"/>
      <c r="C43" s="552" t="s">
        <v>660</v>
      </c>
      <c r="D43" s="566" t="s">
        <v>163</v>
      </c>
      <c r="E43" s="573">
        <v>48</v>
      </c>
      <c r="F43" s="568"/>
      <c r="G43" s="568"/>
      <c r="H43" s="608">
        <v>0</v>
      </c>
      <c r="I43" s="568">
        <f>E43*H43</f>
        <v>0</v>
      </c>
      <c r="J43" s="568">
        <f>G43+I43</f>
        <v>0</v>
      </c>
      <c r="K43" s="568"/>
      <c r="M43" s="458">
        <v>0</v>
      </c>
      <c r="N43" s="459"/>
      <c r="O43" s="460">
        <v>6.5</v>
      </c>
      <c r="P43" s="461"/>
      <c r="Q43" s="461"/>
    </row>
    <row r="44" spans="1:17" ht="15">
      <c r="A44" s="560">
        <f t="shared" si="0"/>
        <v>41</v>
      </c>
      <c r="B44" s="570"/>
      <c r="C44" s="576" t="s">
        <v>661</v>
      </c>
      <c r="D44" s="577" t="s">
        <v>662</v>
      </c>
      <c r="E44" s="573">
        <v>10</v>
      </c>
      <c r="F44" s="568"/>
      <c r="G44" s="568"/>
      <c r="H44" s="608">
        <v>0</v>
      </c>
      <c r="I44" s="568">
        <f t="shared" si="1"/>
        <v>0</v>
      </c>
      <c r="J44" s="568">
        <f t="shared" si="2"/>
        <v>0</v>
      </c>
      <c r="K44" s="568"/>
      <c r="M44" s="458">
        <v>0</v>
      </c>
      <c r="N44" s="459"/>
      <c r="O44" s="460">
        <v>450</v>
      </c>
      <c r="P44" s="461"/>
      <c r="Q44" s="461"/>
    </row>
    <row r="45" spans="1:17" ht="15">
      <c r="A45" s="560">
        <f t="shared" si="0"/>
        <v>42</v>
      </c>
      <c r="B45" s="570"/>
      <c r="C45" s="576" t="s">
        <v>663</v>
      </c>
      <c r="D45" s="577" t="s">
        <v>662</v>
      </c>
      <c r="E45" s="573">
        <v>8</v>
      </c>
      <c r="F45" s="568"/>
      <c r="G45" s="568"/>
      <c r="H45" s="608">
        <v>0</v>
      </c>
      <c r="I45" s="568">
        <f t="shared" si="1"/>
        <v>0</v>
      </c>
      <c r="J45" s="568">
        <f t="shared" si="2"/>
        <v>0</v>
      </c>
      <c r="K45" s="568"/>
      <c r="M45" s="458">
        <v>0</v>
      </c>
      <c r="N45" s="459"/>
      <c r="O45" s="460">
        <v>450</v>
      </c>
      <c r="P45" s="461"/>
      <c r="Q45" s="461"/>
    </row>
    <row r="46" spans="1:17" ht="15">
      <c r="A46" s="560">
        <f t="shared" si="0"/>
        <v>43</v>
      </c>
      <c r="B46" s="570"/>
      <c r="C46" s="552" t="s">
        <v>664</v>
      </c>
      <c r="D46" s="566" t="s">
        <v>665</v>
      </c>
      <c r="E46" s="573">
        <v>18</v>
      </c>
      <c r="F46" s="568"/>
      <c r="G46" s="568"/>
      <c r="H46" s="608">
        <v>0</v>
      </c>
      <c r="I46" s="568">
        <f t="shared" si="1"/>
        <v>0</v>
      </c>
      <c r="J46" s="568">
        <f t="shared" si="2"/>
        <v>0</v>
      </c>
      <c r="K46" s="568"/>
      <c r="M46" s="458">
        <v>0</v>
      </c>
      <c r="N46" s="459"/>
      <c r="O46" s="460">
        <v>450</v>
      </c>
      <c r="P46" s="461"/>
      <c r="Q46" s="461"/>
    </row>
    <row r="47" spans="1:17" ht="15">
      <c r="A47" s="560">
        <f t="shared" si="0"/>
        <v>44</v>
      </c>
      <c r="B47" s="570"/>
      <c r="C47" s="588" t="s">
        <v>666</v>
      </c>
      <c r="D47" s="566" t="s">
        <v>665</v>
      </c>
      <c r="E47" s="573">
        <v>70</v>
      </c>
      <c r="F47" s="568"/>
      <c r="G47" s="568"/>
      <c r="H47" s="608">
        <v>0</v>
      </c>
      <c r="I47" s="568">
        <f>E47*H47</f>
        <v>0</v>
      </c>
      <c r="J47" s="568">
        <f>G47+I47</f>
        <v>0</v>
      </c>
      <c r="K47" s="568"/>
      <c r="M47" s="458">
        <v>0</v>
      </c>
      <c r="N47" s="459"/>
      <c r="O47" s="460">
        <v>450</v>
      </c>
      <c r="P47" s="461"/>
      <c r="Q47" s="461"/>
    </row>
    <row r="48" spans="1:17" ht="15">
      <c r="A48" s="560">
        <f t="shared" si="0"/>
        <v>45</v>
      </c>
      <c r="B48" s="570"/>
      <c r="C48" s="589"/>
      <c r="D48" s="566"/>
      <c r="E48" s="573"/>
      <c r="F48" s="568"/>
      <c r="G48" s="568"/>
      <c r="H48" s="590"/>
      <c r="I48" s="568"/>
      <c r="J48" s="568"/>
      <c r="K48" s="568"/>
      <c r="M48" s="465"/>
      <c r="N48" s="466"/>
      <c r="O48" s="467"/>
      <c r="P48" s="462"/>
      <c r="Q48" s="462"/>
    </row>
    <row r="49" spans="1:256">
      <c r="A49" s="560">
        <f t="shared" si="0"/>
        <v>46</v>
      </c>
      <c r="B49" s="552"/>
      <c r="C49" s="584" t="s">
        <v>667</v>
      </c>
      <c r="D49" s="591"/>
      <c r="E49" s="592"/>
      <c r="F49" s="592"/>
      <c r="G49" s="593"/>
      <c r="H49" s="594"/>
      <c r="I49" s="594"/>
      <c r="J49" s="595"/>
      <c r="K49" s="596"/>
      <c r="L49" s="469"/>
      <c r="M49" s="468"/>
      <c r="N49" s="470"/>
      <c r="O49" s="470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71"/>
      <c r="BI49" s="471"/>
      <c r="BJ49" s="471"/>
      <c r="BK49" s="471"/>
      <c r="BL49" s="471"/>
      <c r="BM49" s="471"/>
      <c r="BN49" s="471"/>
      <c r="BO49" s="471"/>
      <c r="BP49" s="471"/>
      <c r="BQ49" s="471"/>
      <c r="BR49" s="471"/>
      <c r="BS49" s="471"/>
      <c r="BT49" s="471"/>
      <c r="BU49" s="471"/>
      <c r="BV49" s="471"/>
      <c r="BW49" s="471"/>
      <c r="BX49" s="471"/>
      <c r="BY49" s="471"/>
      <c r="BZ49" s="471"/>
      <c r="CA49" s="471"/>
      <c r="CB49" s="471"/>
      <c r="CC49" s="471"/>
      <c r="CD49" s="471"/>
      <c r="CE49" s="471"/>
      <c r="CF49" s="471"/>
      <c r="CG49" s="471"/>
      <c r="CH49" s="471"/>
      <c r="CI49" s="471"/>
      <c r="CJ49" s="471"/>
      <c r="CK49" s="471"/>
      <c r="CL49" s="471"/>
      <c r="CM49" s="471"/>
      <c r="CN49" s="471"/>
      <c r="CO49" s="471"/>
      <c r="CP49" s="471"/>
      <c r="CQ49" s="471"/>
      <c r="CR49" s="471"/>
      <c r="CS49" s="471"/>
      <c r="CT49" s="471"/>
      <c r="CU49" s="471"/>
      <c r="CV49" s="471"/>
      <c r="CW49" s="471"/>
      <c r="CX49" s="471"/>
      <c r="CY49" s="471"/>
      <c r="CZ49" s="471"/>
      <c r="DA49" s="471"/>
      <c r="DB49" s="471"/>
      <c r="DC49" s="471"/>
      <c r="DD49" s="471"/>
      <c r="DE49" s="471"/>
      <c r="DF49" s="471"/>
      <c r="DG49" s="471"/>
      <c r="DH49" s="471"/>
      <c r="DI49" s="471"/>
      <c r="DJ49" s="471"/>
      <c r="DK49" s="471"/>
      <c r="DL49" s="471"/>
      <c r="DM49" s="471"/>
      <c r="DN49" s="471"/>
      <c r="DO49" s="471"/>
      <c r="DP49" s="471"/>
      <c r="DQ49" s="471"/>
      <c r="DR49" s="471"/>
      <c r="DS49" s="471"/>
      <c r="DT49" s="471"/>
      <c r="DU49" s="471"/>
      <c r="DV49" s="471"/>
      <c r="DW49" s="471"/>
      <c r="DX49" s="471"/>
      <c r="DY49" s="471"/>
      <c r="DZ49" s="471"/>
      <c r="EA49" s="471"/>
      <c r="EB49" s="471"/>
      <c r="EC49" s="471"/>
      <c r="ED49" s="471"/>
      <c r="EE49" s="471"/>
      <c r="EF49" s="471"/>
      <c r="EG49" s="471"/>
      <c r="EH49" s="471"/>
      <c r="EI49" s="471"/>
      <c r="EJ49" s="471"/>
      <c r="EK49" s="471"/>
      <c r="EL49" s="471"/>
      <c r="EM49" s="471"/>
      <c r="EN49" s="471"/>
      <c r="EO49" s="471"/>
      <c r="EP49" s="471"/>
      <c r="EQ49" s="471"/>
      <c r="ER49" s="471"/>
      <c r="ES49" s="471"/>
      <c r="ET49" s="471"/>
      <c r="EU49" s="471"/>
      <c r="EV49" s="471"/>
      <c r="EW49" s="471"/>
      <c r="EX49" s="471"/>
      <c r="EY49" s="471"/>
      <c r="EZ49" s="471"/>
      <c r="FA49" s="471"/>
      <c r="FB49" s="471"/>
      <c r="FC49" s="471"/>
      <c r="FD49" s="471"/>
      <c r="FE49" s="471"/>
      <c r="FF49" s="471"/>
      <c r="FG49" s="471"/>
      <c r="FH49" s="471"/>
      <c r="FI49" s="471"/>
      <c r="FJ49" s="471"/>
      <c r="FK49" s="471"/>
      <c r="FL49" s="471"/>
      <c r="FM49" s="471"/>
      <c r="FN49" s="471"/>
      <c r="FO49" s="471"/>
      <c r="FP49" s="471"/>
      <c r="FQ49" s="471"/>
      <c r="FR49" s="471"/>
      <c r="FS49" s="471"/>
      <c r="FT49" s="471"/>
      <c r="FU49" s="471"/>
      <c r="FV49" s="471"/>
      <c r="FW49" s="471"/>
      <c r="FX49" s="471"/>
      <c r="FY49" s="471"/>
      <c r="FZ49" s="471"/>
      <c r="GA49" s="471"/>
      <c r="GB49" s="471"/>
      <c r="GC49" s="471"/>
      <c r="GD49" s="471"/>
      <c r="GE49" s="471"/>
      <c r="GF49" s="471"/>
      <c r="GG49" s="471"/>
      <c r="GH49" s="471"/>
      <c r="GI49" s="471"/>
      <c r="GJ49" s="471"/>
      <c r="GK49" s="471"/>
      <c r="GL49" s="471"/>
      <c r="GM49" s="471"/>
      <c r="GN49" s="471"/>
      <c r="GO49" s="471"/>
      <c r="GP49" s="471"/>
      <c r="GQ49" s="471"/>
      <c r="GR49" s="471"/>
      <c r="GS49" s="471"/>
      <c r="GT49" s="471"/>
      <c r="GU49" s="471"/>
      <c r="GV49" s="471"/>
      <c r="GW49" s="471"/>
      <c r="GX49" s="471"/>
      <c r="GY49" s="471"/>
      <c r="GZ49" s="471"/>
      <c r="HA49" s="471"/>
      <c r="HB49" s="471"/>
      <c r="HC49" s="471"/>
      <c r="HD49" s="471"/>
      <c r="HE49" s="471"/>
      <c r="HF49" s="471"/>
      <c r="HG49" s="471"/>
      <c r="HH49" s="471"/>
      <c r="HI49" s="471"/>
      <c r="HJ49" s="471"/>
      <c r="HK49" s="471"/>
      <c r="HL49" s="471"/>
      <c r="HM49" s="471"/>
      <c r="HN49" s="471"/>
      <c r="HO49" s="471"/>
      <c r="HP49" s="471"/>
      <c r="HQ49" s="471"/>
      <c r="HR49" s="471"/>
      <c r="HS49" s="471"/>
      <c r="HT49" s="471"/>
      <c r="HU49" s="471"/>
      <c r="HV49" s="471"/>
      <c r="HW49" s="471"/>
      <c r="HX49" s="471"/>
      <c r="HY49" s="471"/>
      <c r="HZ49" s="471"/>
      <c r="IA49" s="471"/>
      <c r="IB49" s="471"/>
      <c r="IC49" s="471"/>
      <c r="ID49" s="471"/>
      <c r="IE49" s="471"/>
      <c r="IF49" s="471"/>
      <c r="IG49" s="471"/>
      <c r="IH49" s="471"/>
      <c r="II49" s="471"/>
      <c r="IJ49" s="471"/>
      <c r="IK49" s="471"/>
      <c r="IL49" s="471"/>
      <c r="IM49" s="471"/>
      <c r="IN49" s="471"/>
      <c r="IO49" s="471"/>
      <c r="IP49" s="471"/>
      <c r="IQ49" s="471"/>
      <c r="IR49" s="471"/>
      <c r="IS49" s="471"/>
      <c r="IT49" s="471"/>
      <c r="IU49" s="471"/>
      <c r="IV49" s="471"/>
    </row>
    <row r="50" spans="1:256" ht="24.75">
      <c r="A50" s="560">
        <f t="shared" si="0"/>
        <v>47</v>
      </c>
      <c r="B50" s="570"/>
      <c r="C50" s="597" t="s">
        <v>668</v>
      </c>
      <c r="D50" s="552" t="s">
        <v>669</v>
      </c>
      <c r="E50" s="569">
        <v>21</v>
      </c>
      <c r="F50" s="568"/>
      <c r="G50" s="568"/>
      <c r="H50" s="608">
        <v>0</v>
      </c>
      <c r="I50" s="568">
        <f t="shared" ref="I50:I55" si="3">E50*H50</f>
        <v>0</v>
      </c>
      <c r="J50" s="568">
        <f t="shared" ref="J50:J55" si="4">G50+I50</f>
        <v>0</v>
      </c>
      <c r="K50" s="568"/>
      <c r="M50" s="458">
        <v>0</v>
      </c>
      <c r="N50" s="459"/>
      <c r="O50" s="460">
        <v>450</v>
      </c>
      <c r="P50" s="461"/>
      <c r="Q50" s="461"/>
    </row>
    <row r="51" spans="1:256" ht="24.75">
      <c r="A51" s="560">
        <f t="shared" si="0"/>
        <v>48</v>
      </c>
      <c r="B51" s="570"/>
      <c r="C51" s="597" t="s">
        <v>670</v>
      </c>
      <c r="D51" s="552" t="s">
        <v>671</v>
      </c>
      <c r="E51" s="569">
        <v>27.3</v>
      </c>
      <c r="F51" s="568"/>
      <c r="G51" s="568"/>
      <c r="H51" s="608">
        <v>0</v>
      </c>
      <c r="I51" s="568">
        <f t="shared" si="3"/>
        <v>0</v>
      </c>
      <c r="J51" s="568">
        <f t="shared" si="4"/>
        <v>0</v>
      </c>
      <c r="K51" s="568"/>
      <c r="M51" s="458">
        <v>0</v>
      </c>
      <c r="N51" s="459"/>
      <c r="O51" s="460">
        <v>450</v>
      </c>
      <c r="P51" s="461"/>
      <c r="Q51" s="461"/>
    </row>
    <row r="52" spans="1:256" ht="15">
      <c r="A52" s="560">
        <f t="shared" si="0"/>
        <v>49</v>
      </c>
      <c r="B52" s="570"/>
      <c r="C52" s="550" t="s">
        <v>672</v>
      </c>
      <c r="D52" s="552" t="s">
        <v>673</v>
      </c>
      <c r="E52" s="569">
        <v>100</v>
      </c>
      <c r="F52" s="608">
        <v>0</v>
      </c>
      <c r="G52" s="568">
        <f>E52*F52</f>
        <v>0</v>
      </c>
      <c r="H52" s="598"/>
      <c r="I52" s="568"/>
      <c r="J52" s="568">
        <f t="shared" si="4"/>
        <v>0</v>
      </c>
      <c r="K52" s="568"/>
      <c r="M52" s="458">
        <v>15</v>
      </c>
      <c r="N52" s="459"/>
      <c r="O52" s="460">
        <v>0</v>
      </c>
      <c r="P52" s="461"/>
      <c r="Q52" s="461"/>
    </row>
    <row r="53" spans="1:256" ht="24.75">
      <c r="A53" s="560">
        <f t="shared" si="0"/>
        <v>50</v>
      </c>
      <c r="B53" s="570"/>
      <c r="C53" s="597" t="s">
        <v>674</v>
      </c>
      <c r="D53" s="552" t="s">
        <v>675</v>
      </c>
      <c r="E53" s="569">
        <v>12.6</v>
      </c>
      <c r="F53" s="568"/>
      <c r="G53" s="568"/>
      <c r="H53" s="608">
        <v>0</v>
      </c>
      <c r="I53" s="568">
        <f t="shared" si="3"/>
        <v>0</v>
      </c>
      <c r="J53" s="568">
        <f t="shared" si="4"/>
        <v>0</v>
      </c>
      <c r="K53" s="568"/>
      <c r="M53" s="458">
        <v>0</v>
      </c>
      <c r="N53" s="459"/>
      <c r="O53" s="460">
        <v>450</v>
      </c>
      <c r="P53" s="461"/>
      <c r="Q53" s="461"/>
    </row>
    <row r="54" spans="1:256" ht="15">
      <c r="A54" s="560">
        <f t="shared" si="0"/>
        <v>51</v>
      </c>
      <c r="B54" s="570"/>
      <c r="C54" s="550" t="s">
        <v>676</v>
      </c>
      <c r="D54" s="552" t="s">
        <v>665</v>
      </c>
      <c r="E54" s="569">
        <v>7</v>
      </c>
      <c r="F54" s="568"/>
      <c r="G54" s="568"/>
      <c r="H54" s="608">
        <v>0</v>
      </c>
      <c r="I54" s="568">
        <f t="shared" si="3"/>
        <v>0</v>
      </c>
      <c r="J54" s="568">
        <f t="shared" si="4"/>
        <v>0</v>
      </c>
      <c r="K54" s="568"/>
      <c r="M54" s="458">
        <v>0</v>
      </c>
      <c r="N54" s="459"/>
      <c r="O54" s="460">
        <v>450</v>
      </c>
      <c r="P54" s="461"/>
      <c r="Q54" s="461"/>
    </row>
    <row r="55" spans="1:256" ht="15">
      <c r="A55" s="560">
        <f t="shared" si="0"/>
        <v>52</v>
      </c>
      <c r="B55" s="570"/>
      <c r="C55" s="550" t="s">
        <v>677</v>
      </c>
      <c r="D55" s="552" t="s">
        <v>637</v>
      </c>
      <c r="E55" s="569">
        <v>3.5</v>
      </c>
      <c r="F55" s="608">
        <v>0</v>
      </c>
      <c r="G55" s="568">
        <f>E55*F55</f>
        <v>0</v>
      </c>
      <c r="H55" s="608">
        <v>0</v>
      </c>
      <c r="I55" s="568">
        <f t="shared" si="3"/>
        <v>0</v>
      </c>
      <c r="J55" s="568">
        <f t="shared" si="4"/>
        <v>0</v>
      </c>
      <c r="K55" s="568"/>
      <c r="M55" s="458">
        <v>400</v>
      </c>
      <c r="N55" s="459"/>
      <c r="O55" s="460">
        <v>350</v>
      </c>
      <c r="P55" s="461"/>
      <c r="Q55" s="461"/>
    </row>
    <row r="56" spans="1:256" ht="15">
      <c r="A56" s="560">
        <f t="shared" si="0"/>
        <v>53</v>
      </c>
      <c r="B56" s="570"/>
      <c r="C56" s="550" t="s">
        <v>825</v>
      </c>
      <c r="D56" s="552" t="s">
        <v>678</v>
      </c>
      <c r="E56" s="608">
        <v>0</v>
      </c>
      <c r="F56" s="568">
        <f>SUM(G8:G55)</f>
        <v>0</v>
      </c>
      <c r="G56" s="568">
        <f>E56%*F56</f>
        <v>0</v>
      </c>
      <c r="H56" s="568"/>
      <c r="I56" s="568"/>
      <c r="J56" s="568">
        <f>G56+I56</f>
        <v>0</v>
      </c>
      <c r="K56" s="568"/>
      <c r="M56" s="458"/>
      <c r="N56" s="459"/>
      <c r="O56" s="460"/>
      <c r="P56" s="461"/>
      <c r="Q56" s="461"/>
    </row>
    <row r="57" spans="1:256" ht="6.75" customHeight="1">
      <c r="A57" s="560">
        <f t="shared" si="0"/>
        <v>54</v>
      </c>
      <c r="B57" s="552"/>
      <c r="C57" s="552"/>
      <c r="D57" s="552"/>
      <c r="E57" s="569"/>
      <c r="F57" s="568"/>
      <c r="G57" s="568"/>
      <c r="H57" s="568"/>
      <c r="I57" s="568"/>
      <c r="J57" s="568"/>
      <c r="K57" s="568"/>
      <c r="M57" s="462"/>
      <c r="N57" s="462"/>
      <c r="O57" s="463"/>
      <c r="P57" s="462"/>
      <c r="Q57" s="462"/>
    </row>
    <row r="58" spans="1:256" ht="15">
      <c r="A58" s="560">
        <f t="shared" si="0"/>
        <v>55</v>
      </c>
      <c r="B58" s="564" t="s">
        <v>679</v>
      </c>
      <c r="C58" s="599" t="s">
        <v>680</v>
      </c>
      <c r="D58" s="600"/>
      <c r="E58" s="601"/>
      <c r="F58" s="602"/>
      <c r="G58" s="603">
        <f>SUM(G8:G56)</f>
        <v>0</v>
      </c>
      <c r="H58" s="602"/>
      <c r="I58" s="603">
        <f>SUM(I8:I56)</f>
        <v>0</v>
      </c>
      <c r="J58" s="603">
        <f>SUM(J8:J56)</f>
        <v>0</v>
      </c>
      <c r="K58" s="604"/>
      <c r="M58" s="462"/>
      <c r="N58" s="462"/>
      <c r="O58" s="463"/>
      <c r="P58" s="462"/>
      <c r="Q58" s="462"/>
    </row>
    <row r="59" spans="1:256" ht="9.75" customHeight="1">
      <c r="A59" s="560"/>
      <c r="B59" s="552"/>
      <c r="C59" s="605"/>
      <c r="D59" s="550"/>
      <c r="E59" s="606"/>
      <c r="F59" s="550"/>
      <c r="G59" s="607"/>
      <c r="H59" s="550"/>
      <c r="I59" s="607"/>
      <c r="J59" s="607"/>
      <c r="K59" s="607"/>
    </row>
    <row r="60" spans="1:256">
      <c r="A60" s="570"/>
      <c r="B60" s="552"/>
      <c r="C60" s="550"/>
      <c r="D60" s="550"/>
      <c r="E60" s="606"/>
      <c r="F60" s="550"/>
      <c r="G60" s="550"/>
      <c r="H60" s="550"/>
      <c r="I60" s="550"/>
      <c r="J60" s="550"/>
      <c r="K60" s="552"/>
    </row>
    <row r="61" spans="1:256">
      <c r="A61" s="570"/>
      <c r="B61" s="552"/>
      <c r="C61" s="552"/>
      <c r="D61" s="552"/>
      <c r="E61" s="569"/>
      <c r="F61" s="552"/>
      <c r="G61" s="552"/>
      <c r="H61" s="552"/>
      <c r="I61" s="552"/>
      <c r="J61" s="552"/>
      <c r="K61" s="552"/>
    </row>
  </sheetData>
  <sheetProtection password="DABF" sheet="1" objects="1" scenarios="1" formatCells="0" selectLockedCells="1"/>
  <mergeCells count="7">
    <mergeCell ref="J1:J2"/>
    <mergeCell ref="D1:D2"/>
    <mergeCell ref="E1:E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9" fitToHeight="3" orientation="landscape" r:id="rId1"/>
  <headerFooter alignWithMargins="0"/>
  <rowBreaks count="1" manualBreakCount="1">
    <brk id="39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G21" sqref="G20:H21"/>
    </sheetView>
  </sheetViews>
  <sheetFormatPr defaultRowHeight="15"/>
  <cols>
    <col min="2" max="2" width="13.28515625" customWidth="1"/>
    <col min="3" max="3" width="17.5703125" customWidth="1"/>
    <col min="5" max="5" width="13.140625" customWidth="1"/>
    <col min="6" max="6" width="14.85546875" customWidth="1"/>
    <col min="8" max="8" width="13.42578125" customWidth="1"/>
    <col min="9" max="9" width="16.140625" customWidth="1"/>
  </cols>
  <sheetData>
    <row r="1" spans="1:9" ht="23.25">
      <c r="A1" s="953" t="s">
        <v>0</v>
      </c>
      <c r="B1" s="716"/>
      <c r="C1" s="716"/>
      <c r="D1" s="716"/>
      <c r="E1" s="716"/>
      <c r="F1" s="716"/>
      <c r="G1" s="716"/>
      <c r="H1" s="716"/>
      <c r="I1" s="716"/>
    </row>
    <row r="2" spans="1:9">
      <c r="A2" s="717" t="s">
        <v>1</v>
      </c>
      <c r="B2" s="718"/>
      <c r="C2" s="719" t="s">
        <v>798</v>
      </c>
      <c r="D2" s="720"/>
      <c r="E2" s="954" t="s">
        <v>2</v>
      </c>
      <c r="F2" s="954" t="str">
        <f>'[2]Stavební rozpočet'!L2</f>
        <v> </v>
      </c>
      <c r="G2" s="718"/>
      <c r="H2" s="954" t="s">
        <v>4</v>
      </c>
      <c r="I2" s="722" t="s">
        <v>5</v>
      </c>
    </row>
    <row r="3" spans="1:9" ht="15.75" thickBot="1">
      <c r="A3" s="714"/>
      <c r="B3" s="701"/>
      <c r="C3" s="721"/>
      <c r="D3" s="721"/>
      <c r="E3" s="701"/>
      <c r="F3" s="701"/>
      <c r="G3" s="701"/>
      <c r="H3" s="701"/>
      <c r="I3" s="715"/>
    </row>
    <row r="4" spans="1:9">
      <c r="A4" s="713" t="s">
        <v>6</v>
      </c>
      <c r="B4" s="701"/>
      <c r="C4" s="956" t="str">
        <f>'[2]Stavební rozpočet'!D4</f>
        <v>SLABOPROUD</v>
      </c>
      <c r="D4" s="957"/>
      <c r="E4" s="700" t="s">
        <v>7</v>
      </c>
      <c r="F4" s="702" t="s">
        <v>760</v>
      </c>
      <c r="G4" s="701"/>
      <c r="H4" s="700" t="s">
        <v>4</v>
      </c>
      <c r="I4" s="715" t="s">
        <v>5</v>
      </c>
    </row>
    <row r="5" spans="1:9" ht="15.75" thickBot="1">
      <c r="A5" s="714"/>
      <c r="B5" s="701"/>
      <c r="C5" s="958"/>
      <c r="D5" s="959"/>
      <c r="E5" s="701"/>
      <c r="F5" s="701"/>
      <c r="G5" s="701"/>
      <c r="H5" s="701"/>
      <c r="I5" s="715"/>
    </row>
    <row r="6" spans="1:9">
      <c r="A6" s="713" t="s">
        <v>8</v>
      </c>
      <c r="B6" s="701"/>
      <c r="C6" s="700" t="str">
        <f>'[2]Stavební rozpočet'!D6</f>
        <v>Hradec Králové</v>
      </c>
      <c r="D6" s="701"/>
      <c r="E6" s="700" t="s">
        <v>10</v>
      </c>
      <c r="F6" s="960" t="str">
        <f>'[2]Stavební rozpočet'!L6</f>
        <v> </v>
      </c>
      <c r="G6" s="961"/>
      <c r="H6" s="700" t="s">
        <v>4</v>
      </c>
      <c r="I6" s="955" t="s">
        <v>5</v>
      </c>
    </row>
    <row r="7" spans="1:9">
      <c r="A7" s="714"/>
      <c r="B7" s="701"/>
      <c r="C7" s="701"/>
      <c r="D7" s="701"/>
      <c r="E7" s="701"/>
      <c r="F7" s="961"/>
      <c r="G7" s="961"/>
      <c r="H7" s="701"/>
      <c r="I7" s="955"/>
    </row>
    <row r="8" spans="1:9">
      <c r="A8" s="713" t="s">
        <v>11</v>
      </c>
      <c r="B8" s="701"/>
      <c r="C8" s="700"/>
      <c r="D8" s="701"/>
      <c r="E8" s="700" t="s">
        <v>12</v>
      </c>
      <c r="F8" s="700" t="str">
        <f>'[2]Stavební rozpočet'!J6</f>
        <v xml:space="preserve"> </v>
      </c>
      <c r="G8" s="701"/>
      <c r="H8" s="701" t="s">
        <v>14</v>
      </c>
      <c r="I8" s="964">
        <v>3</v>
      </c>
    </row>
    <row r="9" spans="1:9">
      <c r="A9" s="714"/>
      <c r="B9" s="701"/>
      <c r="C9" s="701"/>
      <c r="D9" s="701"/>
      <c r="E9" s="701"/>
      <c r="F9" s="701"/>
      <c r="G9" s="701"/>
      <c r="H9" s="701"/>
      <c r="I9" s="715"/>
    </row>
    <row r="10" spans="1:9">
      <c r="A10" s="713" t="s">
        <v>15</v>
      </c>
      <c r="B10" s="701"/>
      <c r="C10" s="700" t="str">
        <f>'[2]Stavební rozpočet'!D8</f>
        <v xml:space="preserve"> </v>
      </c>
      <c r="D10" s="701"/>
      <c r="E10" s="700" t="s">
        <v>16</v>
      </c>
      <c r="F10" s="960"/>
      <c r="G10" s="961"/>
      <c r="H10" s="701" t="s">
        <v>17</v>
      </c>
      <c r="I10" s="962"/>
    </row>
    <row r="11" spans="1:9">
      <c r="A11" s="965"/>
      <c r="B11" s="966"/>
      <c r="C11" s="966"/>
      <c r="D11" s="966"/>
      <c r="E11" s="966"/>
      <c r="F11" s="967"/>
      <c r="G11" s="967"/>
      <c r="H11" s="966"/>
      <c r="I11" s="963"/>
    </row>
    <row r="12" spans="1:9" ht="23.25">
      <c r="A12" s="968" t="s">
        <v>18</v>
      </c>
      <c r="B12" s="968"/>
      <c r="C12" s="968"/>
      <c r="D12" s="968"/>
      <c r="E12" s="968"/>
      <c r="F12" s="968"/>
      <c r="G12" s="968"/>
      <c r="H12" s="968"/>
      <c r="I12" s="968"/>
    </row>
    <row r="13" spans="1:9" ht="26.25">
      <c r="A13" s="249" t="s">
        <v>19</v>
      </c>
      <c r="B13" s="969" t="s">
        <v>20</v>
      </c>
      <c r="C13" s="970"/>
      <c r="D13" s="250" t="s">
        <v>21</v>
      </c>
      <c r="E13" s="969" t="s">
        <v>22</v>
      </c>
      <c r="F13" s="970"/>
      <c r="G13" s="250" t="s">
        <v>23</v>
      </c>
      <c r="H13" s="969" t="s">
        <v>24</v>
      </c>
      <c r="I13" s="970"/>
    </row>
    <row r="14" spans="1:9" ht="15.75">
      <c r="A14" s="251" t="s">
        <v>25</v>
      </c>
      <c r="B14" s="398" t="s">
        <v>26</v>
      </c>
      <c r="C14" s="253">
        <f>SUM('[2]Stavební rozpočet'!AB12:AB15)</f>
        <v>0</v>
      </c>
      <c r="D14" s="971" t="s">
        <v>27</v>
      </c>
      <c r="E14" s="972"/>
      <c r="F14" s="253">
        <f>[2]VORN!I15</f>
        <v>0</v>
      </c>
      <c r="G14" s="971" t="s">
        <v>28</v>
      </c>
      <c r="H14" s="972"/>
      <c r="I14" s="253">
        <v>0</v>
      </c>
    </row>
    <row r="15" spans="1:9" ht="15.75">
      <c r="A15" s="254" t="s">
        <v>5</v>
      </c>
      <c r="B15" s="398" t="s">
        <v>29</v>
      </c>
      <c r="C15" s="253">
        <f>'rozpočet 6 slab'!L16</f>
        <v>0</v>
      </c>
      <c r="D15" s="971" t="s">
        <v>30</v>
      </c>
      <c r="E15" s="972"/>
      <c r="F15" s="253">
        <f>[2]VORN!I16</f>
        <v>0</v>
      </c>
      <c r="G15" s="971" t="s">
        <v>31</v>
      </c>
      <c r="H15" s="972"/>
      <c r="I15" s="253">
        <f>[2]VORN!I22</f>
        <v>0</v>
      </c>
    </row>
    <row r="16" spans="1:9" ht="15.75">
      <c r="A16" s="251" t="s">
        <v>32</v>
      </c>
      <c r="B16" s="398" t="s">
        <v>26</v>
      </c>
      <c r="C16" s="253">
        <f>SUM('[2]Stavební rozpočet'!AD12:AD15)</f>
        <v>0</v>
      </c>
      <c r="D16" s="971" t="s">
        <v>33</v>
      </c>
      <c r="E16" s="972"/>
      <c r="F16" s="253">
        <f>[2]VORN!I17</f>
        <v>0</v>
      </c>
      <c r="G16" s="971" t="s">
        <v>34</v>
      </c>
      <c r="H16" s="972"/>
      <c r="I16" s="253">
        <f>[2]VORN!I23</f>
        <v>0</v>
      </c>
    </row>
    <row r="17" spans="1:9" ht="15.75">
      <c r="A17" s="254" t="s">
        <v>5</v>
      </c>
      <c r="B17" s="398" t="s">
        <v>29</v>
      </c>
      <c r="C17" s="253">
        <f>SUM('[2]Stavební rozpočet'!AE12:AE15)</f>
        <v>0</v>
      </c>
      <c r="D17" s="971" t="s">
        <v>5</v>
      </c>
      <c r="E17" s="972"/>
      <c r="F17" s="255" t="s">
        <v>5</v>
      </c>
      <c r="G17" s="971" t="s">
        <v>35</v>
      </c>
      <c r="H17" s="972"/>
      <c r="I17" s="253">
        <v>0</v>
      </c>
    </row>
    <row r="18" spans="1:9" ht="15.75">
      <c r="A18" s="251" t="s">
        <v>36</v>
      </c>
      <c r="B18" s="398" t="s">
        <v>26</v>
      </c>
      <c r="C18" s="253">
        <f>SUM('[2]Stavební rozpočet'!AF12:AF15)</f>
        <v>0</v>
      </c>
      <c r="D18" s="971" t="s">
        <v>5</v>
      </c>
      <c r="E18" s="972"/>
      <c r="F18" s="255" t="s">
        <v>5</v>
      </c>
      <c r="G18" s="971" t="s">
        <v>37</v>
      </c>
      <c r="H18" s="972"/>
      <c r="I18" s="253">
        <f>[2]VORN!I25</f>
        <v>0</v>
      </c>
    </row>
    <row r="19" spans="1:9" ht="15.75">
      <c r="A19" s="254" t="s">
        <v>5</v>
      </c>
      <c r="B19" s="398" t="s">
        <v>29</v>
      </c>
      <c r="C19" s="253">
        <f>SUM('[2]Stavební rozpočet'!AG12:AG15)</f>
        <v>0</v>
      </c>
      <c r="D19" s="971" t="s">
        <v>5</v>
      </c>
      <c r="E19" s="972"/>
      <c r="F19" s="255" t="s">
        <v>5</v>
      </c>
      <c r="G19" s="971" t="s">
        <v>38</v>
      </c>
      <c r="H19" s="972"/>
      <c r="I19" s="253">
        <f>[2]VORN!I26</f>
        <v>0</v>
      </c>
    </row>
    <row r="20" spans="1:9" ht="15.75">
      <c r="A20" s="973" t="s">
        <v>39</v>
      </c>
      <c r="B20" s="974"/>
      <c r="C20" s="253">
        <f>SUM('[2]Stavební rozpočet'!AH12:AH15)</f>
        <v>0</v>
      </c>
      <c r="D20" s="971" t="s">
        <v>5</v>
      </c>
      <c r="E20" s="972"/>
      <c r="F20" s="255" t="s">
        <v>5</v>
      </c>
      <c r="G20" s="971" t="s">
        <v>5</v>
      </c>
      <c r="H20" s="972"/>
      <c r="I20" s="255" t="s">
        <v>5</v>
      </c>
    </row>
    <row r="21" spans="1:9" ht="15.75">
      <c r="A21" s="978" t="s">
        <v>40</v>
      </c>
      <c r="B21" s="979"/>
      <c r="C21" s="256">
        <f>SUM('[2]Stavební rozpočet'!Z12:Z15)</f>
        <v>0</v>
      </c>
      <c r="D21" s="980" t="s">
        <v>5</v>
      </c>
      <c r="E21" s="981"/>
      <c r="F21" s="257" t="s">
        <v>5</v>
      </c>
      <c r="G21" s="980" t="s">
        <v>5</v>
      </c>
      <c r="H21" s="981"/>
      <c r="I21" s="257" t="s">
        <v>5</v>
      </c>
    </row>
    <row r="22" spans="1:9" ht="15.75">
      <c r="A22" s="982" t="s">
        <v>41</v>
      </c>
      <c r="B22" s="983"/>
      <c r="C22" s="258">
        <f>SUM(C14:C21)</f>
        <v>0</v>
      </c>
      <c r="D22" s="984" t="s">
        <v>42</v>
      </c>
      <c r="E22" s="983"/>
      <c r="F22" s="258">
        <f>SUM(F14:F21)</f>
        <v>0</v>
      </c>
      <c r="G22" s="984" t="s">
        <v>43</v>
      </c>
      <c r="H22" s="983"/>
      <c r="I22" s="258">
        <v>0</v>
      </c>
    </row>
    <row r="23" spans="1:9" ht="16.5" thickBot="1">
      <c r="D23" s="973" t="s">
        <v>44</v>
      </c>
      <c r="E23" s="974"/>
      <c r="F23" s="259">
        <v>0</v>
      </c>
      <c r="G23" s="985" t="s">
        <v>45</v>
      </c>
      <c r="H23" s="974"/>
      <c r="I23" s="253">
        <v>0</v>
      </c>
    </row>
    <row r="24" spans="1:9" ht="15.75">
      <c r="G24" s="973" t="s">
        <v>46</v>
      </c>
      <c r="H24" s="974"/>
      <c r="I24" s="253">
        <f>vorn_sum</f>
        <v>0</v>
      </c>
    </row>
    <row r="25" spans="1:9" ht="15.75">
      <c r="G25" s="973" t="s">
        <v>47</v>
      </c>
      <c r="H25" s="974"/>
      <c r="I25" s="253">
        <v>0</v>
      </c>
    </row>
    <row r="27" spans="1:9" ht="15.75">
      <c r="A27" s="986" t="s">
        <v>48</v>
      </c>
      <c r="B27" s="977"/>
      <c r="C27" s="260">
        <f>SUM('[2]Stavební rozpočet'!AJ12:AJ15)</f>
        <v>0</v>
      </c>
    </row>
    <row r="28" spans="1:9" ht="15.75">
      <c r="A28" s="975" t="s">
        <v>49</v>
      </c>
      <c r="B28" s="976"/>
      <c r="C28" s="261">
        <f>SUM('[2]Stavební rozpočet'!AK12:AK15)</f>
        <v>0</v>
      </c>
      <c r="D28" s="977" t="s">
        <v>50</v>
      </c>
      <c r="E28" s="977"/>
      <c r="F28" s="260">
        <f>ROUND(C28*(12/100),2)</f>
        <v>0</v>
      </c>
      <c r="G28" s="977" t="s">
        <v>51</v>
      </c>
      <c r="H28" s="977"/>
      <c r="I28" s="260"/>
    </row>
    <row r="29" spans="1:9" ht="15.75">
      <c r="A29" s="975" t="s">
        <v>52</v>
      </c>
      <c r="B29" s="976"/>
      <c r="C29" s="261">
        <f>C22</f>
        <v>0</v>
      </c>
      <c r="D29" s="976" t="s">
        <v>53</v>
      </c>
      <c r="E29" s="976"/>
      <c r="F29" s="261">
        <f>ROUND(C29*(21/100),2)</f>
        <v>0</v>
      </c>
      <c r="G29" s="976" t="s">
        <v>54</v>
      </c>
      <c r="H29" s="976"/>
      <c r="I29" s="261">
        <f>C29+F29</f>
        <v>0</v>
      </c>
    </row>
    <row r="30" spans="1:9" ht="15.75" thickBot="1"/>
    <row r="31" spans="1:9">
      <c r="A31" s="987" t="s">
        <v>55</v>
      </c>
      <c r="B31" s="988"/>
      <c r="C31" s="989"/>
      <c r="D31" s="988" t="s">
        <v>56</v>
      </c>
      <c r="E31" s="988"/>
      <c r="F31" s="989"/>
      <c r="G31" s="988" t="s">
        <v>57</v>
      </c>
      <c r="H31" s="988"/>
      <c r="I31" s="989"/>
    </row>
    <row r="32" spans="1:9">
      <c r="A32" s="990" t="s">
        <v>5</v>
      </c>
      <c r="B32" s="980"/>
      <c r="C32" s="991"/>
      <c r="D32" s="980" t="s">
        <v>5</v>
      </c>
      <c r="E32" s="980"/>
      <c r="F32" s="991"/>
      <c r="G32" s="980" t="s">
        <v>5</v>
      </c>
      <c r="H32" s="980"/>
      <c r="I32" s="991"/>
    </row>
    <row r="33" spans="1:9">
      <c r="A33" s="990" t="s">
        <v>5</v>
      </c>
      <c r="B33" s="980"/>
      <c r="C33" s="991"/>
      <c r="D33" s="980" t="s">
        <v>5</v>
      </c>
      <c r="E33" s="980"/>
      <c r="F33" s="991"/>
      <c r="G33" s="980" t="s">
        <v>5</v>
      </c>
      <c r="H33" s="980"/>
      <c r="I33" s="991"/>
    </row>
    <row r="34" spans="1:9">
      <c r="A34" s="990" t="s">
        <v>5</v>
      </c>
      <c r="B34" s="980"/>
      <c r="C34" s="991"/>
      <c r="D34" s="980" t="s">
        <v>5</v>
      </c>
      <c r="E34" s="980"/>
      <c r="F34" s="991"/>
      <c r="G34" s="980" t="s">
        <v>5</v>
      </c>
      <c r="H34" s="980"/>
      <c r="I34" s="991"/>
    </row>
    <row r="35" spans="1:9" ht="15.75" thickBot="1">
      <c r="A35" s="992" t="s">
        <v>58</v>
      </c>
      <c r="B35" s="993"/>
      <c r="C35" s="994"/>
      <c r="D35" s="993" t="s">
        <v>58</v>
      </c>
      <c r="E35" s="993"/>
      <c r="F35" s="994"/>
      <c r="G35" s="993" t="s">
        <v>58</v>
      </c>
      <c r="H35" s="993"/>
      <c r="I35" s="994"/>
    </row>
    <row r="36" spans="1:9">
      <c r="A36" s="262" t="s">
        <v>233</v>
      </c>
    </row>
    <row r="37" spans="1:9">
      <c r="A37" s="700" t="s">
        <v>5</v>
      </c>
      <c r="B37" s="701"/>
      <c r="C37" s="701"/>
      <c r="D37" s="701"/>
      <c r="E37" s="701"/>
      <c r="F37" s="701"/>
      <c r="G37" s="701"/>
      <c r="H37" s="701"/>
      <c r="I37" s="701"/>
    </row>
  </sheetData>
  <sheetProtection password="DABF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J8" sqref="J8:J9"/>
    </sheetView>
  </sheetViews>
  <sheetFormatPr defaultRowHeight="15"/>
  <cols>
    <col min="3" max="3" width="12.28515625" customWidth="1"/>
    <col min="5" max="5" width="24.42578125" customWidth="1"/>
    <col min="8" max="8" width="13" customWidth="1"/>
    <col min="9" max="9" width="11.28515625" customWidth="1"/>
    <col min="10" max="11" width="13.42578125" customWidth="1"/>
    <col min="12" max="12" width="13.140625" customWidth="1"/>
    <col min="13" max="13" width="19" customWidth="1"/>
    <col min="16" max="16" width="11.85546875" customWidth="1"/>
  </cols>
  <sheetData>
    <row r="1" spans="1:16" ht="23.25">
      <c r="A1" s="830" t="s">
        <v>823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</row>
    <row r="2" spans="1:16">
      <c r="A2" s="717" t="s">
        <v>1</v>
      </c>
      <c r="B2" s="718"/>
      <c r="C2" s="718"/>
      <c r="D2" s="719" t="s">
        <v>798</v>
      </c>
      <c r="E2" s="720"/>
      <c r="F2" s="720"/>
      <c r="G2" s="720"/>
      <c r="H2" s="718" t="s">
        <v>60</v>
      </c>
      <c r="I2" s="718"/>
      <c r="J2" s="718" t="s">
        <v>13</v>
      </c>
      <c r="K2" s="954" t="s">
        <v>2</v>
      </c>
      <c r="L2" s="718" t="s">
        <v>3</v>
      </c>
      <c r="M2" s="718"/>
      <c r="N2" s="718"/>
      <c r="O2" s="718"/>
      <c r="P2" s="722"/>
    </row>
    <row r="3" spans="1:16" ht="15.75" thickBot="1">
      <c r="A3" s="714"/>
      <c r="B3" s="701"/>
      <c r="C3" s="701"/>
      <c r="D3" s="721"/>
      <c r="E3" s="721"/>
      <c r="F3" s="721"/>
      <c r="G3" s="721"/>
      <c r="H3" s="701"/>
      <c r="I3" s="701"/>
      <c r="J3" s="701"/>
      <c r="K3" s="701"/>
      <c r="L3" s="701"/>
      <c r="M3" s="701"/>
      <c r="N3" s="701"/>
      <c r="O3" s="701"/>
      <c r="P3" s="715"/>
    </row>
    <row r="4" spans="1:16" ht="15" customHeight="1">
      <c r="A4" s="713" t="s">
        <v>6</v>
      </c>
      <c r="B4" s="701"/>
      <c r="C4" s="701"/>
      <c r="D4" s="956"/>
      <c r="E4" s="957"/>
      <c r="F4" s="956"/>
      <c r="G4" s="957"/>
      <c r="H4" s="701" t="s">
        <v>11</v>
      </c>
      <c r="I4" s="701"/>
      <c r="J4" s="701"/>
      <c r="K4" s="700" t="s">
        <v>7</v>
      </c>
      <c r="L4" s="701" t="s">
        <v>3</v>
      </c>
      <c r="M4" s="701"/>
      <c r="N4" s="701"/>
      <c r="O4" s="701"/>
      <c r="P4" s="715"/>
    </row>
    <row r="5" spans="1:16" ht="15.75" thickBot="1">
      <c r="A5" s="714"/>
      <c r="B5" s="701"/>
      <c r="C5" s="701"/>
      <c r="D5" s="958"/>
      <c r="E5" s="959"/>
      <c r="F5" s="958"/>
      <c r="G5" s="959"/>
      <c r="H5" s="701"/>
      <c r="I5" s="701"/>
      <c r="J5" s="701"/>
      <c r="K5" s="701"/>
      <c r="L5" s="701"/>
      <c r="M5" s="701"/>
      <c r="N5" s="701"/>
      <c r="O5" s="701"/>
      <c r="P5" s="715"/>
    </row>
    <row r="6" spans="1:16">
      <c r="A6" s="713" t="s">
        <v>8</v>
      </c>
      <c r="B6" s="701"/>
      <c r="C6" s="701"/>
      <c r="D6" s="700" t="s">
        <v>543</v>
      </c>
      <c r="E6" s="701"/>
      <c r="F6" s="701"/>
      <c r="G6" s="701"/>
      <c r="H6" s="701" t="s">
        <v>12</v>
      </c>
      <c r="I6" s="701"/>
      <c r="J6" s="701" t="s">
        <v>13</v>
      </c>
      <c r="K6" s="700" t="s">
        <v>10</v>
      </c>
      <c r="L6" s="961" t="s">
        <v>3</v>
      </c>
      <c r="M6" s="961"/>
      <c r="N6" s="961"/>
      <c r="O6" s="961"/>
      <c r="P6" s="955"/>
    </row>
    <row r="7" spans="1:16">
      <c r="A7" s="714"/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961"/>
      <c r="M7" s="961"/>
      <c r="N7" s="961"/>
      <c r="O7" s="961"/>
      <c r="P7" s="955"/>
    </row>
    <row r="8" spans="1:16">
      <c r="A8" s="713" t="s">
        <v>15</v>
      </c>
      <c r="B8" s="701"/>
      <c r="C8" s="701"/>
      <c r="D8" s="700" t="s">
        <v>13</v>
      </c>
      <c r="E8" s="701"/>
      <c r="F8" s="701"/>
      <c r="G8" s="701"/>
      <c r="H8" s="701" t="s">
        <v>61</v>
      </c>
      <c r="I8" s="701"/>
      <c r="J8" s="961"/>
      <c r="K8" s="700" t="s">
        <v>16</v>
      </c>
      <c r="L8" s="960"/>
      <c r="M8" s="961"/>
      <c r="N8" s="961"/>
      <c r="O8" s="961"/>
      <c r="P8" s="955"/>
    </row>
    <row r="9" spans="1:16" ht="15.75" thickBot="1">
      <c r="A9" s="714"/>
      <c r="B9" s="701"/>
      <c r="C9" s="701"/>
      <c r="D9" s="701"/>
      <c r="E9" s="701"/>
      <c r="F9" s="701"/>
      <c r="G9" s="701"/>
      <c r="H9" s="701"/>
      <c r="I9" s="701"/>
      <c r="J9" s="961"/>
      <c r="K9" s="701"/>
      <c r="L9" s="961"/>
      <c r="M9" s="961"/>
      <c r="N9" s="961"/>
      <c r="O9" s="961"/>
      <c r="P9" s="955"/>
    </row>
    <row r="10" spans="1:16">
      <c r="A10" s="263" t="s">
        <v>62</v>
      </c>
      <c r="B10" s="399" t="s">
        <v>63</v>
      </c>
      <c r="C10" s="399" t="s">
        <v>64</v>
      </c>
      <c r="D10" s="703" t="s">
        <v>65</v>
      </c>
      <c r="E10" s="704"/>
      <c r="F10" s="399" t="s">
        <v>66</v>
      </c>
      <c r="G10" s="265" t="s">
        <v>67</v>
      </c>
      <c r="H10" s="266" t="s">
        <v>68</v>
      </c>
      <c r="I10" s="267" t="s">
        <v>69</v>
      </c>
      <c r="J10" s="995" t="s">
        <v>70</v>
      </c>
      <c r="K10" s="705"/>
      <c r="L10" s="996"/>
      <c r="M10" s="407" t="s">
        <v>70</v>
      </c>
      <c r="N10" s="705" t="s">
        <v>71</v>
      </c>
      <c r="O10" s="705"/>
      <c r="P10" s="269" t="s">
        <v>72</v>
      </c>
    </row>
    <row r="11" spans="1:16" ht="15.75" thickBot="1">
      <c r="A11" s="270" t="s">
        <v>13</v>
      </c>
      <c r="B11" s="271" t="s">
        <v>13</v>
      </c>
      <c r="C11" s="271" t="s">
        <v>13</v>
      </c>
      <c r="D11" s="706" t="s">
        <v>73</v>
      </c>
      <c r="E11" s="707"/>
      <c r="F11" s="271" t="s">
        <v>13</v>
      </c>
      <c r="G11" s="271" t="s">
        <v>13</v>
      </c>
      <c r="H11" s="272" t="s">
        <v>74</v>
      </c>
      <c r="I11" s="273" t="s">
        <v>13</v>
      </c>
      <c r="J11" s="274" t="s">
        <v>75</v>
      </c>
      <c r="K11" s="275" t="s">
        <v>29</v>
      </c>
      <c r="L11" s="276" t="s">
        <v>76</v>
      </c>
      <c r="M11" s="276" t="s">
        <v>77</v>
      </c>
      <c r="N11" s="275" t="s">
        <v>78</v>
      </c>
      <c r="O11" s="272" t="s">
        <v>76</v>
      </c>
      <c r="P11" s="274" t="s">
        <v>79</v>
      </c>
    </row>
    <row r="12" spans="1:16" ht="32.25" customHeight="1">
      <c r="A12" s="277" t="s">
        <v>5</v>
      </c>
      <c r="B12" s="400" t="s">
        <v>5</v>
      </c>
      <c r="C12" s="400" t="s">
        <v>120</v>
      </c>
      <c r="D12" s="708" t="s">
        <v>549</v>
      </c>
      <c r="E12" s="709"/>
      <c r="F12" s="279" t="s">
        <v>13</v>
      </c>
      <c r="G12" s="279" t="s">
        <v>13</v>
      </c>
      <c r="H12" s="279" t="s">
        <v>13</v>
      </c>
      <c r="I12" s="279" t="s">
        <v>13</v>
      </c>
      <c r="J12" s="280">
        <f>SUM(J13:J15)</f>
        <v>0</v>
      </c>
      <c r="K12" s="280">
        <f>SUM(K13:K15)</f>
        <v>0</v>
      </c>
      <c r="L12" s="280">
        <f>SUM(L13:L15)</f>
        <v>0</v>
      </c>
      <c r="M12" s="280">
        <f>SUM(M13:M15)</f>
        <v>0</v>
      </c>
      <c r="N12" s="281" t="s">
        <v>5</v>
      </c>
      <c r="O12" s="280">
        <f>SUM(O13:O15)</f>
        <v>0</v>
      </c>
      <c r="P12" s="282" t="s">
        <v>5</v>
      </c>
    </row>
    <row r="13" spans="1:16">
      <c r="A13" s="394">
        <v>1</v>
      </c>
      <c r="B13" s="395" t="s">
        <v>5</v>
      </c>
      <c r="C13" s="395" t="s">
        <v>550</v>
      </c>
      <c r="D13" s="700" t="s">
        <v>551</v>
      </c>
      <c r="E13" s="701"/>
      <c r="F13" s="395" t="s">
        <v>261</v>
      </c>
      <c r="G13" s="285">
        <v>1</v>
      </c>
      <c r="H13" s="285">
        <f>'Kalkulace Suterén'!E66</f>
        <v>0</v>
      </c>
      <c r="I13" s="286" t="s">
        <v>88</v>
      </c>
      <c r="J13" s="285">
        <f>G13*AO13</f>
        <v>0</v>
      </c>
      <c r="K13" s="285">
        <f>G13*AP13</f>
        <v>0</v>
      </c>
      <c r="L13" s="285">
        <f>G13*H13</f>
        <v>0</v>
      </c>
      <c r="M13" s="285">
        <f>L13*1.21</f>
        <v>0</v>
      </c>
      <c r="N13" s="285">
        <v>0</v>
      </c>
      <c r="O13" s="285">
        <f>G13*N13</f>
        <v>0</v>
      </c>
      <c r="P13" s="287" t="s">
        <v>5</v>
      </c>
    </row>
    <row r="14" spans="1:16">
      <c r="A14" s="523">
        <v>2</v>
      </c>
      <c r="B14" s="522" t="s">
        <v>5</v>
      </c>
      <c r="C14" s="522" t="s">
        <v>552</v>
      </c>
      <c r="D14" s="700" t="s">
        <v>553</v>
      </c>
      <c r="E14" s="701"/>
      <c r="F14" s="522" t="s">
        <v>261</v>
      </c>
      <c r="G14" s="285">
        <v>1</v>
      </c>
      <c r="H14" s="285">
        <f>'Kalkulace vrátnice'!E77</f>
        <v>0</v>
      </c>
      <c r="I14" s="286" t="s">
        <v>88</v>
      </c>
      <c r="J14" s="285">
        <f>G14*AO14</f>
        <v>0</v>
      </c>
      <c r="K14" s="285">
        <f>G14*AP14</f>
        <v>0</v>
      </c>
      <c r="L14" s="285">
        <f>G14*H14</f>
        <v>0</v>
      </c>
      <c r="M14" s="285">
        <f>L14*1.21</f>
        <v>0</v>
      </c>
      <c r="N14" s="285">
        <v>0</v>
      </c>
      <c r="O14" s="285">
        <f>G14*N14</f>
        <v>0</v>
      </c>
      <c r="P14" s="287" t="s">
        <v>5</v>
      </c>
    </row>
    <row r="15" spans="1:16" ht="32.25" customHeight="1">
      <c r="A15" s="396">
        <v>3</v>
      </c>
      <c r="B15" s="397" t="s">
        <v>5</v>
      </c>
      <c r="C15" s="524" t="s">
        <v>821</v>
      </c>
      <c r="D15" s="832" t="s">
        <v>822</v>
      </c>
      <c r="E15" s="966"/>
      <c r="F15" s="397" t="s">
        <v>261</v>
      </c>
      <c r="G15" s="288">
        <v>1</v>
      </c>
      <c r="H15" s="539">
        <f>'Kalkulace přivolávací systém'!E25</f>
        <v>0</v>
      </c>
      <c r="I15" s="289" t="s">
        <v>88</v>
      </c>
      <c r="J15" s="288">
        <f>G15*AO15</f>
        <v>0</v>
      </c>
      <c r="K15" s="288">
        <f>G15*AP15</f>
        <v>0</v>
      </c>
      <c r="L15" s="341">
        <f>G15*H15</f>
        <v>0</v>
      </c>
      <c r="M15" s="341">
        <f>L15*1.21</f>
        <v>0</v>
      </c>
      <c r="N15" s="288">
        <v>0</v>
      </c>
      <c r="O15" s="288">
        <f>G15*N15</f>
        <v>0</v>
      </c>
      <c r="P15" s="290" t="s">
        <v>5</v>
      </c>
    </row>
    <row r="16" spans="1:16">
      <c r="J16" s="721" t="s">
        <v>232</v>
      </c>
      <c r="K16" s="721"/>
      <c r="L16" s="291">
        <f>L12</f>
        <v>0</v>
      </c>
      <c r="M16" s="291">
        <f>M12</f>
        <v>0</v>
      </c>
    </row>
    <row r="17" spans="1:16">
      <c r="A17" s="262" t="s">
        <v>233</v>
      </c>
    </row>
    <row r="18" spans="1:16">
      <c r="A18" s="700" t="s">
        <v>5</v>
      </c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</row>
  </sheetData>
  <sheetProtection password="DABF" sheet="1" objects="1" scenarios="1"/>
  <mergeCells count="36">
    <mergeCell ref="J16:K16"/>
    <mergeCell ref="A18:P18"/>
    <mergeCell ref="D10:E10"/>
    <mergeCell ref="J10:L10"/>
    <mergeCell ref="N10:O10"/>
    <mergeCell ref="D11:E11"/>
    <mergeCell ref="D12:E12"/>
    <mergeCell ref="D14:E14"/>
    <mergeCell ref="H8:I9"/>
    <mergeCell ref="J8:J9"/>
    <mergeCell ref="K8:K9"/>
    <mergeCell ref="D13:E13"/>
    <mergeCell ref="D15:E15"/>
    <mergeCell ref="L8:P9"/>
    <mergeCell ref="L4:P5"/>
    <mergeCell ref="A6:C7"/>
    <mergeCell ref="D6:G7"/>
    <mergeCell ref="H6:I7"/>
    <mergeCell ref="J6:J7"/>
    <mergeCell ref="K6:K7"/>
    <mergeCell ref="L6:P7"/>
    <mergeCell ref="A4:C5"/>
    <mergeCell ref="D4:E5"/>
    <mergeCell ref="F4:G5"/>
    <mergeCell ref="H4:I5"/>
    <mergeCell ref="J4:J5"/>
    <mergeCell ref="K4:K5"/>
    <mergeCell ref="A8:C9"/>
    <mergeCell ref="D8:G9"/>
    <mergeCell ref="A1:P1"/>
    <mergeCell ref="A2:C3"/>
    <mergeCell ref="D2:G3"/>
    <mergeCell ref="H2:I3"/>
    <mergeCell ref="J2:J3"/>
    <mergeCell ref="K2:K3"/>
    <mergeCell ref="L2:P3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67"/>
  <sheetViews>
    <sheetView zoomScale="115" zoomScaleNormal="115" workbookViewId="0">
      <selection activeCell="J77" sqref="J77"/>
    </sheetView>
  </sheetViews>
  <sheetFormatPr defaultRowHeight="15"/>
  <cols>
    <col min="1" max="1" width="9.7109375" style="511" customWidth="1"/>
    <col min="2" max="2" width="41.5703125" style="512" customWidth="1"/>
    <col min="3" max="3" width="3.7109375" style="489" customWidth="1"/>
    <col min="4" max="5" width="6.7109375" style="490" customWidth="1"/>
    <col min="6" max="6" width="4.28515625" style="501" hidden="1" customWidth="1"/>
    <col min="7" max="7" width="6.7109375" style="490" hidden="1" customWidth="1"/>
    <col min="8" max="8" width="8.140625" style="490" hidden="1" customWidth="1"/>
  </cols>
  <sheetData>
    <row r="1" spans="1:15" ht="15.75" thickTop="1">
      <c r="A1" s="473"/>
      <c r="B1" s="474" t="s">
        <v>681</v>
      </c>
      <c r="C1" s="475"/>
      <c r="D1" s="476"/>
      <c r="E1" s="477"/>
      <c r="F1" s="478"/>
      <c r="G1" s="479"/>
      <c r="H1" s="480"/>
    </row>
    <row r="2" spans="1:15">
      <c r="A2" s="481"/>
      <c r="B2" s="482" t="s">
        <v>682</v>
      </c>
      <c r="C2" s="483" t="s">
        <v>163</v>
      </c>
      <c r="D2" s="484" t="s">
        <v>683</v>
      </c>
      <c r="E2" s="485" t="s">
        <v>684</v>
      </c>
      <c r="F2" s="486">
        <v>0</v>
      </c>
      <c r="G2" s="484" t="s">
        <v>683</v>
      </c>
      <c r="H2" s="485" t="s">
        <v>684</v>
      </c>
    </row>
    <row r="3" spans="1:15">
      <c r="A3" s="487"/>
      <c r="B3" s="488" t="s">
        <v>685</v>
      </c>
      <c r="E3" s="491"/>
      <c r="F3" s="492"/>
      <c r="H3" s="491"/>
    </row>
    <row r="4" spans="1:15">
      <c r="A4" s="493" t="s">
        <v>686</v>
      </c>
      <c r="B4" s="494" t="s">
        <v>687</v>
      </c>
      <c r="C4" s="489">
        <v>1</v>
      </c>
      <c r="D4" s="610">
        <v>0</v>
      </c>
      <c r="E4" s="491">
        <f>C4*D4</f>
        <v>0</v>
      </c>
      <c r="F4" s="492">
        <f>$F$2</f>
        <v>0</v>
      </c>
      <c r="G4" s="490">
        <f>D4*(1-F4)</f>
        <v>0</v>
      </c>
      <c r="H4" s="491">
        <f>C4*G4</f>
        <v>0</v>
      </c>
    </row>
    <row r="5" spans="1:15" ht="23.25">
      <c r="A5" s="495" t="s">
        <v>688</v>
      </c>
      <c r="B5" s="496" t="s">
        <v>689</v>
      </c>
      <c r="C5" s="497">
        <v>1</v>
      </c>
      <c r="D5" s="610">
        <v>0</v>
      </c>
      <c r="E5" s="491">
        <f>C5*D5</f>
        <v>0</v>
      </c>
      <c r="F5" s="492">
        <f>$F$2</f>
        <v>0</v>
      </c>
      <c r="G5" s="490">
        <f>D5*(1-F5)</f>
        <v>0</v>
      </c>
      <c r="H5" s="491">
        <f>C5*G5</f>
        <v>0</v>
      </c>
    </row>
    <row r="6" spans="1:15">
      <c r="A6" s="493" t="s">
        <v>690</v>
      </c>
      <c r="B6" s="494" t="s">
        <v>691</v>
      </c>
      <c r="C6" s="489">
        <v>1</v>
      </c>
      <c r="D6" s="610">
        <v>0</v>
      </c>
      <c r="E6" s="491">
        <f>C6*D6</f>
        <v>0</v>
      </c>
      <c r="F6" s="492">
        <f>$F$2</f>
        <v>0</v>
      </c>
      <c r="G6" s="490">
        <f>D6*(1-F6)</f>
        <v>0</v>
      </c>
      <c r="H6" s="491">
        <f>C6*G6</f>
        <v>0</v>
      </c>
    </row>
    <row r="7" spans="1:15">
      <c r="A7" s="493" t="s">
        <v>692</v>
      </c>
      <c r="B7" s="494" t="s">
        <v>693</v>
      </c>
      <c r="C7" s="489">
        <v>1</v>
      </c>
      <c r="D7" s="610">
        <v>0</v>
      </c>
      <c r="E7" s="491">
        <f>C7*D7</f>
        <v>0</v>
      </c>
      <c r="F7" s="492">
        <v>0.1</v>
      </c>
      <c r="G7" s="490">
        <f>D7*(1-F7)</f>
        <v>0</v>
      </c>
      <c r="H7" s="491">
        <f>C7*G7</f>
        <v>0</v>
      </c>
    </row>
    <row r="8" spans="1:15">
      <c r="A8" s="495"/>
      <c r="B8" s="496"/>
      <c r="D8" s="498"/>
      <c r="E8" s="491"/>
      <c r="F8" s="492"/>
      <c r="H8" s="491"/>
      <c r="I8" s="499"/>
      <c r="J8" s="499"/>
      <c r="K8" s="499"/>
      <c r="L8" s="499"/>
      <c r="M8" s="499"/>
      <c r="N8" s="499"/>
      <c r="O8" s="499"/>
    </row>
    <row r="9" spans="1:15">
      <c r="A9" s="487"/>
      <c r="B9" s="488" t="s">
        <v>694</v>
      </c>
      <c r="E9" s="491"/>
      <c r="F9" s="492"/>
      <c r="H9" s="491"/>
    </row>
    <row r="10" spans="1:15">
      <c r="A10" s="493" t="s">
        <v>695</v>
      </c>
      <c r="B10" s="494" t="s">
        <v>696</v>
      </c>
      <c r="C10" s="489">
        <v>1</v>
      </c>
      <c r="D10" s="610">
        <v>0</v>
      </c>
      <c r="E10" s="491">
        <f t="shared" ref="E10:E15" si="0">C10*D10</f>
        <v>0</v>
      </c>
      <c r="F10" s="492">
        <f t="shared" ref="F10:F15" si="1">$F$2</f>
        <v>0</v>
      </c>
      <c r="G10" s="490">
        <f t="shared" ref="G10:G15" si="2">D10*(1-F10)</f>
        <v>0</v>
      </c>
      <c r="H10" s="491">
        <f t="shared" ref="H10:H15" si="3">C10*G10</f>
        <v>0</v>
      </c>
    </row>
    <row r="11" spans="1:15">
      <c r="A11" s="493" t="s">
        <v>697</v>
      </c>
      <c r="B11" s="494" t="s">
        <v>698</v>
      </c>
      <c r="C11" s="489">
        <f>C10</f>
        <v>1</v>
      </c>
      <c r="D11" s="610">
        <v>0</v>
      </c>
      <c r="E11" s="491">
        <f t="shared" si="0"/>
        <v>0</v>
      </c>
      <c r="F11" s="492">
        <f t="shared" si="1"/>
        <v>0</v>
      </c>
      <c r="G11" s="490">
        <f t="shared" si="2"/>
        <v>0</v>
      </c>
      <c r="H11" s="491">
        <f t="shared" si="3"/>
        <v>0</v>
      </c>
    </row>
    <row r="12" spans="1:15">
      <c r="A12" s="493" t="s">
        <v>699</v>
      </c>
      <c r="B12" s="494" t="s">
        <v>700</v>
      </c>
      <c r="C12" s="489">
        <f>C10</f>
        <v>1</v>
      </c>
      <c r="D12" s="610">
        <v>0</v>
      </c>
      <c r="E12" s="491">
        <f t="shared" si="0"/>
        <v>0</v>
      </c>
      <c r="F12" s="492">
        <f t="shared" si="1"/>
        <v>0</v>
      </c>
      <c r="G12" s="490">
        <f t="shared" si="2"/>
        <v>0</v>
      </c>
      <c r="H12" s="491">
        <f t="shared" si="3"/>
        <v>0</v>
      </c>
    </row>
    <row r="13" spans="1:15">
      <c r="A13" s="493" t="s">
        <v>701</v>
      </c>
      <c r="B13" s="494" t="s">
        <v>702</v>
      </c>
      <c r="C13" s="489">
        <f>C11</f>
        <v>1</v>
      </c>
      <c r="D13" s="610">
        <v>0</v>
      </c>
      <c r="E13" s="491">
        <f t="shared" si="0"/>
        <v>0</v>
      </c>
      <c r="F13" s="492">
        <f t="shared" si="1"/>
        <v>0</v>
      </c>
      <c r="G13" s="490">
        <f t="shared" si="2"/>
        <v>0</v>
      </c>
      <c r="H13" s="491">
        <f t="shared" si="3"/>
        <v>0</v>
      </c>
    </row>
    <row r="14" spans="1:15">
      <c r="A14" s="493" t="s">
        <v>703</v>
      </c>
      <c r="B14" s="494" t="s">
        <v>704</v>
      </c>
      <c r="C14" s="489">
        <f>C12</f>
        <v>1</v>
      </c>
      <c r="D14" s="610">
        <v>0</v>
      </c>
      <c r="E14" s="491">
        <f t="shared" si="0"/>
        <v>0</v>
      </c>
      <c r="F14" s="492">
        <f t="shared" si="1"/>
        <v>0</v>
      </c>
      <c r="G14" s="490">
        <f t="shared" si="2"/>
        <v>0</v>
      </c>
      <c r="H14" s="491">
        <f t="shared" si="3"/>
        <v>0</v>
      </c>
    </row>
    <row r="15" spans="1:15">
      <c r="A15" s="493" t="s">
        <v>705</v>
      </c>
      <c r="B15" s="494" t="s">
        <v>706</v>
      </c>
      <c r="C15" s="489">
        <v>1</v>
      </c>
      <c r="D15" s="610">
        <v>0</v>
      </c>
      <c r="E15" s="491">
        <f t="shared" si="0"/>
        <v>0</v>
      </c>
      <c r="F15" s="492">
        <f t="shared" si="1"/>
        <v>0</v>
      </c>
      <c r="G15" s="490">
        <f t="shared" si="2"/>
        <v>0</v>
      </c>
      <c r="H15" s="491">
        <f t="shared" si="3"/>
        <v>0</v>
      </c>
    </row>
    <row r="16" spans="1:15">
      <c r="A16" s="495"/>
      <c r="B16" s="496"/>
      <c r="D16" s="498"/>
      <c r="E16" s="491"/>
      <c r="F16" s="492"/>
      <c r="H16" s="491"/>
      <c r="I16" s="499"/>
      <c r="J16" s="499"/>
      <c r="K16" s="499"/>
      <c r="L16" s="499"/>
      <c r="M16" s="499"/>
      <c r="N16" s="499"/>
      <c r="O16" s="499"/>
    </row>
    <row r="17" spans="1:15">
      <c r="A17" s="487"/>
      <c r="B17" s="488" t="s">
        <v>707</v>
      </c>
      <c r="E17" s="491"/>
      <c r="F17" s="492"/>
      <c r="H17" s="491"/>
    </row>
    <row r="18" spans="1:15">
      <c r="A18" s="493" t="s">
        <v>695</v>
      </c>
      <c r="B18" s="494" t="s">
        <v>696</v>
      </c>
      <c r="C18" s="489">
        <v>1</v>
      </c>
      <c r="D18" s="610">
        <v>0</v>
      </c>
      <c r="E18" s="491">
        <f t="shared" ref="E18:E23" si="4">C18*D18</f>
        <v>0</v>
      </c>
      <c r="F18" s="492">
        <f t="shared" ref="F18:F23" si="5">$F$2</f>
        <v>0</v>
      </c>
      <c r="G18" s="490">
        <f t="shared" ref="G18:G23" si="6">D18*(1-F18)</f>
        <v>0</v>
      </c>
      <c r="H18" s="491">
        <f t="shared" ref="H18:H23" si="7">C18*G18</f>
        <v>0</v>
      </c>
    </row>
    <row r="19" spans="1:15">
      <c r="A19" s="493" t="s">
        <v>697</v>
      </c>
      <c r="B19" s="494" t="s">
        <v>698</v>
      </c>
      <c r="C19" s="489">
        <f>C18</f>
        <v>1</v>
      </c>
      <c r="D19" s="610">
        <v>0</v>
      </c>
      <c r="E19" s="491">
        <f t="shared" si="4"/>
        <v>0</v>
      </c>
      <c r="F19" s="492">
        <f t="shared" si="5"/>
        <v>0</v>
      </c>
      <c r="G19" s="490">
        <f t="shared" si="6"/>
        <v>0</v>
      </c>
      <c r="H19" s="491">
        <f t="shared" si="7"/>
        <v>0</v>
      </c>
    </row>
    <row r="20" spans="1:15">
      <c r="A20" s="493" t="s">
        <v>699</v>
      </c>
      <c r="B20" s="494" t="s">
        <v>700</v>
      </c>
      <c r="C20" s="489">
        <f>C18</f>
        <v>1</v>
      </c>
      <c r="D20" s="610">
        <v>0</v>
      </c>
      <c r="E20" s="491">
        <f t="shared" si="4"/>
        <v>0</v>
      </c>
      <c r="F20" s="492">
        <f t="shared" si="5"/>
        <v>0</v>
      </c>
      <c r="G20" s="490">
        <f t="shared" si="6"/>
        <v>0</v>
      </c>
      <c r="H20" s="491">
        <f t="shared" si="7"/>
        <v>0</v>
      </c>
    </row>
    <row r="21" spans="1:15">
      <c r="A21" s="493" t="s">
        <v>701</v>
      </c>
      <c r="B21" s="494" t="s">
        <v>702</v>
      </c>
      <c r="C21" s="489">
        <f>C19</f>
        <v>1</v>
      </c>
      <c r="D21" s="610">
        <v>0</v>
      </c>
      <c r="E21" s="491">
        <f t="shared" si="4"/>
        <v>0</v>
      </c>
      <c r="F21" s="492">
        <f t="shared" si="5"/>
        <v>0</v>
      </c>
      <c r="G21" s="490">
        <f t="shared" si="6"/>
        <v>0</v>
      </c>
      <c r="H21" s="491">
        <f t="shared" si="7"/>
        <v>0</v>
      </c>
    </row>
    <row r="22" spans="1:15">
      <c r="A22" s="493" t="s">
        <v>703</v>
      </c>
      <c r="B22" s="494" t="s">
        <v>704</v>
      </c>
      <c r="C22" s="489">
        <f>C20</f>
        <v>1</v>
      </c>
      <c r="D22" s="610">
        <v>0</v>
      </c>
      <c r="E22" s="491">
        <f t="shared" si="4"/>
        <v>0</v>
      </c>
      <c r="F22" s="492">
        <f t="shared" si="5"/>
        <v>0</v>
      </c>
      <c r="G22" s="490">
        <f t="shared" si="6"/>
        <v>0</v>
      </c>
      <c r="H22" s="491">
        <f t="shared" si="7"/>
        <v>0</v>
      </c>
    </row>
    <row r="23" spans="1:15">
      <c r="A23" s="493" t="s">
        <v>705</v>
      </c>
      <c r="B23" s="494" t="s">
        <v>706</v>
      </c>
      <c r="C23" s="489">
        <v>1</v>
      </c>
      <c r="D23" s="610">
        <v>0</v>
      </c>
      <c r="E23" s="491">
        <f t="shared" si="4"/>
        <v>0</v>
      </c>
      <c r="F23" s="492">
        <f t="shared" si="5"/>
        <v>0</v>
      </c>
      <c r="G23" s="490">
        <f t="shared" si="6"/>
        <v>0</v>
      </c>
      <c r="H23" s="491">
        <f t="shared" si="7"/>
        <v>0</v>
      </c>
    </row>
    <row r="24" spans="1:15">
      <c r="A24" s="495"/>
      <c r="B24" s="496"/>
      <c r="D24" s="498"/>
      <c r="E24" s="491"/>
      <c r="F24" s="492"/>
      <c r="H24" s="491"/>
      <c r="I24" s="499"/>
      <c r="J24" s="499"/>
      <c r="K24" s="499"/>
      <c r="L24" s="499"/>
      <c r="M24" s="499"/>
      <c r="N24" s="499"/>
      <c r="O24" s="499"/>
    </row>
    <row r="25" spans="1:15">
      <c r="A25" s="487"/>
      <c r="B25" s="488" t="s">
        <v>708</v>
      </c>
      <c r="E25" s="491"/>
      <c r="F25" s="492"/>
      <c r="H25" s="491"/>
    </row>
    <row r="26" spans="1:15">
      <c r="A26" s="493" t="s">
        <v>686</v>
      </c>
      <c r="B26" s="494" t="s">
        <v>687</v>
      </c>
      <c r="C26" s="489">
        <v>1</v>
      </c>
      <c r="D26" s="610">
        <v>0</v>
      </c>
      <c r="E26" s="491">
        <f>C26*D26</f>
        <v>0</v>
      </c>
      <c r="F26" s="492">
        <f>$F$2</f>
        <v>0</v>
      </c>
      <c r="G26" s="490">
        <f>D26*(1-F26)</f>
        <v>0</v>
      </c>
      <c r="H26" s="491">
        <f>C26*G26</f>
        <v>0</v>
      </c>
    </row>
    <row r="27" spans="1:15" ht="23.25">
      <c r="A27" s="495" t="s">
        <v>688</v>
      </c>
      <c r="B27" s="496" t="s">
        <v>689</v>
      </c>
      <c r="C27" s="497">
        <v>1</v>
      </c>
      <c r="D27" s="610">
        <v>0</v>
      </c>
      <c r="E27" s="491">
        <f>C27*D27</f>
        <v>0</v>
      </c>
      <c r="F27" s="492">
        <f>$F$2</f>
        <v>0</v>
      </c>
      <c r="G27" s="490">
        <f>D27*(1-F27)</f>
        <v>0</v>
      </c>
      <c r="H27" s="491">
        <f>C27*G27</f>
        <v>0</v>
      </c>
    </row>
    <row r="28" spans="1:15">
      <c r="A28" s="493" t="s">
        <v>690</v>
      </c>
      <c r="B28" s="494" t="s">
        <v>691</v>
      </c>
      <c r="C28" s="489">
        <v>1</v>
      </c>
      <c r="D28" s="610">
        <v>0</v>
      </c>
      <c r="E28" s="491">
        <f>C28*D28</f>
        <v>0</v>
      </c>
      <c r="F28" s="492">
        <f>$F$2</f>
        <v>0</v>
      </c>
      <c r="G28" s="490">
        <f>D28*(1-F28)</f>
        <v>0</v>
      </c>
      <c r="H28" s="491">
        <f>C28*G28</f>
        <v>0</v>
      </c>
    </row>
    <row r="29" spans="1:15">
      <c r="A29" s="493" t="s">
        <v>692</v>
      </c>
      <c r="B29" s="494" t="s">
        <v>693</v>
      </c>
      <c r="C29" s="489">
        <v>1</v>
      </c>
      <c r="D29" s="610">
        <v>0</v>
      </c>
      <c r="E29" s="491">
        <f>C29*D29</f>
        <v>0</v>
      </c>
      <c r="F29" s="492">
        <v>0.1</v>
      </c>
      <c r="G29" s="490">
        <f>D29*(1-F29)</f>
        <v>0</v>
      </c>
      <c r="H29" s="491">
        <f>C29*G29</f>
        <v>0</v>
      </c>
    </row>
    <row r="30" spans="1:15">
      <c r="A30" s="495"/>
      <c r="B30" s="496"/>
      <c r="D30" s="498"/>
      <c r="E30" s="491"/>
      <c r="F30" s="492"/>
      <c r="H30" s="491"/>
      <c r="I30" s="499"/>
      <c r="J30" s="499"/>
      <c r="K30" s="499"/>
      <c r="L30" s="499"/>
      <c r="M30" s="499"/>
      <c r="N30" s="499"/>
      <c r="O30" s="499"/>
    </row>
    <row r="31" spans="1:15">
      <c r="A31" s="487"/>
      <c r="B31" s="488" t="s">
        <v>709</v>
      </c>
      <c r="E31" s="491"/>
      <c r="F31" s="492"/>
      <c r="H31" s="491"/>
    </row>
    <row r="32" spans="1:15">
      <c r="A32" s="493" t="s">
        <v>695</v>
      </c>
      <c r="B32" s="494" t="s">
        <v>696</v>
      </c>
      <c r="C32" s="489">
        <v>1</v>
      </c>
      <c r="D32" s="610">
        <v>0</v>
      </c>
      <c r="E32" s="491">
        <f t="shared" ref="E32:E37" si="8">C32*D32</f>
        <v>0</v>
      </c>
      <c r="F32" s="492">
        <f t="shared" ref="F32:F37" si="9">$F$2</f>
        <v>0</v>
      </c>
      <c r="G32" s="490">
        <f t="shared" ref="G32:G37" si="10">D32*(1-F32)</f>
        <v>0</v>
      </c>
      <c r="H32" s="491">
        <f t="shared" ref="H32:H37" si="11">C32*G32</f>
        <v>0</v>
      </c>
    </row>
    <row r="33" spans="1:15">
      <c r="A33" s="493" t="s">
        <v>697</v>
      </c>
      <c r="B33" s="494" t="s">
        <v>698</v>
      </c>
      <c r="C33" s="489">
        <f>C32</f>
        <v>1</v>
      </c>
      <c r="D33" s="610">
        <v>0</v>
      </c>
      <c r="E33" s="491">
        <f t="shared" si="8"/>
        <v>0</v>
      </c>
      <c r="F33" s="492">
        <f t="shared" si="9"/>
        <v>0</v>
      </c>
      <c r="G33" s="490">
        <f t="shared" si="10"/>
        <v>0</v>
      </c>
      <c r="H33" s="491">
        <f t="shared" si="11"/>
        <v>0</v>
      </c>
    </row>
    <row r="34" spans="1:15">
      <c r="A34" s="493" t="s">
        <v>699</v>
      </c>
      <c r="B34" s="494" t="s">
        <v>700</v>
      </c>
      <c r="C34" s="489">
        <f>C32</f>
        <v>1</v>
      </c>
      <c r="D34" s="610">
        <v>0</v>
      </c>
      <c r="E34" s="491">
        <f t="shared" si="8"/>
        <v>0</v>
      </c>
      <c r="F34" s="492">
        <f t="shared" si="9"/>
        <v>0</v>
      </c>
      <c r="G34" s="490">
        <f t="shared" si="10"/>
        <v>0</v>
      </c>
      <c r="H34" s="491">
        <f t="shared" si="11"/>
        <v>0</v>
      </c>
    </row>
    <row r="35" spans="1:15">
      <c r="A35" s="493" t="s">
        <v>701</v>
      </c>
      <c r="B35" s="494" t="s">
        <v>702</v>
      </c>
      <c r="C35" s="489">
        <f>C33</f>
        <v>1</v>
      </c>
      <c r="D35" s="610">
        <v>0</v>
      </c>
      <c r="E35" s="491">
        <f t="shared" si="8"/>
        <v>0</v>
      </c>
      <c r="F35" s="492">
        <f t="shared" si="9"/>
        <v>0</v>
      </c>
      <c r="G35" s="490">
        <f t="shared" si="10"/>
        <v>0</v>
      </c>
      <c r="H35" s="491">
        <f t="shared" si="11"/>
        <v>0</v>
      </c>
    </row>
    <row r="36" spans="1:15">
      <c r="A36" s="493" t="s">
        <v>703</v>
      </c>
      <c r="B36" s="494" t="s">
        <v>704</v>
      </c>
      <c r="C36" s="489">
        <f>C34</f>
        <v>1</v>
      </c>
      <c r="D36" s="610">
        <v>0</v>
      </c>
      <c r="E36" s="491">
        <f t="shared" si="8"/>
        <v>0</v>
      </c>
      <c r="F36" s="492">
        <f t="shared" si="9"/>
        <v>0</v>
      </c>
      <c r="G36" s="490">
        <f t="shared" si="10"/>
        <v>0</v>
      </c>
      <c r="H36" s="491">
        <f t="shared" si="11"/>
        <v>0</v>
      </c>
    </row>
    <row r="37" spans="1:15">
      <c r="A37" s="493" t="s">
        <v>705</v>
      </c>
      <c r="B37" s="494" t="s">
        <v>706</v>
      </c>
      <c r="C37" s="489">
        <v>1</v>
      </c>
      <c r="D37" s="610">
        <v>0</v>
      </c>
      <c r="E37" s="491">
        <f t="shared" si="8"/>
        <v>0</v>
      </c>
      <c r="F37" s="492">
        <f t="shared" si="9"/>
        <v>0</v>
      </c>
      <c r="G37" s="490">
        <f t="shared" si="10"/>
        <v>0</v>
      </c>
      <c r="H37" s="491">
        <f t="shared" si="11"/>
        <v>0</v>
      </c>
    </row>
    <row r="38" spans="1:15">
      <c r="A38" s="495"/>
      <c r="B38" s="496"/>
      <c r="D38" s="498"/>
      <c r="E38" s="491"/>
      <c r="F38" s="492"/>
      <c r="H38" s="491"/>
      <c r="I38" s="499"/>
      <c r="J38" s="499"/>
      <c r="K38" s="499"/>
      <c r="L38" s="499"/>
      <c r="M38" s="499"/>
      <c r="N38" s="499"/>
      <c r="O38" s="499"/>
    </row>
    <row r="39" spans="1:15">
      <c r="A39" s="487"/>
      <c r="B39" s="488" t="s">
        <v>710</v>
      </c>
      <c r="E39" s="491"/>
      <c r="F39" s="492"/>
      <c r="H39" s="491"/>
    </row>
    <row r="40" spans="1:15">
      <c r="A40" s="493" t="s">
        <v>695</v>
      </c>
      <c r="B40" s="494" t="s">
        <v>696</v>
      </c>
      <c r="C40" s="489">
        <v>1</v>
      </c>
      <c r="D40" s="610">
        <v>0</v>
      </c>
      <c r="E40" s="491">
        <f t="shared" ref="E40:E45" si="12">C40*D40</f>
        <v>0</v>
      </c>
      <c r="F40" s="492">
        <f t="shared" ref="F40:F45" si="13">$F$2</f>
        <v>0</v>
      </c>
      <c r="G40" s="490">
        <f t="shared" ref="G40:G45" si="14">D40*(1-F40)</f>
        <v>0</v>
      </c>
      <c r="H40" s="491">
        <f t="shared" ref="H40:H45" si="15">C40*G40</f>
        <v>0</v>
      </c>
    </row>
    <row r="41" spans="1:15">
      <c r="A41" s="493" t="s">
        <v>697</v>
      </c>
      <c r="B41" s="494" t="s">
        <v>698</v>
      </c>
      <c r="C41" s="489">
        <f>C40</f>
        <v>1</v>
      </c>
      <c r="D41" s="610">
        <v>0</v>
      </c>
      <c r="E41" s="491">
        <f t="shared" si="12"/>
        <v>0</v>
      </c>
      <c r="F41" s="492">
        <f t="shared" si="13"/>
        <v>0</v>
      </c>
      <c r="G41" s="490">
        <f t="shared" si="14"/>
        <v>0</v>
      </c>
      <c r="H41" s="491">
        <f t="shared" si="15"/>
        <v>0</v>
      </c>
    </row>
    <row r="42" spans="1:15">
      <c r="A42" s="493" t="s">
        <v>699</v>
      </c>
      <c r="B42" s="494" t="s">
        <v>700</v>
      </c>
      <c r="C42" s="489">
        <f>C40</f>
        <v>1</v>
      </c>
      <c r="D42" s="610">
        <v>0</v>
      </c>
      <c r="E42" s="491">
        <f t="shared" si="12"/>
        <v>0</v>
      </c>
      <c r="F42" s="492">
        <f t="shared" si="13"/>
        <v>0</v>
      </c>
      <c r="G42" s="490">
        <f t="shared" si="14"/>
        <v>0</v>
      </c>
      <c r="H42" s="491">
        <f t="shared" si="15"/>
        <v>0</v>
      </c>
    </row>
    <row r="43" spans="1:15">
      <c r="A43" s="493" t="s">
        <v>701</v>
      </c>
      <c r="B43" s="494" t="s">
        <v>702</v>
      </c>
      <c r="C43" s="489">
        <f>C41</f>
        <v>1</v>
      </c>
      <c r="D43" s="610">
        <v>0</v>
      </c>
      <c r="E43" s="491">
        <f t="shared" si="12"/>
        <v>0</v>
      </c>
      <c r="F43" s="492">
        <f t="shared" si="13"/>
        <v>0</v>
      </c>
      <c r="G43" s="490">
        <f t="shared" si="14"/>
        <v>0</v>
      </c>
      <c r="H43" s="491">
        <f t="shared" si="15"/>
        <v>0</v>
      </c>
    </row>
    <row r="44" spans="1:15">
      <c r="A44" s="493" t="s">
        <v>703</v>
      </c>
      <c r="B44" s="494" t="s">
        <v>704</v>
      </c>
      <c r="C44" s="489">
        <f>C42</f>
        <v>1</v>
      </c>
      <c r="D44" s="610">
        <v>0</v>
      </c>
      <c r="E44" s="491">
        <f t="shared" si="12"/>
        <v>0</v>
      </c>
      <c r="F44" s="492">
        <f t="shared" si="13"/>
        <v>0</v>
      </c>
      <c r="G44" s="490">
        <f t="shared" si="14"/>
        <v>0</v>
      </c>
      <c r="H44" s="491">
        <f t="shared" si="15"/>
        <v>0</v>
      </c>
    </row>
    <row r="45" spans="1:15">
      <c r="A45" s="493" t="s">
        <v>705</v>
      </c>
      <c r="B45" s="494" t="s">
        <v>706</v>
      </c>
      <c r="C45" s="489">
        <v>1</v>
      </c>
      <c r="D45" s="610">
        <v>0</v>
      </c>
      <c r="E45" s="491">
        <f t="shared" si="12"/>
        <v>0</v>
      </c>
      <c r="F45" s="492">
        <f t="shared" si="13"/>
        <v>0</v>
      </c>
      <c r="G45" s="490">
        <f t="shared" si="14"/>
        <v>0</v>
      </c>
      <c r="H45" s="491">
        <f t="shared" si="15"/>
        <v>0</v>
      </c>
    </row>
    <row r="46" spans="1:15">
      <c r="A46" s="495"/>
      <c r="B46" s="496"/>
      <c r="D46" s="498"/>
      <c r="E46" s="491"/>
      <c r="F46" s="492"/>
      <c r="H46" s="491"/>
      <c r="I46" s="499"/>
      <c r="J46" s="499"/>
      <c r="K46" s="499"/>
      <c r="L46" s="499"/>
      <c r="M46" s="499"/>
      <c r="N46" s="499"/>
      <c r="O46" s="499"/>
    </row>
    <row r="47" spans="1:15">
      <c r="A47" s="487"/>
      <c r="B47" s="500" t="s">
        <v>711</v>
      </c>
      <c r="E47" s="491"/>
      <c r="F47" s="492"/>
      <c r="H47" s="491"/>
    </row>
    <row r="48" spans="1:15">
      <c r="A48" s="493" t="s">
        <v>712</v>
      </c>
      <c r="B48" s="494" t="s">
        <v>713</v>
      </c>
      <c r="C48" s="489">
        <v>50</v>
      </c>
      <c r="D48" s="610">
        <v>0</v>
      </c>
      <c r="E48" s="491">
        <f>C48*D48</f>
        <v>0</v>
      </c>
      <c r="F48" s="501">
        <f>$F$2</f>
        <v>0</v>
      </c>
      <c r="G48" s="502">
        <f>D48*(1-F48)</f>
        <v>0</v>
      </c>
      <c r="H48" s="491">
        <f>C48*G48</f>
        <v>0</v>
      </c>
    </row>
    <row r="49" spans="1:8">
      <c r="A49" s="493" t="s">
        <v>714</v>
      </c>
      <c r="B49" s="494" t="s">
        <v>715</v>
      </c>
      <c r="C49" s="489">
        <v>40</v>
      </c>
      <c r="D49" s="610">
        <v>0</v>
      </c>
      <c r="E49" s="491">
        <f>C49*D49</f>
        <v>0</v>
      </c>
      <c r="F49" s="492">
        <f>$F$2</f>
        <v>0</v>
      </c>
      <c r="G49" s="490">
        <f>D49*(1-F49)</f>
        <v>0</v>
      </c>
      <c r="H49" s="491">
        <f>C49*G49</f>
        <v>0</v>
      </c>
    </row>
    <row r="50" spans="1:8">
      <c r="A50" s="493" t="s">
        <v>716</v>
      </c>
      <c r="B50" s="503" t="s">
        <v>717</v>
      </c>
      <c r="C50" s="489">
        <v>0</v>
      </c>
      <c r="D50" s="610">
        <v>0</v>
      </c>
      <c r="E50" s="491">
        <f>C50*D50</f>
        <v>0</v>
      </c>
      <c r="F50" s="501">
        <f>$F$2</f>
        <v>0</v>
      </c>
      <c r="G50" s="502">
        <f>D50*(1-F50)</f>
        <v>0</v>
      </c>
      <c r="H50" s="491">
        <f>C50*G50</f>
        <v>0</v>
      </c>
    </row>
    <row r="51" spans="1:8">
      <c r="A51" s="493" t="s">
        <v>718</v>
      </c>
      <c r="B51" s="494" t="s">
        <v>719</v>
      </c>
      <c r="C51" s="489">
        <v>2</v>
      </c>
      <c r="D51" s="610">
        <v>0</v>
      </c>
      <c r="E51" s="491">
        <f>C51*D51</f>
        <v>0</v>
      </c>
      <c r="F51" s="492">
        <f>$F$2</f>
        <v>0</v>
      </c>
      <c r="G51" s="490">
        <f>D51*(1-F51)</f>
        <v>0</v>
      </c>
      <c r="H51" s="491">
        <f>C51*G51</f>
        <v>0</v>
      </c>
    </row>
    <row r="52" spans="1:8">
      <c r="A52" s="493"/>
      <c r="B52" s="494"/>
      <c r="E52" s="491"/>
      <c r="F52" s="492"/>
      <c r="H52" s="491"/>
    </row>
    <row r="53" spans="1:8">
      <c r="A53" s="487"/>
      <c r="B53" s="500" t="s">
        <v>720</v>
      </c>
      <c r="E53" s="491"/>
      <c r="F53" s="492"/>
      <c r="H53" s="491"/>
    </row>
    <row r="54" spans="1:8">
      <c r="A54" s="504" t="s">
        <v>721</v>
      </c>
      <c r="B54" s="503" t="s">
        <v>722</v>
      </c>
      <c r="C54" s="489">
        <v>90</v>
      </c>
      <c r="D54" s="610">
        <v>0</v>
      </c>
      <c r="E54" s="491">
        <f t="shared" ref="E54:E60" si="16">C54*D54</f>
        <v>0</v>
      </c>
      <c r="F54" s="492">
        <f t="shared" ref="F54:F60" si="17">$F$2</f>
        <v>0</v>
      </c>
      <c r="G54" s="490">
        <f t="shared" ref="G54:G60" si="18">D54*(1-F54)</f>
        <v>0</v>
      </c>
      <c r="H54" s="491">
        <f t="shared" ref="H54:H60" si="19">C54*G54</f>
        <v>0</v>
      </c>
    </row>
    <row r="55" spans="1:8">
      <c r="A55" s="504" t="s">
        <v>721</v>
      </c>
      <c r="B55" s="503" t="s">
        <v>723</v>
      </c>
      <c r="C55" s="489">
        <v>0</v>
      </c>
      <c r="D55" s="610">
        <v>0</v>
      </c>
      <c r="E55" s="491">
        <f t="shared" si="16"/>
        <v>0</v>
      </c>
      <c r="F55" s="492">
        <f t="shared" si="17"/>
        <v>0</v>
      </c>
      <c r="G55" s="490">
        <f t="shared" si="18"/>
        <v>0</v>
      </c>
      <c r="H55" s="491">
        <f t="shared" si="19"/>
        <v>0</v>
      </c>
    </row>
    <row r="56" spans="1:8">
      <c r="A56" s="504" t="s">
        <v>721</v>
      </c>
      <c r="B56" s="503" t="s">
        <v>724</v>
      </c>
      <c r="C56" s="489">
        <v>1</v>
      </c>
      <c r="D56" s="610">
        <v>0</v>
      </c>
      <c r="E56" s="491">
        <f>C56*D56</f>
        <v>0</v>
      </c>
      <c r="F56" s="492">
        <f t="shared" si="17"/>
        <v>0</v>
      </c>
      <c r="G56" s="490">
        <f>D56*(1-F56)</f>
        <v>0</v>
      </c>
      <c r="H56" s="491">
        <f>C56*G56</f>
        <v>0</v>
      </c>
    </row>
    <row r="57" spans="1:8">
      <c r="A57" s="504" t="s">
        <v>721</v>
      </c>
      <c r="B57" s="503" t="s">
        <v>725</v>
      </c>
      <c r="C57" s="489">
        <v>0</v>
      </c>
      <c r="D57" s="610">
        <v>0</v>
      </c>
      <c r="E57" s="491">
        <f t="shared" si="16"/>
        <v>0</v>
      </c>
      <c r="F57" s="492">
        <f t="shared" si="17"/>
        <v>0</v>
      </c>
      <c r="G57" s="490">
        <f t="shared" si="18"/>
        <v>0</v>
      </c>
      <c r="H57" s="491">
        <f t="shared" si="19"/>
        <v>0</v>
      </c>
    </row>
    <row r="58" spans="1:8">
      <c r="A58" s="504" t="s">
        <v>721</v>
      </c>
      <c r="B58" s="503" t="s">
        <v>726</v>
      </c>
      <c r="C58" s="489">
        <v>4</v>
      </c>
      <c r="D58" s="610">
        <v>0</v>
      </c>
      <c r="E58" s="491">
        <f t="shared" si="16"/>
        <v>0</v>
      </c>
      <c r="F58" s="492">
        <f t="shared" si="17"/>
        <v>0</v>
      </c>
      <c r="G58" s="490">
        <f t="shared" si="18"/>
        <v>0</v>
      </c>
      <c r="H58" s="491">
        <f t="shared" si="19"/>
        <v>0</v>
      </c>
    </row>
    <row r="59" spans="1:8">
      <c r="A59" s="504" t="s">
        <v>721</v>
      </c>
      <c r="B59" s="503" t="s">
        <v>727</v>
      </c>
      <c r="C59" s="489">
        <v>1</v>
      </c>
      <c r="D59" s="610">
        <v>0</v>
      </c>
      <c r="E59" s="491">
        <f t="shared" si="16"/>
        <v>0</v>
      </c>
      <c r="F59" s="492">
        <f t="shared" si="17"/>
        <v>0</v>
      </c>
      <c r="G59" s="490">
        <f t="shared" si="18"/>
        <v>0</v>
      </c>
      <c r="H59" s="491">
        <f t="shared" si="19"/>
        <v>0</v>
      </c>
    </row>
    <row r="60" spans="1:8">
      <c r="A60" s="504" t="s">
        <v>728</v>
      </c>
      <c r="B60" s="503" t="s">
        <v>729</v>
      </c>
      <c r="C60" s="489">
        <v>1</v>
      </c>
      <c r="D60" s="610">
        <v>0</v>
      </c>
      <c r="E60" s="491">
        <f t="shared" si="16"/>
        <v>0</v>
      </c>
      <c r="F60" s="492">
        <f t="shared" si="17"/>
        <v>0</v>
      </c>
      <c r="G60" s="490">
        <f t="shared" si="18"/>
        <v>0</v>
      </c>
      <c r="H60" s="491">
        <f t="shared" si="19"/>
        <v>0</v>
      </c>
    </row>
    <row r="61" spans="1:8">
      <c r="A61" s="504"/>
      <c r="B61" s="503"/>
      <c r="E61" s="491"/>
      <c r="F61" s="492"/>
      <c r="H61" s="491"/>
    </row>
    <row r="62" spans="1:8">
      <c r="A62" s="487"/>
      <c r="B62" s="500" t="s">
        <v>730</v>
      </c>
      <c r="E62" s="491"/>
      <c r="F62" s="492"/>
      <c r="H62" s="491"/>
    </row>
    <row r="63" spans="1:8">
      <c r="A63" s="504" t="s">
        <v>731</v>
      </c>
      <c r="B63" s="503" t="s">
        <v>732</v>
      </c>
      <c r="C63" s="489">
        <v>1</v>
      </c>
      <c r="D63" s="610">
        <v>0</v>
      </c>
      <c r="E63" s="491">
        <f>C63*D63</f>
        <v>0</v>
      </c>
      <c r="F63" s="492">
        <v>0</v>
      </c>
      <c r="G63" s="490">
        <f>D63*(1-F63)</f>
        <v>0</v>
      </c>
      <c r="H63" s="491">
        <f>C63*G63</f>
        <v>0</v>
      </c>
    </row>
    <row r="64" spans="1:8">
      <c r="A64" s="504" t="s">
        <v>733</v>
      </c>
      <c r="B64" s="503" t="s">
        <v>734</v>
      </c>
      <c r="C64" s="489">
        <f>110</f>
        <v>110</v>
      </c>
      <c r="D64" s="610">
        <v>0</v>
      </c>
      <c r="E64" s="491">
        <f>C64*D64</f>
        <v>0</v>
      </c>
      <c r="F64" s="492">
        <v>0</v>
      </c>
      <c r="G64" s="490">
        <f>D64*(1-F64)</f>
        <v>0</v>
      </c>
      <c r="H64" s="491">
        <f>C64*G64</f>
        <v>0</v>
      </c>
    </row>
    <row r="65" spans="1:8">
      <c r="A65" s="504"/>
      <c r="B65" s="503"/>
      <c r="E65" s="491"/>
      <c r="F65" s="492"/>
      <c r="H65" s="491"/>
    </row>
    <row r="66" spans="1:8" ht="15.75" thickBot="1">
      <c r="A66" s="505"/>
      <c r="B66" s="506" t="s">
        <v>735</v>
      </c>
      <c r="C66" s="507"/>
      <c r="D66" s="508"/>
      <c r="E66" s="509">
        <f>SUM(E3:E65)</f>
        <v>0</v>
      </c>
      <c r="F66" s="510"/>
      <c r="G66" s="508"/>
      <c r="H66" s="509">
        <f>SUM(H3:H65)</f>
        <v>0</v>
      </c>
    </row>
    <row r="67" spans="1:8" ht="15.75" thickTop="1"/>
  </sheetData>
  <sheetProtection password="DABF" sheet="1" objects="1" scenarios="1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I27" sqref="I27"/>
    </sheetView>
  </sheetViews>
  <sheetFormatPr defaultRowHeight="15"/>
  <cols>
    <col min="1" max="1" width="9.7109375" style="511" customWidth="1"/>
    <col min="2" max="2" width="41.5703125" style="512" customWidth="1"/>
    <col min="3" max="3" width="3.7109375" style="489" customWidth="1"/>
    <col min="4" max="5" width="6.7109375" style="490" customWidth="1"/>
    <col min="6" max="6" width="4.28515625" style="501" hidden="1" customWidth="1"/>
    <col min="7" max="8" width="6.7109375" style="490" hidden="1" customWidth="1"/>
  </cols>
  <sheetData>
    <row r="1" spans="1:8" ht="15.75" thickTop="1">
      <c r="A1" s="473"/>
      <c r="B1" s="474" t="s">
        <v>736</v>
      </c>
      <c r="C1" s="475"/>
      <c r="D1" s="476"/>
      <c r="E1" s="477"/>
      <c r="F1" s="478"/>
      <c r="G1" s="479"/>
      <c r="H1" s="480"/>
    </row>
    <row r="2" spans="1:8">
      <c r="A2" s="481"/>
      <c r="B2" s="482" t="s">
        <v>682</v>
      </c>
      <c r="C2" s="483" t="s">
        <v>163</v>
      </c>
      <c r="D2" s="484" t="s">
        <v>683</v>
      </c>
      <c r="E2" s="485" t="s">
        <v>684</v>
      </c>
      <c r="F2" s="486">
        <v>0</v>
      </c>
      <c r="G2" s="484" t="s">
        <v>683</v>
      </c>
      <c r="H2" s="485" t="s">
        <v>684</v>
      </c>
    </row>
    <row r="3" spans="1:8">
      <c r="A3" s="487"/>
      <c r="B3" s="488" t="s">
        <v>685</v>
      </c>
      <c r="E3" s="491"/>
      <c r="F3" s="492"/>
      <c r="H3" s="491"/>
    </row>
    <row r="4" spans="1:8">
      <c r="A4" s="493" t="s">
        <v>686</v>
      </c>
      <c r="B4" s="494" t="s">
        <v>687</v>
      </c>
      <c r="C4" s="489">
        <v>1</v>
      </c>
      <c r="D4" s="610">
        <v>0</v>
      </c>
      <c r="E4" s="491">
        <f>C4*D4</f>
        <v>0</v>
      </c>
      <c r="F4" s="492">
        <f>$F$2</f>
        <v>0</v>
      </c>
      <c r="G4" s="490">
        <f>D4*(1-F4)</f>
        <v>0</v>
      </c>
      <c r="H4" s="491">
        <f>C4*G4</f>
        <v>0</v>
      </c>
    </row>
    <row r="5" spans="1:8" ht="23.25">
      <c r="A5" s="495" t="s">
        <v>688</v>
      </c>
      <c r="B5" s="496" t="s">
        <v>689</v>
      </c>
      <c r="C5" s="497">
        <v>1</v>
      </c>
      <c r="D5" s="610">
        <v>0</v>
      </c>
      <c r="E5" s="491">
        <f>C5*D5</f>
        <v>0</v>
      </c>
      <c r="F5" s="492">
        <f>$F$2</f>
        <v>0</v>
      </c>
      <c r="G5" s="490">
        <f>D5*(1-F5)</f>
        <v>0</v>
      </c>
      <c r="H5" s="491">
        <f>C5*G5</f>
        <v>0</v>
      </c>
    </row>
    <row r="6" spans="1:8">
      <c r="A6" s="493" t="s">
        <v>690</v>
      </c>
      <c r="B6" s="494" t="s">
        <v>691</v>
      </c>
      <c r="C6" s="489">
        <v>1</v>
      </c>
      <c r="D6" s="610">
        <v>0</v>
      </c>
      <c r="E6" s="491">
        <f>C6*D6</f>
        <v>0</v>
      </c>
      <c r="F6" s="492">
        <f>$F$2</f>
        <v>0</v>
      </c>
      <c r="G6" s="490">
        <f>D6*(1-F6)</f>
        <v>0</v>
      </c>
      <c r="H6" s="491">
        <f>C6*G6</f>
        <v>0</v>
      </c>
    </row>
    <row r="7" spans="1:8">
      <c r="A7" s="493" t="s">
        <v>692</v>
      </c>
      <c r="B7" s="494" t="s">
        <v>693</v>
      </c>
      <c r="C7" s="489">
        <v>1</v>
      </c>
      <c r="D7" s="610">
        <v>0</v>
      </c>
      <c r="E7" s="491">
        <f>C7*D7</f>
        <v>0</v>
      </c>
      <c r="F7" s="492">
        <f>$F$2</f>
        <v>0</v>
      </c>
      <c r="G7" s="490">
        <f>D7*(1-F7)</f>
        <v>0</v>
      </c>
      <c r="H7" s="491">
        <f>C7*G7</f>
        <v>0</v>
      </c>
    </row>
    <row r="8" spans="1:8">
      <c r="A8" s="495"/>
      <c r="B8" s="496"/>
      <c r="D8" s="498"/>
      <c r="E8" s="491"/>
      <c r="F8" s="492"/>
      <c r="H8" s="491"/>
    </row>
    <row r="9" spans="1:8">
      <c r="A9" s="487"/>
      <c r="B9" s="488" t="s">
        <v>737</v>
      </c>
      <c r="E9" s="491"/>
      <c r="F9" s="492"/>
      <c r="H9" s="491"/>
    </row>
    <row r="10" spans="1:8">
      <c r="A10" s="493" t="s">
        <v>695</v>
      </c>
      <c r="B10" s="494" t="s">
        <v>696</v>
      </c>
      <c r="C10" s="489">
        <v>1</v>
      </c>
      <c r="D10" s="610">
        <v>0</v>
      </c>
      <c r="E10" s="491">
        <f t="shared" ref="E10:E17" si="0">C10*D10</f>
        <v>0</v>
      </c>
      <c r="F10" s="492">
        <f t="shared" ref="F10:F17" si="1">$F$2</f>
        <v>0</v>
      </c>
      <c r="G10" s="490">
        <f t="shared" ref="G10:G17" si="2">D10*(1-F10)</f>
        <v>0</v>
      </c>
      <c r="H10" s="491">
        <f t="shared" ref="H10:H17" si="3">C10*G10</f>
        <v>0</v>
      </c>
    </row>
    <row r="11" spans="1:8">
      <c r="A11" s="493" t="s">
        <v>697</v>
      </c>
      <c r="B11" s="494" t="s">
        <v>698</v>
      </c>
      <c r="C11" s="489">
        <f>C10</f>
        <v>1</v>
      </c>
      <c r="D11" s="610">
        <v>0</v>
      </c>
      <c r="E11" s="491">
        <f t="shared" si="0"/>
        <v>0</v>
      </c>
      <c r="F11" s="492">
        <f t="shared" si="1"/>
        <v>0</v>
      </c>
      <c r="G11" s="490">
        <f t="shared" si="2"/>
        <v>0</v>
      </c>
      <c r="H11" s="491">
        <f t="shared" si="3"/>
        <v>0</v>
      </c>
    </row>
    <row r="12" spans="1:8">
      <c r="A12" s="493" t="s">
        <v>699</v>
      </c>
      <c r="B12" s="494" t="s">
        <v>700</v>
      </c>
      <c r="C12" s="489">
        <f>C10</f>
        <v>1</v>
      </c>
      <c r="D12" s="610">
        <v>0</v>
      </c>
      <c r="E12" s="491">
        <f t="shared" si="0"/>
        <v>0</v>
      </c>
      <c r="F12" s="492">
        <f t="shared" si="1"/>
        <v>0</v>
      </c>
      <c r="G12" s="490">
        <f t="shared" si="2"/>
        <v>0</v>
      </c>
      <c r="H12" s="491">
        <f t="shared" si="3"/>
        <v>0</v>
      </c>
    </row>
    <row r="13" spans="1:8">
      <c r="A13" s="493" t="s">
        <v>701</v>
      </c>
      <c r="B13" s="494" t="s">
        <v>702</v>
      </c>
      <c r="C13" s="489">
        <f>C11</f>
        <v>1</v>
      </c>
      <c r="D13" s="610">
        <v>0</v>
      </c>
      <c r="E13" s="491">
        <f t="shared" si="0"/>
        <v>0</v>
      </c>
      <c r="F13" s="492">
        <f t="shared" si="1"/>
        <v>0</v>
      </c>
      <c r="G13" s="490">
        <f t="shared" si="2"/>
        <v>0</v>
      </c>
      <c r="H13" s="491">
        <f t="shared" si="3"/>
        <v>0</v>
      </c>
    </row>
    <row r="14" spans="1:8">
      <c r="A14" s="493" t="s">
        <v>703</v>
      </c>
      <c r="B14" s="494" t="s">
        <v>704</v>
      </c>
      <c r="C14" s="489">
        <f>C12</f>
        <v>1</v>
      </c>
      <c r="D14" s="610">
        <v>0</v>
      </c>
      <c r="E14" s="491">
        <f t="shared" si="0"/>
        <v>0</v>
      </c>
      <c r="F14" s="492">
        <f t="shared" si="1"/>
        <v>0</v>
      </c>
      <c r="G14" s="490">
        <f t="shared" si="2"/>
        <v>0</v>
      </c>
      <c r="H14" s="491">
        <f t="shared" si="3"/>
        <v>0</v>
      </c>
    </row>
    <row r="15" spans="1:8">
      <c r="A15" s="493" t="s">
        <v>705</v>
      </c>
      <c r="B15" s="494" t="s">
        <v>706</v>
      </c>
      <c r="C15" s="489">
        <v>0</v>
      </c>
      <c r="D15" s="610">
        <v>0</v>
      </c>
      <c r="E15" s="491">
        <f t="shared" si="0"/>
        <v>0</v>
      </c>
      <c r="F15" s="492">
        <f t="shared" si="1"/>
        <v>0</v>
      </c>
      <c r="G15" s="490">
        <f t="shared" si="2"/>
        <v>0</v>
      </c>
      <c r="H15" s="491">
        <f t="shared" si="3"/>
        <v>0</v>
      </c>
    </row>
    <row r="16" spans="1:8">
      <c r="A16" s="493" t="s">
        <v>738</v>
      </c>
      <c r="B16" s="494" t="s">
        <v>739</v>
      </c>
      <c r="C16" s="489">
        <v>1</v>
      </c>
      <c r="D16" s="610">
        <v>0</v>
      </c>
      <c r="E16" s="491">
        <f t="shared" si="0"/>
        <v>0</v>
      </c>
      <c r="F16" s="492">
        <f t="shared" si="1"/>
        <v>0</v>
      </c>
      <c r="G16" s="490">
        <f t="shared" si="2"/>
        <v>0</v>
      </c>
      <c r="H16" s="491">
        <f t="shared" si="3"/>
        <v>0</v>
      </c>
    </row>
    <row r="17" spans="1:8">
      <c r="A17" s="493" t="s">
        <v>740</v>
      </c>
      <c r="B17" s="494" t="s">
        <v>741</v>
      </c>
      <c r="C17" s="489">
        <v>1</v>
      </c>
      <c r="D17" s="610">
        <v>0</v>
      </c>
      <c r="E17" s="491">
        <f t="shared" si="0"/>
        <v>0</v>
      </c>
      <c r="F17" s="492">
        <f t="shared" si="1"/>
        <v>0</v>
      </c>
      <c r="G17" s="490">
        <f t="shared" si="2"/>
        <v>0</v>
      </c>
      <c r="H17" s="491">
        <f t="shared" si="3"/>
        <v>0</v>
      </c>
    </row>
    <row r="18" spans="1:8">
      <c r="A18" s="495"/>
      <c r="B18" s="496"/>
      <c r="D18" s="498"/>
      <c r="E18" s="491"/>
      <c r="F18" s="492"/>
      <c r="H18" s="491"/>
    </row>
    <row r="19" spans="1:8">
      <c r="A19" s="487"/>
      <c r="B19" s="488" t="s">
        <v>742</v>
      </c>
      <c r="E19" s="491"/>
      <c r="F19" s="492"/>
      <c r="H19" s="491"/>
    </row>
    <row r="20" spans="1:8">
      <c r="A20" s="493" t="s">
        <v>695</v>
      </c>
      <c r="B20" s="494" t="s">
        <v>696</v>
      </c>
      <c r="C20" s="489">
        <v>1</v>
      </c>
      <c r="D20" s="610">
        <v>0</v>
      </c>
      <c r="E20" s="491">
        <f t="shared" ref="E20:E27" si="4">C20*D20</f>
        <v>0</v>
      </c>
      <c r="F20" s="492">
        <f t="shared" ref="F20:F27" si="5">$F$2</f>
        <v>0</v>
      </c>
      <c r="G20" s="490">
        <f t="shared" ref="G20:G27" si="6">D20*(1-F20)</f>
        <v>0</v>
      </c>
      <c r="H20" s="491">
        <f t="shared" ref="H20:H27" si="7">C20*G20</f>
        <v>0</v>
      </c>
    </row>
    <row r="21" spans="1:8">
      <c r="A21" s="493" t="s">
        <v>697</v>
      </c>
      <c r="B21" s="494" t="s">
        <v>698</v>
      </c>
      <c r="C21" s="489">
        <f>C20</f>
        <v>1</v>
      </c>
      <c r="D21" s="610">
        <v>0</v>
      </c>
      <c r="E21" s="491">
        <f t="shared" si="4"/>
        <v>0</v>
      </c>
      <c r="F21" s="492">
        <f t="shared" si="5"/>
        <v>0</v>
      </c>
      <c r="G21" s="490">
        <f t="shared" si="6"/>
        <v>0</v>
      </c>
      <c r="H21" s="491">
        <f t="shared" si="7"/>
        <v>0</v>
      </c>
    </row>
    <row r="22" spans="1:8">
      <c r="A22" s="493" t="s">
        <v>699</v>
      </c>
      <c r="B22" s="494" t="s">
        <v>700</v>
      </c>
      <c r="C22" s="489">
        <f>C20</f>
        <v>1</v>
      </c>
      <c r="D22" s="610">
        <v>0</v>
      </c>
      <c r="E22" s="491">
        <f t="shared" si="4"/>
        <v>0</v>
      </c>
      <c r="F22" s="492">
        <f t="shared" si="5"/>
        <v>0</v>
      </c>
      <c r="G22" s="490">
        <f t="shared" si="6"/>
        <v>0</v>
      </c>
      <c r="H22" s="491">
        <f t="shared" si="7"/>
        <v>0</v>
      </c>
    </row>
    <row r="23" spans="1:8">
      <c r="A23" s="493" t="s">
        <v>701</v>
      </c>
      <c r="B23" s="494" t="s">
        <v>702</v>
      </c>
      <c r="C23" s="489">
        <f>C21</f>
        <v>1</v>
      </c>
      <c r="D23" s="610">
        <v>0</v>
      </c>
      <c r="E23" s="491">
        <f t="shared" si="4"/>
        <v>0</v>
      </c>
      <c r="F23" s="492">
        <f t="shared" si="5"/>
        <v>0</v>
      </c>
      <c r="G23" s="490">
        <f t="shared" si="6"/>
        <v>0</v>
      </c>
      <c r="H23" s="491">
        <f t="shared" si="7"/>
        <v>0</v>
      </c>
    </row>
    <row r="24" spans="1:8">
      <c r="A24" s="493" t="s">
        <v>703</v>
      </c>
      <c r="B24" s="494" t="s">
        <v>704</v>
      </c>
      <c r="C24" s="489">
        <f>C22</f>
        <v>1</v>
      </c>
      <c r="D24" s="610">
        <v>0</v>
      </c>
      <c r="E24" s="491">
        <f t="shared" si="4"/>
        <v>0</v>
      </c>
      <c r="F24" s="492">
        <f t="shared" si="5"/>
        <v>0</v>
      </c>
      <c r="G24" s="490">
        <f t="shared" si="6"/>
        <v>0</v>
      </c>
      <c r="H24" s="491">
        <f t="shared" si="7"/>
        <v>0</v>
      </c>
    </row>
    <row r="25" spans="1:8">
      <c r="A25" s="493" t="s">
        <v>705</v>
      </c>
      <c r="B25" s="494" t="s">
        <v>706</v>
      </c>
      <c r="C25" s="489">
        <v>1</v>
      </c>
      <c r="D25" s="610">
        <v>0</v>
      </c>
      <c r="E25" s="491">
        <f t="shared" si="4"/>
        <v>0</v>
      </c>
      <c r="F25" s="492">
        <f t="shared" si="5"/>
        <v>0</v>
      </c>
      <c r="G25" s="490">
        <f t="shared" si="6"/>
        <v>0</v>
      </c>
      <c r="H25" s="491">
        <f t="shared" si="7"/>
        <v>0</v>
      </c>
    </row>
    <row r="26" spans="1:8">
      <c r="A26" s="493" t="s">
        <v>738</v>
      </c>
      <c r="B26" s="494" t="s">
        <v>739</v>
      </c>
      <c r="C26" s="489">
        <v>1</v>
      </c>
      <c r="D26" s="610">
        <v>0</v>
      </c>
      <c r="E26" s="491">
        <f t="shared" si="4"/>
        <v>0</v>
      </c>
      <c r="F26" s="492">
        <f t="shared" si="5"/>
        <v>0</v>
      </c>
      <c r="G26" s="490">
        <f t="shared" si="6"/>
        <v>0</v>
      </c>
      <c r="H26" s="491">
        <f t="shared" si="7"/>
        <v>0</v>
      </c>
    </row>
    <row r="27" spans="1:8">
      <c r="A27" s="493" t="s">
        <v>740</v>
      </c>
      <c r="B27" s="494" t="s">
        <v>741</v>
      </c>
      <c r="C27" s="489">
        <v>1</v>
      </c>
      <c r="D27" s="610">
        <v>0</v>
      </c>
      <c r="E27" s="491">
        <f t="shared" si="4"/>
        <v>0</v>
      </c>
      <c r="F27" s="492">
        <f t="shared" si="5"/>
        <v>0</v>
      </c>
      <c r="G27" s="490">
        <f t="shared" si="6"/>
        <v>0</v>
      </c>
      <c r="H27" s="491">
        <f t="shared" si="7"/>
        <v>0</v>
      </c>
    </row>
    <row r="28" spans="1:8">
      <c r="A28" s="495"/>
      <c r="B28" s="496"/>
      <c r="D28" s="498"/>
      <c r="E28" s="491"/>
      <c r="F28" s="492"/>
      <c r="H28" s="491"/>
    </row>
    <row r="29" spans="1:8">
      <c r="A29" s="487"/>
      <c r="B29" s="488" t="s">
        <v>743</v>
      </c>
      <c r="E29" s="491"/>
      <c r="F29" s="492"/>
      <c r="H29" s="491"/>
    </row>
    <row r="30" spans="1:8">
      <c r="A30" s="493" t="s">
        <v>695</v>
      </c>
      <c r="B30" s="494" t="s">
        <v>696</v>
      </c>
      <c r="C30" s="489">
        <v>1</v>
      </c>
      <c r="D30" s="610">
        <v>0</v>
      </c>
      <c r="E30" s="491">
        <f t="shared" ref="E30:E37" si="8">C30*D30</f>
        <v>0</v>
      </c>
      <c r="F30" s="492">
        <f t="shared" ref="F30:F37" si="9">$F$2</f>
        <v>0</v>
      </c>
      <c r="G30" s="490">
        <f t="shared" ref="G30:G37" si="10">D30*(1-F30)</f>
        <v>0</v>
      </c>
      <c r="H30" s="491">
        <f t="shared" ref="H30:H37" si="11">C30*G30</f>
        <v>0</v>
      </c>
    </row>
    <row r="31" spans="1:8">
      <c r="A31" s="493" t="s">
        <v>697</v>
      </c>
      <c r="B31" s="494" t="s">
        <v>698</v>
      </c>
      <c r="C31" s="489">
        <f>C30</f>
        <v>1</v>
      </c>
      <c r="D31" s="610">
        <v>0</v>
      </c>
      <c r="E31" s="491">
        <f t="shared" si="8"/>
        <v>0</v>
      </c>
      <c r="F31" s="492">
        <f t="shared" si="9"/>
        <v>0</v>
      </c>
      <c r="G31" s="490">
        <f t="shared" si="10"/>
        <v>0</v>
      </c>
      <c r="H31" s="491">
        <f t="shared" si="11"/>
        <v>0</v>
      </c>
    </row>
    <row r="32" spans="1:8">
      <c r="A32" s="493" t="s">
        <v>699</v>
      </c>
      <c r="B32" s="494" t="s">
        <v>700</v>
      </c>
      <c r="C32" s="489">
        <f>C30</f>
        <v>1</v>
      </c>
      <c r="D32" s="610">
        <v>0</v>
      </c>
      <c r="E32" s="491">
        <f t="shared" si="8"/>
        <v>0</v>
      </c>
      <c r="F32" s="492">
        <f t="shared" si="9"/>
        <v>0</v>
      </c>
      <c r="G32" s="490">
        <f t="shared" si="10"/>
        <v>0</v>
      </c>
      <c r="H32" s="491">
        <f t="shared" si="11"/>
        <v>0</v>
      </c>
    </row>
    <row r="33" spans="1:8">
      <c r="A33" s="493" t="s">
        <v>701</v>
      </c>
      <c r="B33" s="494" t="s">
        <v>702</v>
      </c>
      <c r="C33" s="489">
        <f>C31</f>
        <v>1</v>
      </c>
      <c r="D33" s="610">
        <v>0</v>
      </c>
      <c r="E33" s="491">
        <f t="shared" si="8"/>
        <v>0</v>
      </c>
      <c r="F33" s="492">
        <f t="shared" si="9"/>
        <v>0</v>
      </c>
      <c r="G33" s="490">
        <f t="shared" si="10"/>
        <v>0</v>
      </c>
      <c r="H33" s="491">
        <f t="shared" si="11"/>
        <v>0</v>
      </c>
    </row>
    <row r="34" spans="1:8">
      <c r="A34" s="493" t="s">
        <v>703</v>
      </c>
      <c r="B34" s="494" t="s">
        <v>704</v>
      </c>
      <c r="C34" s="489">
        <f>C32</f>
        <v>1</v>
      </c>
      <c r="D34" s="610">
        <v>0</v>
      </c>
      <c r="E34" s="491">
        <f t="shared" si="8"/>
        <v>0</v>
      </c>
      <c r="F34" s="492">
        <f t="shared" si="9"/>
        <v>0</v>
      </c>
      <c r="G34" s="490">
        <f t="shared" si="10"/>
        <v>0</v>
      </c>
      <c r="H34" s="491">
        <f t="shared" si="11"/>
        <v>0</v>
      </c>
    </row>
    <row r="35" spans="1:8">
      <c r="A35" s="493" t="s">
        <v>705</v>
      </c>
      <c r="B35" s="494" t="s">
        <v>706</v>
      </c>
      <c r="C35" s="489">
        <v>1</v>
      </c>
      <c r="D35" s="610">
        <v>0</v>
      </c>
      <c r="E35" s="491">
        <f t="shared" si="8"/>
        <v>0</v>
      </c>
      <c r="F35" s="492">
        <f t="shared" si="9"/>
        <v>0</v>
      </c>
      <c r="G35" s="490">
        <f t="shared" si="10"/>
        <v>0</v>
      </c>
      <c r="H35" s="491">
        <f t="shared" si="11"/>
        <v>0</v>
      </c>
    </row>
    <row r="36" spans="1:8">
      <c r="A36" s="493" t="s">
        <v>738</v>
      </c>
      <c r="B36" s="494" t="s">
        <v>739</v>
      </c>
      <c r="C36" s="489">
        <v>1</v>
      </c>
      <c r="D36" s="610">
        <v>0</v>
      </c>
      <c r="E36" s="491">
        <f t="shared" si="8"/>
        <v>0</v>
      </c>
      <c r="F36" s="492">
        <f t="shared" si="9"/>
        <v>0</v>
      </c>
      <c r="G36" s="490">
        <f t="shared" si="10"/>
        <v>0</v>
      </c>
      <c r="H36" s="491">
        <f t="shared" si="11"/>
        <v>0</v>
      </c>
    </row>
    <row r="37" spans="1:8">
      <c r="A37" s="493" t="s">
        <v>740</v>
      </c>
      <c r="B37" s="494" t="s">
        <v>741</v>
      </c>
      <c r="C37" s="489">
        <v>1</v>
      </c>
      <c r="D37" s="610">
        <v>0</v>
      </c>
      <c r="E37" s="491">
        <f t="shared" si="8"/>
        <v>0</v>
      </c>
      <c r="F37" s="492">
        <f t="shared" si="9"/>
        <v>0</v>
      </c>
      <c r="G37" s="490">
        <f t="shared" si="10"/>
        <v>0</v>
      </c>
      <c r="H37" s="491">
        <f t="shared" si="11"/>
        <v>0</v>
      </c>
    </row>
    <row r="38" spans="1:8">
      <c r="A38" s="495"/>
      <c r="B38" s="496"/>
      <c r="D38" s="498"/>
      <c r="E38" s="491"/>
      <c r="F38" s="492"/>
      <c r="H38" s="491"/>
    </row>
    <row r="39" spans="1:8">
      <c r="A39" s="487"/>
      <c r="B39" s="488" t="s">
        <v>744</v>
      </c>
      <c r="E39" s="491"/>
      <c r="F39" s="492"/>
      <c r="H39" s="491"/>
    </row>
    <row r="40" spans="1:8">
      <c r="A40" s="493" t="s">
        <v>695</v>
      </c>
      <c r="B40" s="494" t="s">
        <v>696</v>
      </c>
      <c r="C40" s="489">
        <v>0</v>
      </c>
      <c r="D40" s="610">
        <v>0</v>
      </c>
      <c r="E40" s="491">
        <f t="shared" ref="E40:E47" si="12">C40*D40</f>
        <v>0</v>
      </c>
      <c r="F40" s="492">
        <f t="shared" ref="F40:F47" si="13">$F$2</f>
        <v>0</v>
      </c>
      <c r="G40" s="490">
        <f t="shared" ref="G40:G47" si="14">D40*(1-F40)</f>
        <v>0</v>
      </c>
      <c r="H40" s="491">
        <f t="shared" ref="H40:H47" si="15">C40*G40</f>
        <v>0</v>
      </c>
    </row>
    <row r="41" spans="1:8">
      <c r="A41" s="493" t="s">
        <v>697</v>
      </c>
      <c r="B41" s="494" t="s">
        <v>698</v>
      </c>
      <c r="C41" s="489">
        <f>C40</f>
        <v>0</v>
      </c>
      <c r="D41" s="610">
        <v>0</v>
      </c>
      <c r="E41" s="491">
        <f t="shared" si="12"/>
        <v>0</v>
      </c>
      <c r="F41" s="492">
        <f t="shared" si="13"/>
        <v>0</v>
      </c>
      <c r="G41" s="490">
        <f t="shared" si="14"/>
        <v>0</v>
      </c>
      <c r="H41" s="491">
        <f t="shared" si="15"/>
        <v>0</v>
      </c>
    </row>
    <row r="42" spans="1:8">
      <c r="A42" s="493" t="s">
        <v>699</v>
      </c>
      <c r="B42" s="494" t="s">
        <v>700</v>
      </c>
      <c r="C42" s="489">
        <f>C40</f>
        <v>0</v>
      </c>
      <c r="D42" s="610">
        <v>0</v>
      </c>
      <c r="E42" s="491">
        <f t="shared" si="12"/>
        <v>0</v>
      </c>
      <c r="F42" s="492">
        <f t="shared" si="13"/>
        <v>0</v>
      </c>
      <c r="G42" s="490">
        <f t="shared" si="14"/>
        <v>0</v>
      </c>
      <c r="H42" s="491">
        <f t="shared" si="15"/>
        <v>0</v>
      </c>
    </row>
    <row r="43" spans="1:8">
      <c r="A43" s="493" t="s">
        <v>701</v>
      </c>
      <c r="B43" s="494" t="s">
        <v>702</v>
      </c>
      <c r="C43" s="489">
        <f>C41</f>
        <v>0</v>
      </c>
      <c r="D43" s="610">
        <v>0</v>
      </c>
      <c r="E43" s="491">
        <f t="shared" si="12"/>
        <v>0</v>
      </c>
      <c r="F43" s="492">
        <f t="shared" si="13"/>
        <v>0</v>
      </c>
      <c r="G43" s="490">
        <f t="shared" si="14"/>
        <v>0</v>
      </c>
      <c r="H43" s="491">
        <f t="shared" si="15"/>
        <v>0</v>
      </c>
    </row>
    <row r="44" spans="1:8">
      <c r="A44" s="493" t="s">
        <v>703</v>
      </c>
      <c r="B44" s="494" t="s">
        <v>704</v>
      </c>
      <c r="C44" s="489">
        <f>C42</f>
        <v>0</v>
      </c>
      <c r="D44" s="610">
        <v>0</v>
      </c>
      <c r="E44" s="491">
        <f t="shared" si="12"/>
        <v>0</v>
      </c>
      <c r="F44" s="492">
        <f t="shared" si="13"/>
        <v>0</v>
      </c>
      <c r="G44" s="490">
        <f t="shared" si="14"/>
        <v>0</v>
      </c>
      <c r="H44" s="491">
        <f t="shared" si="15"/>
        <v>0</v>
      </c>
    </row>
    <row r="45" spans="1:8">
      <c r="A45" s="493" t="s">
        <v>705</v>
      </c>
      <c r="B45" s="494" t="s">
        <v>706</v>
      </c>
      <c r="C45" s="489">
        <v>0</v>
      </c>
      <c r="D45" s="610">
        <v>0</v>
      </c>
      <c r="E45" s="491">
        <f t="shared" si="12"/>
        <v>0</v>
      </c>
      <c r="F45" s="492">
        <f t="shared" si="13"/>
        <v>0</v>
      </c>
      <c r="G45" s="490">
        <f t="shared" si="14"/>
        <v>0</v>
      </c>
      <c r="H45" s="491">
        <f t="shared" si="15"/>
        <v>0</v>
      </c>
    </row>
    <row r="46" spans="1:8">
      <c r="A46" s="493" t="s">
        <v>738</v>
      </c>
      <c r="B46" s="494" t="s">
        <v>739</v>
      </c>
      <c r="C46" s="489">
        <v>0</v>
      </c>
      <c r="D46" s="610">
        <v>0</v>
      </c>
      <c r="E46" s="491">
        <f t="shared" si="12"/>
        <v>0</v>
      </c>
      <c r="F46" s="492">
        <f t="shared" si="13"/>
        <v>0</v>
      </c>
      <c r="G46" s="490">
        <f t="shared" si="14"/>
        <v>0</v>
      </c>
      <c r="H46" s="491">
        <f t="shared" si="15"/>
        <v>0</v>
      </c>
    </row>
    <row r="47" spans="1:8">
      <c r="A47" s="493" t="s">
        <v>740</v>
      </c>
      <c r="B47" s="494" t="s">
        <v>741</v>
      </c>
      <c r="C47" s="489">
        <v>1</v>
      </c>
      <c r="D47" s="610">
        <v>0</v>
      </c>
      <c r="E47" s="491">
        <f t="shared" si="12"/>
        <v>0</v>
      </c>
      <c r="F47" s="492">
        <f t="shared" si="13"/>
        <v>0</v>
      </c>
      <c r="G47" s="490">
        <f t="shared" si="14"/>
        <v>0</v>
      </c>
      <c r="H47" s="491">
        <f t="shared" si="15"/>
        <v>0</v>
      </c>
    </row>
    <row r="48" spans="1:8">
      <c r="A48" s="495"/>
      <c r="B48" s="496"/>
      <c r="D48" s="498"/>
      <c r="E48" s="491"/>
      <c r="F48" s="492"/>
      <c r="H48" s="491"/>
    </row>
    <row r="49" spans="1:8">
      <c r="A49" s="487"/>
      <c r="B49" s="500" t="s">
        <v>711</v>
      </c>
      <c r="E49" s="491"/>
      <c r="F49" s="492"/>
      <c r="H49" s="491"/>
    </row>
    <row r="50" spans="1:8">
      <c r="A50" s="493" t="s">
        <v>745</v>
      </c>
      <c r="B50" s="494" t="s">
        <v>746</v>
      </c>
      <c r="C50" s="489">
        <v>1</v>
      </c>
      <c r="D50" s="610">
        <v>0</v>
      </c>
      <c r="E50" s="491">
        <f>C50*D50</f>
        <v>0</v>
      </c>
      <c r="F50" s="501">
        <f>$F$2</f>
        <v>0</v>
      </c>
      <c r="G50" s="502">
        <f>D50*(1-F50)</f>
        <v>0</v>
      </c>
      <c r="H50" s="491">
        <f>C50*G50</f>
        <v>0</v>
      </c>
    </row>
    <row r="51" spans="1:8">
      <c r="A51" s="495"/>
      <c r="B51" s="496"/>
      <c r="D51" s="498"/>
      <c r="E51" s="491"/>
      <c r="F51" s="492"/>
      <c r="H51" s="491"/>
    </row>
    <row r="52" spans="1:8">
      <c r="A52" s="487"/>
      <c r="B52" s="500" t="s">
        <v>711</v>
      </c>
      <c r="E52" s="491"/>
      <c r="F52" s="492"/>
      <c r="H52" s="491"/>
    </row>
    <row r="53" spans="1:8">
      <c r="A53" s="493" t="s">
        <v>712</v>
      </c>
      <c r="B53" s="494" t="s">
        <v>713</v>
      </c>
      <c r="C53" s="489">
        <v>50</v>
      </c>
      <c r="D53" s="610">
        <v>0</v>
      </c>
      <c r="E53" s="491">
        <f>C53*D53</f>
        <v>0</v>
      </c>
      <c r="F53" s="501">
        <f>$F$2</f>
        <v>0</v>
      </c>
      <c r="G53" s="502">
        <f>D53*(1-F53)</f>
        <v>0</v>
      </c>
      <c r="H53" s="491">
        <f>C53*G53</f>
        <v>0</v>
      </c>
    </row>
    <row r="54" spans="1:8">
      <c r="A54" s="493" t="s">
        <v>714</v>
      </c>
      <c r="B54" s="494" t="s">
        <v>715</v>
      </c>
      <c r="C54" s="489">
        <v>50</v>
      </c>
      <c r="D54" s="610">
        <v>0</v>
      </c>
      <c r="E54" s="491">
        <f>C54*D54</f>
        <v>0</v>
      </c>
      <c r="F54" s="492">
        <f>$F$2</f>
        <v>0</v>
      </c>
      <c r="G54" s="490">
        <f>D54*(1-F54)</f>
        <v>0</v>
      </c>
      <c r="H54" s="491">
        <f>C54*G54</f>
        <v>0</v>
      </c>
    </row>
    <row r="55" spans="1:8">
      <c r="A55" s="493" t="s">
        <v>716</v>
      </c>
      <c r="B55" s="503" t="s">
        <v>717</v>
      </c>
      <c r="C55" s="489">
        <v>0</v>
      </c>
      <c r="D55" s="610">
        <v>0</v>
      </c>
      <c r="E55" s="491">
        <f>C55*D55</f>
        <v>0</v>
      </c>
      <c r="F55" s="501">
        <f>$F$2</f>
        <v>0</v>
      </c>
      <c r="G55" s="502">
        <f>D55*(1-F55)</f>
        <v>0</v>
      </c>
      <c r="H55" s="491">
        <f>C55*G55</f>
        <v>0</v>
      </c>
    </row>
    <row r="56" spans="1:8">
      <c r="A56" s="493" t="s">
        <v>718</v>
      </c>
      <c r="B56" s="494" t="s">
        <v>719</v>
      </c>
      <c r="C56" s="489">
        <v>4</v>
      </c>
      <c r="D56" s="610">
        <v>0</v>
      </c>
      <c r="E56" s="491">
        <f>C56*D56</f>
        <v>0</v>
      </c>
      <c r="F56" s="492">
        <f>$F$2</f>
        <v>0</v>
      </c>
      <c r="G56" s="490">
        <f>D56*(1-F56)</f>
        <v>0</v>
      </c>
      <c r="H56" s="491">
        <f>C56*G56</f>
        <v>0</v>
      </c>
    </row>
    <row r="57" spans="1:8">
      <c r="A57" s="493"/>
      <c r="B57" s="494"/>
      <c r="E57" s="491"/>
      <c r="F57" s="492"/>
      <c r="H57" s="491"/>
    </row>
    <row r="58" spans="1:8">
      <c r="A58" s="487"/>
      <c r="B58" s="500" t="s">
        <v>720</v>
      </c>
      <c r="E58" s="491"/>
      <c r="F58" s="492"/>
      <c r="H58" s="491"/>
    </row>
    <row r="59" spans="1:8">
      <c r="A59" s="504" t="s">
        <v>721</v>
      </c>
      <c r="B59" s="503" t="s">
        <v>722</v>
      </c>
      <c r="C59" s="489">
        <v>50</v>
      </c>
      <c r="D59" s="610">
        <v>0</v>
      </c>
      <c r="E59" s="491">
        <f t="shared" ref="E59:E66" si="16">C59*D59</f>
        <v>0</v>
      </c>
      <c r="F59" s="492">
        <f t="shared" ref="F59:F66" si="17">$F$2</f>
        <v>0</v>
      </c>
      <c r="G59" s="490">
        <f t="shared" ref="G59:G66" si="18">D59*(1-F59)</f>
        <v>0</v>
      </c>
      <c r="H59" s="491">
        <f t="shared" ref="H59:H66" si="19">C59*G59</f>
        <v>0</v>
      </c>
    </row>
    <row r="60" spans="1:8">
      <c r="A60" s="504" t="s">
        <v>721</v>
      </c>
      <c r="B60" s="503" t="s">
        <v>723</v>
      </c>
      <c r="C60" s="489">
        <v>0</v>
      </c>
      <c r="D60" s="610">
        <v>0</v>
      </c>
      <c r="E60" s="491">
        <f t="shared" si="16"/>
        <v>0</v>
      </c>
      <c r="F60" s="492">
        <f t="shared" si="17"/>
        <v>0</v>
      </c>
      <c r="G60" s="490">
        <f t="shared" si="18"/>
        <v>0</v>
      </c>
      <c r="H60" s="491">
        <f t="shared" si="19"/>
        <v>0</v>
      </c>
    </row>
    <row r="61" spans="1:8">
      <c r="A61" s="504" t="s">
        <v>721</v>
      </c>
      <c r="B61" s="503" t="s">
        <v>724</v>
      </c>
      <c r="C61" s="489">
        <v>0</v>
      </c>
      <c r="D61" s="610">
        <v>0</v>
      </c>
      <c r="E61" s="491">
        <f>C61*D61</f>
        <v>0</v>
      </c>
      <c r="F61" s="492">
        <f t="shared" si="17"/>
        <v>0</v>
      </c>
      <c r="G61" s="490">
        <f>D61*(1-F61)</f>
        <v>0</v>
      </c>
      <c r="H61" s="491">
        <f>C61*G61</f>
        <v>0</v>
      </c>
    </row>
    <row r="62" spans="1:8">
      <c r="A62" s="504" t="s">
        <v>721</v>
      </c>
      <c r="B62" s="503" t="s">
        <v>725</v>
      </c>
      <c r="C62" s="489">
        <v>0</v>
      </c>
      <c r="D62" s="610">
        <v>0</v>
      </c>
      <c r="E62" s="491">
        <f t="shared" si="16"/>
        <v>0</v>
      </c>
      <c r="F62" s="492">
        <f t="shared" si="17"/>
        <v>0</v>
      </c>
      <c r="G62" s="490">
        <f t="shared" si="18"/>
        <v>0</v>
      </c>
      <c r="H62" s="491">
        <f t="shared" si="19"/>
        <v>0</v>
      </c>
    </row>
    <row r="63" spans="1:8">
      <c r="A63" s="504" t="s">
        <v>721</v>
      </c>
      <c r="B63" s="503" t="s">
        <v>726</v>
      </c>
      <c r="C63" s="489">
        <v>4</v>
      </c>
      <c r="D63" s="610">
        <v>0</v>
      </c>
      <c r="E63" s="491">
        <f t="shared" si="16"/>
        <v>0</v>
      </c>
      <c r="F63" s="492">
        <f t="shared" si="17"/>
        <v>0</v>
      </c>
      <c r="G63" s="490">
        <f t="shared" si="18"/>
        <v>0</v>
      </c>
      <c r="H63" s="491">
        <f t="shared" si="19"/>
        <v>0</v>
      </c>
    </row>
    <row r="64" spans="1:8">
      <c r="A64" s="504" t="s">
        <v>721</v>
      </c>
      <c r="B64" s="503" t="s">
        <v>747</v>
      </c>
      <c r="C64" s="489">
        <v>4</v>
      </c>
      <c r="D64" s="610">
        <v>0</v>
      </c>
      <c r="E64" s="491">
        <f t="shared" si="16"/>
        <v>0</v>
      </c>
      <c r="F64" s="492">
        <f t="shared" si="17"/>
        <v>0</v>
      </c>
      <c r="G64" s="490">
        <f t="shared" si="18"/>
        <v>0</v>
      </c>
      <c r="H64" s="491">
        <f t="shared" si="19"/>
        <v>0</v>
      </c>
    </row>
    <row r="65" spans="1:8">
      <c r="A65" s="504" t="s">
        <v>721</v>
      </c>
      <c r="B65" s="503" t="s">
        <v>727</v>
      </c>
      <c r="C65" s="489">
        <v>1</v>
      </c>
      <c r="D65" s="610">
        <v>0</v>
      </c>
      <c r="E65" s="491">
        <f t="shared" si="16"/>
        <v>0</v>
      </c>
      <c r="F65" s="492">
        <f t="shared" si="17"/>
        <v>0</v>
      </c>
      <c r="G65" s="490">
        <f t="shared" si="18"/>
        <v>0</v>
      </c>
      <c r="H65" s="491">
        <f t="shared" si="19"/>
        <v>0</v>
      </c>
    </row>
    <row r="66" spans="1:8">
      <c r="A66" s="504" t="s">
        <v>728</v>
      </c>
      <c r="B66" s="503" t="s">
        <v>729</v>
      </c>
      <c r="C66" s="489">
        <v>1</v>
      </c>
      <c r="D66" s="610">
        <v>0</v>
      </c>
      <c r="E66" s="491">
        <f t="shared" si="16"/>
        <v>0</v>
      </c>
      <c r="F66" s="492">
        <f t="shared" si="17"/>
        <v>0</v>
      </c>
      <c r="G66" s="490">
        <f t="shared" si="18"/>
        <v>0</v>
      </c>
      <c r="H66" s="491">
        <f t="shared" si="19"/>
        <v>0</v>
      </c>
    </row>
    <row r="67" spans="1:8">
      <c r="A67" s="504"/>
      <c r="B67" s="503"/>
      <c r="E67" s="491"/>
      <c r="F67" s="492"/>
      <c r="H67" s="491"/>
    </row>
    <row r="68" spans="1:8">
      <c r="A68" s="504" t="s">
        <v>748</v>
      </c>
      <c r="B68" s="513" t="s">
        <v>749</v>
      </c>
      <c r="E68" s="491"/>
      <c r="F68" s="492"/>
      <c r="H68" s="491"/>
    </row>
    <row r="69" spans="1:8">
      <c r="A69" s="504" t="s">
        <v>750</v>
      </c>
      <c r="B69" s="503" t="s">
        <v>751</v>
      </c>
      <c r="C69" s="489">
        <v>2</v>
      </c>
      <c r="D69" s="610">
        <v>0</v>
      </c>
      <c r="E69" s="491">
        <f>C69*D69</f>
        <v>0</v>
      </c>
      <c r="F69" s="492"/>
      <c r="H69" s="491"/>
    </row>
    <row r="70" spans="1:8">
      <c r="A70" s="504" t="s">
        <v>752</v>
      </c>
      <c r="B70" s="503" t="s">
        <v>753</v>
      </c>
      <c r="C70" s="489">
        <v>4</v>
      </c>
      <c r="D70" s="610">
        <v>0</v>
      </c>
      <c r="E70" s="491">
        <f>C70*D70</f>
        <v>0</v>
      </c>
      <c r="F70" s="492"/>
      <c r="H70" s="491"/>
    </row>
    <row r="71" spans="1:8" ht="23.25">
      <c r="A71" s="504" t="s">
        <v>754</v>
      </c>
      <c r="B71" s="503" t="s">
        <v>755</v>
      </c>
      <c r="C71" s="489">
        <v>4</v>
      </c>
      <c r="D71" s="610">
        <v>0</v>
      </c>
      <c r="E71" s="491">
        <f>C71*D71</f>
        <v>0</v>
      </c>
      <c r="F71" s="492"/>
      <c r="H71" s="491"/>
    </row>
    <row r="72" spans="1:8">
      <c r="A72" s="504" t="s">
        <v>756</v>
      </c>
      <c r="B72" s="503" t="s">
        <v>757</v>
      </c>
      <c r="C72" s="489">
        <v>4</v>
      </c>
      <c r="D72" s="610">
        <v>0</v>
      </c>
      <c r="E72" s="491">
        <f>C72*D72</f>
        <v>0</v>
      </c>
      <c r="F72" s="492"/>
      <c r="H72" s="491"/>
    </row>
    <row r="73" spans="1:8">
      <c r="A73" s="487"/>
      <c r="B73" s="500" t="s">
        <v>730</v>
      </c>
      <c r="E73" s="491"/>
      <c r="F73" s="492"/>
      <c r="H73" s="491"/>
    </row>
    <row r="74" spans="1:8">
      <c r="A74" s="504" t="s">
        <v>731</v>
      </c>
      <c r="B74" s="503" t="s">
        <v>732</v>
      </c>
      <c r="C74" s="489">
        <v>1</v>
      </c>
      <c r="D74" s="610">
        <v>0</v>
      </c>
      <c r="E74" s="491">
        <f>C74*D74</f>
        <v>0</v>
      </c>
      <c r="F74" s="492">
        <v>0</v>
      </c>
      <c r="G74" s="490">
        <f>D74*(1-F74)</f>
        <v>0</v>
      </c>
      <c r="H74" s="491">
        <f>C74*G74</f>
        <v>0</v>
      </c>
    </row>
    <row r="75" spans="1:8">
      <c r="A75" s="504" t="s">
        <v>733</v>
      </c>
      <c r="B75" s="503" t="s">
        <v>758</v>
      </c>
      <c r="C75" s="489">
        <f>110</f>
        <v>110</v>
      </c>
      <c r="D75" s="610">
        <v>0</v>
      </c>
      <c r="E75" s="491">
        <f>C75*D75</f>
        <v>0</v>
      </c>
      <c r="F75" s="492">
        <v>0</v>
      </c>
      <c r="G75" s="490">
        <f>D75*(1-F75)</f>
        <v>0</v>
      </c>
      <c r="H75" s="491">
        <f>C75*G75</f>
        <v>0</v>
      </c>
    </row>
    <row r="76" spans="1:8">
      <c r="A76" s="504"/>
      <c r="B76" s="503"/>
      <c r="E76" s="491"/>
      <c r="F76" s="492"/>
      <c r="H76" s="491"/>
    </row>
    <row r="77" spans="1:8" ht="15.75" thickBot="1">
      <c r="A77" s="505"/>
      <c r="B77" s="506" t="s">
        <v>735</v>
      </c>
      <c r="C77" s="507"/>
      <c r="D77" s="508"/>
      <c r="E77" s="509">
        <f>SUM(E3:E76)</f>
        <v>0</v>
      </c>
      <c r="F77" s="510"/>
      <c r="G77" s="508"/>
      <c r="H77" s="509">
        <f>SUM(H3:H76)</f>
        <v>0</v>
      </c>
    </row>
    <row r="78" spans="1:8" ht="15.75" thickTop="1"/>
  </sheetData>
  <sheetProtection password="DABF" sheet="1" objects="1" scenarios="1"/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D19" sqref="D19:D22"/>
    </sheetView>
  </sheetViews>
  <sheetFormatPr defaultRowHeight="15"/>
  <cols>
    <col min="1" max="1" width="9.7109375" style="511" customWidth="1"/>
    <col min="2" max="2" width="49.7109375" style="512" customWidth="1"/>
    <col min="3" max="3" width="10.140625" style="489" customWidth="1"/>
    <col min="4" max="4" width="6.7109375" style="490" customWidth="1"/>
    <col min="5" max="5" width="18.42578125" style="490" customWidth="1"/>
    <col min="6" max="6" width="4.28515625" style="501" hidden="1" customWidth="1"/>
    <col min="7" max="8" width="6.7109375" style="490" hidden="1" customWidth="1"/>
  </cols>
  <sheetData>
    <row r="1" spans="1:8" ht="16.5" customHeight="1" thickTop="1">
      <c r="A1" s="532"/>
      <c r="B1" s="533" t="s">
        <v>806</v>
      </c>
      <c r="C1" s="475"/>
      <c r="D1" s="476"/>
      <c r="E1" s="477"/>
      <c r="F1" s="478"/>
      <c r="G1" s="479"/>
      <c r="H1" s="480"/>
    </row>
    <row r="2" spans="1:8">
      <c r="A2" s="481"/>
      <c r="B2" s="482" t="s">
        <v>682</v>
      </c>
      <c r="C2" s="483" t="s">
        <v>163</v>
      </c>
      <c r="D2" s="484" t="s">
        <v>683</v>
      </c>
      <c r="E2" s="485" t="s">
        <v>684</v>
      </c>
      <c r="F2" s="486">
        <v>0</v>
      </c>
      <c r="G2" s="484" t="s">
        <v>683</v>
      </c>
      <c r="H2" s="485" t="s">
        <v>684</v>
      </c>
    </row>
    <row r="3" spans="1:8" ht="18" customHeight="1">
      <c r="A3" s="487"/>
      <c r="B3" s="534" t="s">
        <v>807</v>
      </c>
      <c r="C3" s="535"/>
      <c r="D3" s="536"/>
      <c r="E3" s="537"/>
      <c r="F3" s="538"/>
      <c r="G3" s="536"/>
      <c r="H3" s="537"/>
    </row>
    <row r="4" spans="1:8" ht="18" customHeight="1">
      <c r="A4" s="487"/>
      <c r="B4" s="534"/>
      <c r="C4" s="535"/>
      <c r="D4" s="536"/>
      <c r="E4" s="537"/>
      <c r="F4" s="538"/>
      <c r="G4" s="536"/>
      <c r="H4" s="537"/>
    </row>
    <row r="5" spans="1:8">
      <c r="A5" s="487"/>
      <c r="B5" s="488" t="s">
        <v>812</v>
      </c>
      <c r="E5" s="491"/>
      <c r="F5" s="492"/>
      <c r="H5" s="491"/>
    </row>
    <row r="6" spans="1:8">
      <c r="A6" s="493">
        <v>1</v>
      </c>
      <c r="B6" s="494" t="s">
        <v>808</v>
      </c>
      <c r="C6" s="489">
        <v>1</v>
      </c>
      <c r="D6" s="610">
        <v>0</v>
      </c>
      <c r="E6" s="491">
        <f>C6*D6</f>
        <v>0</v>
      </c>
      <c r="F6" s="492">
        <f>$F$2</f>
        <v>0</v>
      </c>
      <c r="G6" s="490">
        <f>D6*(1-F6)</f>
        <v>0</v>
      </c>
      <c r="H6" s="491">
        <f>C6*G6</f>
        <v>0</v>
      </c>
    </row>
    <row r="7" spans="1:8">
      <c r="A7" s="495">
        <v>2</v>
      </c>
      <c r="B7" s="496" t="s">
        <v>809</v>
      </c>
      <c r="C7" s="497">
        <v>1</v>
      </c>
      <c r="D7" s="611">
        <v>0</v>
      </c>
      <c r="E7" s="491">
        <f>C7*D7</f>
        <v>0</v>
      </c>
      <c r="F7" s="492">
        <f>$F$2</f>
        <v>0</v>
      </c>
      <c r="G7" s="490">
        <f>D7*(1-F7)</f>
        <v>0</v>
      </c>
      <c r="H7" s="491">
        <f>C7*G7</f>
        <v>0</v>
      </c>
    </row>
    <row r="8" spans="1:8">
      <c r="A8" s="493">
        <v>3</v>
      </c>
      <c r="B8" s="494" t="s">
        <v>810</v>
      </c>
      <c r="C8" s="489">
        <v>1</v>
      </c>
      <c r="D8" s="610">
        <v>0</v>
      </c>
      <c r="E8" s="491">
        <f>C8*D8</f>
        <v>0</v>
      </c>
      <c r="F8" s="492">
        <f>$F$2</f>
        <v>0</v>
      </c>
      <c r="G8" s="490">
        <f>D8*(1-F8)</f>
        <v>0</v>
      </c>
      <c r="H8" s="491">
        <f>C8*G8</f>
        <v>0</v>
      </c>
    </row>
    <row r="9" spans="1:8">
      <c r="A9" s="493">
        <v>4</v>
      </c>
      <c r="B9" s="494" t="s">
        <v>817</v>
      </c>
      <c r="C9" s="489" t="s">
        <v>818</v>
      </c>
      <c r="D9" s="610">
        <v>0</v>
      </c>
      <c r="E9" s="491"/>
      <c r="F9" s="492">
        <f>$F$2</f>
        <v>0</v>
      </c>
      <c r="G9" s="490">
        <f>D9*(1-F9)</f>
        <v>0</v>
      </c>
      <c r="H9" s="491" t="e">
        <f>C9*G9</f>
        <v>#VALUE!</v>
      </c>
    </row>
    <row r="10" spans="1:8">
      <c r="A10" s="495"/>
      <c r="B10" s="496"/>
      <c r="D10" s="498"/>
      <c r="E10" s="491"/>
      <c r="F10" s="492"/>
      <c r="H10" s="491"/>
    </row>
    <row r="11" spans="1:8">
      <c r="A11" s="487"/>
      <c r="B11" s="488" t="s">
        <v>811</v>
      </c>
      <c r="E11" s="491"/>
      <c r="F11" s="492"/>
      <c r="H11" s="491"/>
    </row>
    <row r="12" spans="1:8">
      <c r="A12" s="493">
        <v>4</v>
      </c>
      <c r="B12" s="494" t="s">
        <v>813</v>
      </c>
      <c r="C12" s="489">
        <v>4</v>
      </c>
      <c r="D12" s="610">
        <v>0</v>
      </c>
      <c r="E12" s="491">
        <f t="shared" ref="E12:E16" si="0">C12*D12</f>
        <v>0</v>
      </c>
      <c r="F12" s="492">
        <f t="shared" ref="F12:F19" si="1">$F$2</f>
        <v>0</v>
      </c>
      <c r="G12" s="490">
        <f t="shared" ref="G12:G19" si="2">D12*(1-F12)</f>
        <v>0</v>
      </c>
      <c r="H12" s="491">
        <f t="shared" ref="H12:H19" si="3">C12*G12</f>
        <v>0</v>
      </c>
    </row>
    <row r="13" spans="1:8">
      <c r="A13" s="493">
        <v>5</v>
      </c>
      <c r="B13" s="494" t="s">
        <v>814</v>
      </c>
      <c r="C13" s="489">
        <f>C12</f>
        <v>4</v>
      </c>
      <c r="D13" s="610">
        <v>0</v>
      </c>
      <c r="E13" s="491">
        <f t="shared" si="0"/>
        <v>0</v>
      </c>
      <c r="F13" s="492">
        <f t="shared" si="1"/>
        <v>0</v>
      </c>
      <c r="G13" s="490">
        <f t="shared" si="2"/>
        <v>0</v>
      </c>
      <c r="H13" s="491">
        <f t="shared" si="3"/>
        <v>0</v>
      </c>
    </row>
    <row r="14" spans="1:8">
      <c r="A14" s="493">
        <v>6</v>
      </c>
      <c r="B14" s="494" t="s">
        <v>815</v>
      </c>
      <c r="C14" s="489">
        <f>C12</f>
        <v>4</v>
      </c>
      <c r="D14" s="610">
        <v>0</v>
      </c>
      <c r="E14" s="491">
        <f t="shared" si="0"/>
        <v>0</v>
      </c>
      <c r="F14" s="492">
        <f t="shared" si="1"/>
        <v>0</v>
      </c>
      <c r="G14" s="490">
        <f t="shared" si="2"/>
        <v>0</v>
      </c>
      <c r="H14" s="491">
        <f t="shared" si="3"/>
        <v>0</v>
      </c>
    </row>
    <row r="15" spans="1:8">
      <c r="A15" s="493">
        <v>7</v>
      </c>
      <c r="B15" s="494" t="s">
        <v>816</v>
      </c>
      <c r="C15" s="489">
        <f>C13</f>
        <v>4</v>
      </c>
      <c r="D15" s="610">
        <v>0</v>
      </c>
      <c r="E15" s="491">
        <f t="shared" si="0"/>
        <v>0</v>
      </c>
      <c r="F15" s="492">
        <f t="shared" si="1"/>
        <v>0</v>
      </c>
      <c r="G15" s="490">
        <f t="shared" si="2"/>
        <v>0</v>
      </c>
      <c r="H15" s="491">
        <f t="shared" si="3"/>
        <v>0</v>
      </c>
    </row>
    <row r="16" spans="1:8">
      <c r="A16" s="493">
        <v>8</v>
      </c>
      <c r="B16" s="494" t="s">
        <v>819</v>
      </c>
      <c r="C16" s="489">
        <f>C14</f>
        <v>4</v>
      </c>
      <c r="D16" s="610">
        <v>0</v>
      </c>
      <c r="E16" s="491">
        <f t="shared" si="0"/>
        <v>0</v>
      </c>
      <c r="F16" s="492">
        <f t="shared" si="1"/>
        <v>0</v>
      </c>
      <c r="G16" s="490">
        <f t="shared" si="2"/>
        <v>0</v>
      </c>
      <c r="H16" s="491">
        <f t="shared" si="3"/>
        <v>0</v>
      </c>
    </row>
    <row r="17" spans="1:8">
      <c r="A17" s="493"/>
      <c r="B17" s="494"/>
      <c r="E17" s="491"/>
      <c r="F17" s="492">
        <f t="shared" si="1"/>
        <v>0</v>
      </c>
      <c r="G17" s="490">
        <f t="shared" si="2"/>
        <v>0</v>
      </c>
      <c r="H17" s="491">
        <f t="shared" si="3"/>
        <v>0</v>
      </c>
    </row>
    <row r="18" spans="1:8">
      <c r="A18" s="493"/>
      <c r="B18" s="488" t="s">
        <v>820</v>
      </c>
      <c r="E18" s="491"/>
      <c r="F18" s="492">
        <f t="shared" si="1"/>
        <v>0</v>
      </c>
      <c r="G18" s="490">
        <f t="shared" si="2"/>
        <v>0</v>
      </c>
      <c r="H18" s="491">
        <f t="shared" si="3"/>
        <v>0</v>
      </c>
    </row>
    <row r="19" spans="1:8">
      <c r="A19" s="493">
        <v>9</v>
      </c>
      <c r="B19" s="503" t="s">
        <v>722</v>
      </c>
      <c r="C19" s="489">
        <v>300</v>
      </c>
      <c r="D19" s="610">
        <v>0</v>
      </c>
      <c r="E19" s="491">
        <f t="shared" ref="E19:E22" si="4">C19*D19</f>
        <v>0</v>
      </c>
      <c r="F19" s="492">
        <f t="shared" si="1"/>
        <v>0</v>
      </c>
      <c r="G19" s="490">
        <f t="shared" si="2"/>
        <v>0</v>
      </c>
      <c r="H19" s="491">
        <f t="shared" si="3"/>
        <v>0</v>
      </c>
    </row>
    <row r="20" spans="1:8">
      <c r="A20" s="495">
        <v>10</v>
      </c>
      <c r="B20" s="503" t="s">
        <v>729</v>
      </c>
      <c r="C20" s="489">
        <v>1</v>
      </c>
      <c r="D20" s="611">
        <v>0</v>
      </c>
      <c r="E20" s="491">
        <f t="shared" si="4"/>
        <v>0</v>
      </c>
      <c r="F20" s="492"/>
      <c r="H20" s="491"/>
    </row>
    <row r="21" spans="1:8">
      <c r="A21" s="495">
        <v>11</v>
      </c>
      <c r="B21" s="503" t="s">
        <v>757</v>
      </c>
      <c r="C21" s="489">
        <v>5</v>
      </c>
      <c r="D21" s="611">
        <v>0</v>
      </c>
      <c r="E21" s="491">
        <f t="shared" si="4"/>
        <v>0</v>
      </c>
      <c r="F21" s="492"/>
      <c r="H21" s="491"/>
    </row>
    <row r="22" spans="1:8">
      <c r="A22" s="487">
        <v>12</v>
      </c>
      <c r="B22" s="494" t="s">
        <v>719</v>
      </c>
      <c r="C22" s="489">
        <v>5</v>
      </c>
      <c r="D22" s="610">
        <v>0</v>
      </c>
      <c r="E22" s="491">
        <f t="shared" si="4"/>
        <v>0</v>
      </c>
      <c r="F22" s="492"/>
      <c r="H22" s="491"/>
    </row>
    <row r="23" spans="1:8">
      <c r="A23" s="493"/>
      <c r="B23" s="494"/>
      <c r="E23" s="491"/>
      <c r="F23" s="492">
        <f t="shared" ref="F23" si="5">$F$2</f>
        <v>0</v>
      </c>
      <c r="G23" s="490">
        <f t="shared" ref="G23" si="6">D23*(1-F23)</f>
        <v>0</v>
      </c>
      <c r="H23" s="491">
        <f t="shared" ref="H23" si="7">C23*G23</f>
        <v>0</v>
      </c>
    </row>
    <row r="24" spans="1:8">
      <c r="A24" s="504"/>
      <c r="B24" s="503"/>
      <c r="E24" s="491"/>
      <c r="F24" s="492"/>
      <c r="H24" s="491"/>
    </row>
    <row r="25" spans="1:8" ht="15.75" thickBot="1">
      <c r="A25" s="505"/>
      <c r="B25" s="506" t="s">
        <v>735</v>
      </c>
      <c r="C25" s="507"/>
      <c r="D25" s="508"/>
      <c r="E25" s="509">
        <f>SUM(E5:E24)</f>
        <v>0</v>
      </c>
      <c r="F25" s="510"/>
      <c r="G25" s="508"/>
      <c r="H25" s="509" t="e">
        <f>SUM(H5:H24)</f>
        <v>#VALUE!</v>
      </c>
    </row>
    <row r="26" spans="1:8" ht="15.75" thickTop="1"/>
  </sheetData>
  <sheetProtection password="DABF" sheet="1" objects="1" scenarios="1"/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G32" sqref="G32:I32"/>
    </sheetView>
  </sheetViews>
  <sheetFormatPr defaultRowHeight="15"/>
  <cols>
    <col min="2" max="2" width="12.140625" customWidth="1"/>
    <col min="3" max="3" width="18.7109375" customWidth="1"/>
    <col min="4" max="4" width="8.5703125" customWidth="1"/>
    <col min="5" max="5" width="13.7109375" customWidth="1"/>
    <col min="6" max="6" width="15.140625" customWidth="1"/>
    <col min="8" max="8" width="18.5703125" customWidth="1"/>
    <col min="9" max="9" width="24" customWidth="1"/>
  </cols>
  <sheetData>
    <row r="1" spans="1:9" ht="23.25">
      <c r="A1" s="953" t="s">
        <v>0</v>
      </c>
      <c r="B1" s="716"/>
      <c r="C1" s="716"/>
      <c r="D1" s="716"/>
      <c r="E1" s="716"/>
      <c r="F1" s="716"/>
      <c r="G1" s="716"/>
      <c r="H1" s="716"/>
      <c r="I1" s="716"/>
    </row>
    <row r="2" spans="1:9">
      <c r="A2" s="717" t="s">
        <v>1</v>
      </c>
      <c r="B2" s="718"/>
      <c r="C2" s="1001" t="str">
        <f>'[3]Stavební rozpočet'!D2</f>
        <v>UHK</v>
      </c>
      <c r="D2" s="720"/>
      <c r="E2" s="954" t="s">
        <v>2</v>
      </c>
      <c r="F2" s="954" t="str">
        <f>'[3]Stavební rozpočet'!L2</f>
        <v> </v>
      </c>
      <c r="G2" s="718"/>
      <c r="H2" s="954" t="s">
        <v>4</v>
      </c>
      <c r="I2" s="722" t="s">
        <v>5</v>
      </c>
    </row>
    <row r="3" spans="1:9" ht="15.75" thickBot="1">
      <c r="A3" s="714"/>
      <c r="B3" s="701"/>
      <c r="C3" s="721"/>
      <c r="D3" s="721"/>
      <c r="E3" s="701"/>
      <c r="F3" s="701"/>
      <c r="G3" s="701"/>
      <c r="H3" s="701"/>
      <c r="I3" s="715"/>
    </row>
    <row r="4" spans="1:9">
      <c r="A4" s="713" t="s">
        <v>6</v>
      </c>
      <c r="B4" s="701"/>
      <c r="C4" s="997" t="str">
        <f>'[3]Stavební rozpočet'!D4</f>
        <v>REKAPITULACE Rekonstrukce UHK</v>
      </c>
      <c r="D4" s="998"/>
      <c r="E4" s="700" t="s">
        <v>7</v>
      </c>
      <c r="F4" s="702" t="s">
        <v>760</v>
      </c>
      <c r="G4" s="701"/>
      <c r="H4" s="700" t="s">
        <v>4</v>
      </c>
      <c r="I4" s="715" t="s">
        <v>5</v>
      </c>
    </row>
    <row r="5" spans="1:9" ht="15.75" thickBot="1">
      <c r="A5" s="714"/>
      <c r="B5" s="701"/>
      <c r="C5" s="999"/>
      <c r="D5" s="1000"/>
      <c r="E5" s="701"/>
      <c r="F5" s="701"/>
      <c r="G5" s="701"/>
      <c r="H5" s="701"/>
      <c r="I5" s="715"/>
    </row>
    <row r="6" spans="1:9">
      <c r="A6" s="713" t="s">
        <v>8</v>
      </c>
      <c r="B6" s="701"/>
      <c r="C6" s="700" t="str">
        <f>'[3]Stavební rozpočet'!D6</f>
        <v>Hradec Králové</v>
      </c>
      <c r="D6" s="701"/>
      <c r="E6" s="700" t="s">
        <v>10</v>
      </c>
      <c r="F6" s="960" t="str">
        <f>'[3]Stavební rozpočet'!L6</f>
        <v> </v>
      </c>
      <c r="G6" s="961"/>
      <c r="H6" s="700" t="s">
        <v>4</v>
      </c>
      <c r="I6" s="955" t="s">
        <v>5</v>
      </c>
    </row>
    <row r="7" spans="1:9">
      <c r="A7" s="714"/>
      <c r="B7" s="701"/>
      <c r="C7" s="701"/>
      <c r="D7" s="701"/>
      <c r="E7" s="701"/>
      <c r="F7" s="961"/>
      <c r="G7" s="961"/>
      <c r="H7" s="701"/>
      <c r="I7" s="955"/>
    </row>
    <row r="8" spans="1:9">
      <c r="A8" s="713" t="s">
        <v>11</v>
      </c>
      <c r="B8" s="701"/>
      <c r="C8" s="700"/>
      <c r="D8" s="701"/>
      <c r="E8" s="700" t="s">
        <v>12</v>
      </c>
      <c r="F8" s="700" t="str">
        <f>'[3]Stavební rozpočet'!J6</f>
        <v xml:space="preserve"> </v>
      </c>
      <c r="G8" s="701"/>
      <c r="H8" s="701" t="s">
        <v>14</v>
      </c>
      <c r="I8" s="964">
        <v>6</v>
      </c>
    </row>
    <row r="9" spans="1:9">
      <c r="A9" s="714"/>
      <c r="B9" s="701"/>
      <c r="C9" s="701"/>
      <c r="D9" s="701"/>
      <c r="E9" s="701"/>
      <c r="F9" s="701"/>
      <c r="G9" s="701"/>
      <c r="H9" s="701"/>
      <c r="I9" s="715"/>
    </row>
    <row r="10" spans="1:9">
      <c r="A10" s="713" t="s">
        <v>15</v>
      </c>
      <c r="B10" s="701"/>
      <c r="C10" s="700" t="str">
        <f>'[3]Stavební rozpočet'!D8</f>
        <v xml:space="preserve"> </v>
      </c>
      <c r="D10" s="701"/>
      <c r="E10" s="700" t="s">
        <v>16</v>
      </c>
      <c r="F10" s="831"/>
      <c r="G10" s="961"/>
      <c r="H10" s="701" t="s">
        <v>17</v>
      </c>
      <c r="I10" s="962"/>
    </row>
    <row r="11" spans="1:9">
      <c r="A11" s="965"/>
      <c r="B11" s="966"/>
      <c r="C11" s="966"/>
      <c r="D11" s="966"/>
      <c r="E11" s="966"/>
      <c r="F11" s="967"/>
      <c r="G11" s="967"/>
      <c r="H11" s="966"/>
      <c r="I11" s="963"/>
    </row>
    <row r="12" spans="1:9" ht="23.25">
      <c r="A12" s="968" t="s">
        <v>18</v>
      </c>
      <c r="B12" s="968"/>
      <c r="C12" s="968"/>
      <c r="D12" s="968"/>
      <c r="E12" s="968"/>
      <c r="F12" s="968"/>
      <c r="G12" s="968"/>
      <c r="H12" s="968"/>
      <c r="I12" s="968"/>
    </row>
    <row r="13" spans="1:9" ht="26.25">
      <c r="A13" s="249" t="s">
        <v>19</v>
      </c>
      <c r="B13" s="969" t="s">
        <v>20</v>
      </c>
      <c r="C13" s="970"/>
      <c r="D13" s="250" t="s">
        <v>21</v>
      </c>
      <c r="E13" s="969" t="s">
        <v>22</v>
      </c>
      <c r="F13" s="970"/>
      <c r="G13" s="250" t="s">
        <v>23</v>
      </c>
      <c r="H13" s="969" t="s">
        <v>24</v>
      </c>
      <c r="I13" s="970"/>
    </row>
    <row r="14" spans="1:9" ht="15.75">
      <c r="A14" s="251" t="s">
        <v>25</v>
      </c>
      <c r="B14" s="252" t="s">
        <v>26</v>
      </c>
      <c r="C14" s="253">
        <f>SUM('[3]Stavební rozpočet'!AB12:AB18)</f>
        <v>0</v>
      </c>
      <c r="D14" s="971" t="s">
        <v>27</v>
      </c>
      <c r="E14" s="972"/>
      <c r="F14" s="253">
        <f>[3]VORN!I15</f>
        <v>0</v>
      </c>
      <c r="G14" s="971" t="s">
        <v>28</v>
      </c>
      <c r="H14" s="972"/>
      <c r="I14" s="253">
        <f>SUM( 'VRN souhr'!I21)</f>
        <v>0</v>
      </c>
    </row>
    <row r="15" spans="1:9" ht="15.75">
      <c r="A15" s="254" t="s">
        <v>5</v>
      </c>
      <c r="B15" s="252" t="s">
        <v>29</v>
      </c>
      <c r="C15" s="253">
        <v>0</v>
      </c>
      <c r="D15" s="971" t="s">
        <v>30</v>
      </c>
      <c r="E15" s="972"/>
      <c r="F15" s="253">
        <f>[3]VORN!I16</f>
        <v>0</v>
      </c>
      <c r="G15" s="971" t="s">
        <v>31</v>
      </c>
      <c r="H15" s="972"/>
      <c r="I15" s="253">
        <f>[3]VORN!I22</f>
        <v>0</v>
      </c>
    </row>
    <row r="16" spans="1:9" ht="15.75">
      <c r="A16" s="251" t="s">
        <v>32</v>
      </c>
      <c r="B16" s="252" t="s">
        <v>26</v>
      </c>
      <c r="C16" s="253">
        <f>SUM('[3]Stavební rozpočet'!AD12:AD18)</f>
        <v>0</v>
      </c>
      <c r="D16" s="971" t="s">
        <v>33</v>
      </c>
      <c r="E16" s="972"/>
      <c r="F16" s="253">
        <f>[3]VORN!I17</f>
        <v>0</v>
      </c>
      <c r="G16" s="971" t="s">
        <v>34</v>
      </c>
      <c r="H16" s="972"/>
      <c r="I16" s="253">
        <f>[3]VORN!I23</f>
        <v>0</v>
      </c>
    </row>
    <row r="17" spans="1:12" ht="15.75">
      <c r="A17" s="254" t="s">
        <v>5</v>
      </c>
      <c r="B17" s="252" t="s">
        <v>29</v>
      </c>
      <c r="C17" s="253">
        <f>SUM('[3]Stavební rozpočet'!AE12:AE18)</f>
        <v>0</v>
      </c>
      <c r="D17" s="971" t="s">
        <v>5</v>
      </c>
      <c r="E17" s="972"/>
      <c r="F17" s="255" t="s">
        <v>5</v>
      </c>
      <c r="G17" s="971" t="s">
        <v>35</v>
      </c>
      <c r="H17" s="972"/>
      <c r="I17" s="253">
        <f>'VRN souhr'!I24</f>
        <v>0</v>
      </c>
    </row>
    <row r="18" spans="1:12" ht="15.75">
      <c r="A18" s="251" t="s">
        <v>36</v>
      </c>
      <c r="B18" s="252" t="s">
        <v>26</v>
      </c>
      <c r="C18" s="253">
        <f>SUM('[3]Stavební rozpočet'!AF12:AF18)</f>
        <v>0</v>
      </c>
      <c r="D18" s="971" t="s">
        <v>5</v>
      </c>
      <c r="E18" s="972"/>
      <c r="F18" s="255" t="s">
        <v>5</v>
      </c>
      <c r="G18" s="971" t="s">
        <v>37</v>
      </c>
      <c r="H18" s="972"/>
      <c r="I18" s="253">
        <f>'VRN souhr'!I25</f>
        <v>0</v>
      </c>
    </row>
    <row r="19" spans="1:12" ht="15.75">
      <c r="A19" s="254" t="s">
        <v>5</v>
      </c>
      <c r="B19" s="252" t="s">
        <v>29</v>
      </c>
      <c r="C19" s="253">
        <f>SUM('[3]Stavební rozpočet'!AG12:AG18)</f>
        <v>0</v>
      </c>
      <c r="D19" s="971" t="s">
        <v>5</v>
      </c>
      <c r="E19" s="972"/>
      <c r="F19" s="255" t="s">
        <v>5</v>
      </c>
      <c r="G19" s="971" t="s">
        <v>38</v>
      </c>
      <c r="H19" s="972"/>
      <c r="I19" s="253">
        <f>[3]VORN!I26</f>
        <v>0</v>
      </c>
    </row>
    <row r="20" spans="1:12" ht="15.75">
      <c r="A20" s="973" t="s">
        <v>39</v>
      </c>
      <c r="B20" s="974"/>
      <c r="C20" s="253">
        <f>SUM('[3]Stavební rozpočet'!AH12:AH18)</f>
        <v>0</v>
      </c>
      <c r="D20" s="971" t="s">
        <v>5</v>
      </c>
      <c r="E20" s="972"/>
      <c r="F20" s="255" t="s">
        <v>5</v>
      </c>
      <c r="G20" s="971" t="s">
        <v>5</v>
      </c>
      <c r="H20" s="972"/>
      <c r="I20" s="255" t="s">
        <v>5</v>
      </c>
    </row>
    <row r="21" spans="1:12" ht="15.75">
      <c r="A21" s="978" t="s">
        <v>40</v>
      </c>
      <c r="B21" s="979"/>
      <c r="C21" s="256">
        <f>SUM('[3]Stavební rozpočet'!Z12:Z18)</f>
        <v>0</v>
      </c>
      <c r="D21" s="980" t="s">
        <v>5</v>
      </c>
      <c r="E21" s="981"/>
      <c r="F21" s="257" t="s">
        <v>5</v>
      </c>
      <c r="G21" s="980" t="s">
        <v>5</v>
      </c>
      <c r="H21" s="981"/>
      <c r="I21" s="257" t="s">
        <v>5</v>
      </c>
    </row>
    <row r="22" spans="1:12" ht="15.75">
      <c r="A22" s="982" t="s">
        <v>41</v>
      </c>
      <c r="B22" s="983"/>
      <c r="C22" s="258">
        <f>SUM(C14:C21)</f>
        <v>0</v>
      </c>
      <c r="D22" s="984" t="s">
        <v>42</v>
      </c>
      <c r="E22" s="983"/>
      <c r="F22" s="258">
        <f>SUM(F14:F21)</f>
        <v>0</v>
      </c>
      <c r="G22" s="984" t="s">
        <v>43</v>
      </c>
      <c r="H22" s="983"/>
      <c r="I22" s="258">
        <f>SUM(I14:I19)</f>
        <v>0</v>
      </c>
    </row>
    <row r="23" spans="1:12" ht="16.5" thickBot="1">
      <c r="D23" s="973" t="s">
        <v>44</v>
      </c>
      <c r="E23" s="974"/>
      <c r="F23" s="259">
        <v>0</v>
      </c>
      <c r="G23" s="985" t="s">
        <v>45</v>
      </c>
      <c r="H23" s="974"/>
      <c r="I23" s="253">
        <v>0</v>
      </c>
    </row>
    <row r="24" spans="1:12" ht="15.75">
      <c r="G24" s="973" t="s">
        <v>46</v>
      </c>
      <c r="H24" s="974"/>
      <c r="I24" s="253">
        <f>vorn_sum</f>
        <v>0</v>
      </c>
    </row>
    <row r="25" spans="1:12" ht="15.75">
      <c r="G25" s="973" t="s">
        <v>47</v>
      </c>
      <c r="H25" s="974"/>
      <c r="I25" s="253">
        <v>0</v>
      </c>
    </row>
    <row r="27" spans="1:12" ht="15.75">
      <c r="A27" s="986" t="s">
        <v>48</v>
      </c>
      <c r="B27" s="977"/>
      <c r="C27" s="260">
        <f>SUM('[3]Stavební rozpočet'!AJ12:AJ18)</f>
        <v>0</v>
      </c>
    </row>
    <row r="28" spans="1:12" ht="15.75">
      <c r="A28" s="975" t="s">
        <v>49</v>
      </c>
      <c r="B28" s="976"/>
      <c r="C28" s="261">
        <f>SUM('[3]Stavební rozpočet'!AK12:AK18)</f>
        <v>0</v>
      </c>
      <c r="D28" s="977" t="s">
        <v>50</v>
      </c>
      <c r="E28" s="977"/>
      <c r="F28" s="260">
        <f>ROUND(C28*(12/100),2)</f>
        <v>0</v>
      </c>
      <c r="G28" s="977" t="s">
        <v>51</v>
      </c>
      <c r="H28" s="977"/>
      <c r="I28" s="260">
        <v>0</v>
      </c>
    </row>
    <row r="29" spans="1:12" ht="15.75">
      <c r="A29" s="975" t="s">
        <v>52</v>
      </c>
      <c r="B29" s="976"/>
      <c r="C29" s="261">
        <f>SUM( C22+I22)</f>
        <v>0</v>
      </c>
      <c r="D29" s="976" t="s">
        <v>53</v>
      </c>
      <c r="E29" s="976"/>
      <c r="F29" s="261">
        <f>ROUND(C29*(21/100),2)</f>
        <v>0</v>
      </c>
      <c r="G29" s="976" t="s">
        <v>54</v>
      </c>
      <c r="H29" s="976"/>
      <c r="I29" s="261">
        <f>C29+F29</f>
        <v>0</v>
      </c>
      <c r="L29" s="312"/>
    </row>
    <row r="30" spans="1:12" ht="15.75" thickBot="1"/>
    <row r="31" spans="1:12">
      <c r="A31" s="987" t="s">
        <v>55</v>
      </c>
      <c r="B31" s="988"/>
      <c r="C31" s="989"/>
      <c r="D31" s="988" t="s">
        <v>56</v>
      </c>
      <c r="E31" s="988"/>
      <c r="F31" s="989"/>
      <c r="G31" s="988" t="s">
        <v>57</v>
      </c>
      <c r="H31" s="988"/>
      <c r="I31" s="989"/>
    </row>
    <row r="32" spans="1:12">
      <c r="A32" s="990" t="s">
        <v>5</v>
      </c>
      <c r="B32" s="980"/>
      <c r="C32" s="991"/>
      <c r="D32" s="980" t="s">
        <v>5</v>
      </c>
      <c r="E32" s="980"/>
      <c r="F32" s="991"/>
      <c r="G32" s="980" t="s">
        <v>5</v>
      </c>
      <c r="H32" s="980"/>
      <c r="I32" s="991"/>
    </row>
    <row r="33" spans="1:9">
      <c r="A33" s="990" t="s">
        <v>5</v>
      </c>
      <c r="B33" s="980"/>
      <c r="C33" s="991"/>
      <c r="D33" s="980" t="s">
        <v>5</v>
      </c>
      <c r="E33" s="980"/>
      <c r="F33" s="991"/>
      <c r="G33" s="980" t="s">
        <v>5</v>
      </c>
      <c r="H33" s="980"/>
      <c r="I33" s="991"/>
    </row>
    <row r="34" spans="1:9">
      <c r="A34" s="990" t="s">
        <v>5</v>
      </c>
      <c r="B34" s="980"/>
      <c r="C34" s="991"/>
      <c r="D34" s="980" t="s">
        <v>5</v>
      </c>
      <c r="E34" s="980"/>
      <c r="F34" s="991"/>
      <c r="G34" s="980" t="s">
        <v>5</v>
      </c>
      <c r="H34" s="980"/>
      <c r="I34" s="991"/>
    </row>
    <row r="35" spans="1:9" ht="15.75" thickBot="1">
      <c r="A35" s="992" t="s">
        <v>58</v>
      </c>
      <c r="B35" s="993"/>
      <c r="C35" s="994"/>
      <c r="D35" s="993" t="s">
        <v>58</v>
      </c>
      <c r="E35" s="993"/>
      <c r="F35" s="994"/>
      <c r="G35" s="993" t="s">
        <v>58</v>
      </c>
      <c r="H35" s="993"/>
      <c r="I35" s="994"/>
    </row>
    <row r="39" spans="1:9">
      <c r="C39" s="312"/>
    </row>
  </sheetData>
  <sheetProtection password="DABF" sheet="1" objects="1" scenarios="1"/>
  <mergeCells count="82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G25" sqref="G25"/>
    </sheetView>
  </sheetViews>
  <sheetFormatPr defaultRowHeight="15"/>
  <cols>
    <col min="4" max="4" width="13" customWidth="1"/>
    <col min="5" max="5" width="12.5703125" customWidth="1"/>
    <col min="6" max="6" width="12.85546875" customWidth="1"/>
    <col min="8" max="8" width="13.140625" customWidth="1"/>
    <col min="9" max="9" width="15.7109375" customWidth="1"/>
    <col min="11" max="12" width="10" bestFit="1" customWidth="1"/>
    <col min="14" max="14" width="11.42578125" bestFit="1" customWidth="1"/>
  </cols>
  <sheetData>
    <row r="1" spans="1:9" ht="23.25">
      <c r="A1" s="953" t="s">
        <v>560</v>
      </c>
      <c r="B1" s="716"/>
      <c r="C1" s="716"/>
      <c r="D1" s="716"/>
      <c r="E1" s="716"/>
      <c r="F1" s="716"/>
      <c r="G1" s="716"/>
      <c r="H1" s="716"/>
      <c r="I1" s="716"/>
    </row>
    <row r="2" spans="1:9">
      <c r="A2" s="717" t="s">
        <v>1</v>
      </c>
      <c r="B2" s="718"/>
      <c r="C2" s="1001" t="str">
        <f>'[3]Stavební rozpočet'!D2</f>
        <v>UHK</v>
      </c>
      <c r="D2" s="720"/>
      <c r="E2" s="954" t="s">
        <v>2</v>
      </c>
      <c r="F2" s="954" t="str">
        <f>'[3]Stavební rozpočet'!L2</f>
        <v> </v>
      </c>
      <c r="G2" s="718"/>
      <c r="H2" s="954" t="s">
        <v>4</v>
      </c>
      <c r="I2" s="722" t="s">
        <v>5</v>
      </c>
    </row>
    <row r="3" spans="1:9" ht="15.75" thickBot="1">
      <c r="A3" s="714"/>
      <c r="B3" s="701"/>
      <c r="C3" s="721"/>
      <c r="D3" s="721"/>
      <c r="E3" s="701"/>
      <c r="F3" s="701"/>
      <c r="G3" s="701"/>
      <c r="H3" s="701"/>
      <c r="I3" s="715"/>
    </row>
    <row r="4" spans="1:9">
      <c r="A4" s="713" t="s">
        <v>6</v>
      </c>
      <c r="B4" s="701"/>
      <c r="C4" s="997" t="str">
        <f>'[3]Stavební rozpočet'!D4</f>
        <v>REKAPITULACE Rekonstrukce UHK</v>
      </c>
      <c r="D4" s="998"/>
      <c r="E4" s="700" t="s">
        <v>7</v>
      </c>
      <c r="F4" s="700" t="str">
        <f>'[3]Stavební rozpočet'!L4</f>
        <v> </v>
      </c>
      <c r="G4" s="701"/>
      <c r="H4" s="700" t="s">
        <v>4</v>
      </c>
      <c r="I4" s="715" t="s">
        <v>5</v>
      </c>
    </row>
    <row r="5" spans="1:9" ht="15.75" thickBot="1">
      <c r="A5" s="714"/>
      <c r="B5" s="701"/>
      <c r="C5" s="999"/>
      <c r="D5" s="1000"/>
      <c r="E5" s="701"/>
      <c r="F5" s="701"/>
      <c r="G5" s="701"/>
      <c r="H5" s="701"/>
      <c r="I5" s="715"/>
    </row>
    <row r="6" spans="1:9">
      <c r="A6" s="713" t="s">
        <v>8</v>
      </c>
      <c r="B6" s="701"/>
      <c r="C6" s="700" t="str">
        <f>'[3]Stavební rozpočet'!D6</f>
        <v>Hradec Králové</v>
      </c>
      <c r="D6" s="701"/>
      <c r="E6" s="700" t="s">
        <v>10</v>
      </c>
      <c r="F6" s="960" t="str">
        <f>'[3]Stavební rozpočet'!L6</f>
        <v> </v>
      </c>
      <c r="G6" s="961"/>
      <c r="H6" s="700" t="s">
        <v>4</v>
      </c>
      <c r="I6" s="955" t="s">
        <v>5</v>
      </c>
    </row>
    <row r="7" spans="1:9">
      <c r="A7" s="714"/>
      <c r="B7" s="701"/>
      <c r="C7" s="701"/>
      <c r="D7" s="701"/>
      <c r="E7" s="701"/>
      <c r="F7" s="961"/>
      <c r="G7" s="961"/>
      <c r="H7" s="701"/>
      <c r="I7" s="955"/>
    </row>
    <row r="8" spans="1:9">
      <c r="A8" s="713" t="s">
        <v>11</v>
      </c>
      <c r="B8" s="701"/>
      <c r="C8" s="700"/>
      <c r="D8" s="701"/>
      <c r="E8" s="700" t="s">
        <v>12</v>
      </c>
      <c r="F8" s="700" t="str">
        <f>'[3]Stavební rozpočet'!J6</f>
        <v xml:space="preserve"> </v>
      </c>
      <c r="G8" s="701"/>
      <c r="H8" s="701" t="s">
        <v>14</v>
      </c>
      <c r="I8" s="964">
        <v>6</v>
      </c>
    </row>
    <row r="9" spans="1:9">
      <c r="A9" s="714"/>
      <c r="B9" s="701"/>
      <c r="C9" s="701"/>
      <c r="D9" s="701"/>
      <c r="E9" s="701"/>
      <c r="F9" s="701"/>
      <c r="G9" s="701"/>
      <c r="H9" s="701"/>
      <c r="I9" s="715"/>
    </row>
    <row r="10" spans="1:9">
      <c r="A10" s="713" t="s">
        <v>15</v>
      </c>
      <c r="B10" s="701"/>
      <c r="C10" s="700" t="str">
        <f>'[3]Stavební rozpočet'!D8</f>
        <v xml:space="preserve"> </v>
      </c>
      <c r="D10" s="701"/>
      <c r="E10" s="700" t="s">
        <v>16</v>
      </c>
      <c r="F10" s="960"/>
      <c r="G10" s="961"/>
      <c r="H10" s="701" t="s">
        <v>17</v>
      </c>
      <c r="I10" s="962"/>
    </row>
    <row r="11" spans="1:9">
      <c r="A11" s="965"/>
      <c r="B11" s="966"/>
      <c r="C11" s="966"/>
      <c r="D11" s="966"/>
      <c r="E11" s="966"/>
      <c r="F11" s="967"/>
      <c r="G11" s="967"/>
      <c r="H11" s="966"/>
      <c r="I11" s="963"/>
    </row>
    <row r="13" spans="1:9" ht="16.5" thickBot="1">
      <c r="A13" s="1015" t="s">
        <v>561</v>
      </c>
      <c r="B13" s="1015"/>
      <c r="C13" s="1015"/>
      <c r="D13" s="1015"/>
      <c r="E13" s="1015"/>
    </row>
    <row r="14" spans="1:9">
      <c r="A14" s="1011" t="s">
        <v>562</v>
      </c>
      <c r="B14" s="1012"/>
      <c r="C14" s="1012"/>
      <c r="D14" s="1012"/>
      <c r="E14" s="1013"/>
      <c r="F14" s="292" t="s">
        <v>563</v>
      </c>
      <c r="G14" s="292" t="s">
        <v>168</v>
      </c>
      <c r="H14" s="292" t="s">
        <v>564</v>
      </c>
      <c r="I14" s="292" t="s">
        <v>563</v>
      </c>
    </row>
    <row r="15" spans="1:9">
      <c r="A15" s="965" t="s">
        <v>27</v>
      </c>
      <c r="B15" s="966"/>
      <c r="C15" s="966"/>
      <c r="D15" s="966"/>
      <c r="E15" s="1014"/>
      <c r="F15" s="293">
        <v>0</v>
      </c>
      <c r="G15" s="294" t="s">
        <v>5</v>
      </c>
      <c r="H15" s="294" t="s">
        <v>5</v>
      </c>
      <c r="I15" s="293">
        <f>F15</f>
        <v>0</v>
      </c>
    </row>
    <row r="16" spans="1:9">
      <c r="A16" s="965" t="s">
        <v>30</v>
      </c>
      <c r="B16" s="966"/>
      <c r="C16" s="966"/>
      <c r="D16" s="966"/>
      <c r="E16" s="1014"/>
      <c r="F16" s="293">
        <v>0</v>
      </c>
      <c r="G16" s="294" t="s">
        <v>5</v>
      </c>
      <c r="H16" s="294" t="s">
        <v>5</v>
      </c>
      <c r="I16" s="293">
        <f>F16</f>
        <v>0</v>
      </c>
    </row>
    <row r="17" spans="1:14" ht="15.75" thickBot="1">
      <c r="A17" s="714" t="s">
        <v>33</v>
      </c>
      <c r="B17" s="701"/>
      <c r="C17" s="701"/>
      <c r="D17" s="701"/>
      <c r="E17" s="715"/>
      <c r="F17" s="295">
        <v>0</v>
      </c>
      <c r="G17" s="296" t="s">
        <v>5</v>
      </c>
      <c r="H17" s="296" t="s">
        <v>5</v>
      </c>
      <c r="I17" s="295">
        <f>F17</f>
        <v>0</v>
      </c>
    </row>
    <row r="18" spans="1:14" ht="15.75" thickBot="1">
      <c r="A18" s="1002" t="s">
        <v>565</v>
      </c>
      <c r="B18" s="1003"/>
      <c r="C18" s="1003"/>
      <c r="D18" s="1003"/>
      <c r="E18" s="1004"/>
      <c r="F18" s="297" t="s">
        <v>5</v>
      </c>
      <c r="G18" s="298" t="s">
        <v>5</v>
      </c>
      <c r="H18" s="298" t="s">
        <v>5</v>
      </c>
      <c r="I18" s="299">
        <f>SUM(I15:I17)</f>
        <v>0</v>
      </c>
    </row>
    <row r="19" spans="1:14" ht="15.75" thickBot="1"/>
    <row r="20" spans="1:14">
      <c r="A20" s="1011" t="s">
        <v>24</v>
      </c>
      <c r="B20" s="1012"/>
      <c r="C20" s="1012"/>
      <c r="D20" s="1012"/>
      <c r="E20" s="1013"/>
      <c r="F20" s="292" t="s">
        <v>563</v>
      </c>
      <c r="G20" s="292" t="s">
        <v>168</v>
      </c>
      <c r="H20" s="292" t="s">
        <v>564</v>
      </c>
      <c r="I20" s="292" t="s">
        <v>563</v>
      </c>
    </row>
    <row r="21" spans="1:14">
      <c r="A21" s="965" t="s">
        <v>28</v>
      </c>
      <c r="B21" s="966"/>
      <c r="C21" s="966"/>
      <c r="D21" s="966"/>
      <c r="E21" s="1014"/>
      <c r="F21" s="294" t="s">
        <v>5</v>
      </c>
      <c r="G21" s="612">
        <v>0</v>
      </c>
      <c r="H21" s="293">
        <f>'souhrn stavby'!Q16</f>
        <v>0</v>
      </c>
      <c r="I21" s="293">
        <f>ROUND((G21/100)*H21,2)</f>
        <v>0</v>
      </c>
    </row>
    <row r="22" spans="1:14">
      <c r="A22" s="965" t="s">
        <v>31</v>
      </c>
      <c r="B22" s="966"/>
      <c r="C22" s="966"/>
      <c r="D22" s="966"/>
      <c r="E22" s="1014"/>
      <c r="F22" s="612">
        <v>0</v>
      </c>
      <c r="G22" s="294" t="s">
        <v>5</v>
      </c>
      <c r="H22" s="294" t="s">
        <v>5</v>
      </c>
      <c r="I22" s="293">
        <v>0</v>
      </c>
    </row>
    <row r="23" spans="1:14">
      <c r="A23" s="965" t="s">
        <v>34</v>
      </c>
      <c r="B23" s="966"/>
      <c r="C23" s="966"/>
      <c r="D23" s="966"/>
      <c r="E23" s="1014"/>
      <c r="F23" s="612">
        <v>0</v>
      </c>
      <c r="G23" s="294" t="s">
        <v>5</v>
      </c>
      <c r="H23" s="294" t="s">
        <v>5</v>
      </c>
      <c r="I23" s="293">
        <f>F23</f>
        <v>0</v>
      </c>
    </row>
    <row r="24" spans="1:14">
      <c r="A24" s="965" t="s">
        <v>35</v>
      </c>
      <c r="B24" s="966"/>
      <c r="C24" s="966"/>
      <c r="D24" s="966"/>
      <c r="E24" s="1014"/>
      <c r="F24" s="293"/>
      <c r="G24" s="614">
        <v>1</v>
      </c>
      <c r="H24" s="293">
        <f>'souhrn stavby'!Q16</f>
        <v>0</v>
      </c>
      <c r="I24" s="293">
        <f>H24/100</f>
        <v>0</v>
      </c>
      <c r="N24" s="312"/>
    </row>
    <row r="25" spans="1:14">
      <c r="A25" s="965" t="s">
        <v>568</v>
      </c>
      <c r="B25" s="966"/>
      <c r="C25" s="966"/>
      <c r="D25" s="966"/>
      <c r="E25" s="1014"/>
      <c r="F25" s="612">
        <v>0</v>
      </c>
      <c r="G25" s="300"/>
      <c r="H25" s="290" t="s">
        <v>5</v>
      </c>
      <c r="I25" s="293">
        <f>F25</f>
        <v>0</v>
      </c>
    </row>
    <row r="26" spans="1:14" ht="15.75" thickBot="1">
      <c r="A26" s="714" t="s">
        <v>38</v>
      </c>
      <c r="B26" s="701"/>
      <c r="C26" s="701"/>
      <c r="D26" s="701"/>
      <c r="E26" s="715"/>
      <c r="F26" s="613">
        <v>0</v>
      </c>
      <c r="G26" s="296" t="s">
        <v>5</v>
      </c>
      <c r="H26" s="296" t="s">
        <v>5</v>
      </c>
      <c r="I26" s="295">
        <f>F26</f>
        <v>0</v>
      </c>
    </row>
    <row r="27" spans="1:14" ht="15.75" thickBot="1">
      <c r="A27" s="1002" t="s">
        <v>566</v>
      </c>
      <c r="B27" s="1003"/>
      <c r="C27" s="1003"/>
      <c r="D27" s="1003"/>
      <c r="E27" s="1004"/>
      <c r="F27" s="297" t="s">
        <v>5</v>
      </c>
      <c r="G27" s="298" t="s">
        <v>5</v>
      </c>
      <c r="H27" s="298" t="s">
        <v>5</v>
      </c>
      <c r="I27" s="299">
        <f>SUM(I21:I26)</f>
        <v>0</v>
      </c>
    </row>
    <row r="28" spans="1:14" ht="15.75" thickBot="1"/>
    <row r="29" spans="1:14" ht="16.5" thickBot="1">
      <c r="A29" s="1005" t="s">
        <v>567</v>
      </c>
      <c r="B29" s="1006"/>
      <c r="C29" s="1006"/>
      <c r="D29" s="1006"/>
      <c r="E29" s="1007"/>
      <c r="F29" s="1008">
        <f>I18+I27</f>
        <v>0</v>
      </c>
      <c r="G29" s="1009"/>
      <c r="H29" s="1009"/>
      <c r="I29" s="1010"/>
      <c r="K29" s="312"/>
      <c r="L29" s="312"/>
    </row>
  </sheetData>
  <sheetProtection password="DABF" sheet="1" objects="1" scenarios="1"/>
  <mergeCells count="47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H10:H11"/>
    <mergeCell ref="I10:I11"/>
    <mergeCell ref="A8:B9"/>
    <mergeCell ref="C8:D9"/>
    <mergeCell ref="E8:E9"/>
    <mergeCell ref="F8:G9"/>
    <mergeCell ref="H8:H9"/>
    <mergeCell ref="I8:I9"/>
    <mergeCell ref="A18:E18"/>
    <mergeCell ref="A10:B11"/>
    <mergeCell ref="C10:D11"/>
    <mergeCell ref="E10:E11"/>
    <mergeCell ref="F10:G11"/>
    <mergeCell ref="A13:E13"/>
    <mergeCell ref="A14:E14"/>
    <mergeCell ref="A15:E15"/>
    <mergeCell ref="A16:E16"/>
    <mergeCell ref="A17:E17"/>
    <mergeCell ref="A26:E26"/>
    <mergeCell ref="A27:E27"/>
    <mergeCell ref="A29:E29"/>
    <mergeCell ref="F29:I29"/>
    <mergeCell ref="A20:E20"/>
    <mergeCell ref="A21:E21"/>
    <mergeCell ref="A22:E22"/>
    <mergeCell ref="A23:E23"/>
    <mergeCell ref="A24:E24"/>
    <mergeCell ref="A25:E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38</vt:i4>
      </vt:variant>
    </vt:vector>
  </HeadingPairs>
  <TitlesOfParts>
    <vt:vector size="67" baseType="lpstr">
      <vt:lpstr>souhrn stavby</vt:lpstr>
      <vt:lpstr>SO 1 rekon.vstupů</vt:lpstr>
      <vt:lpstr>rozpočet 1</vt:lpstr>
      <vt:lpstr>SO 02 rek.vrátnice</vt:lpstr>
      <vt:lpstr>rozpočet 2</vt:lpstr>
      <vt:lpstr>SO 03 byty rekapit</vt:lpstr>
      <vt:lpstr>byt B3 krycí list</vt:lpstr>
      <vt:lpstr>rozpočet B3</vt:lpstr>
      <vt:lpstr>RR - ZTI VNITRNI - BYT B3</vt:lpstr>
      <vt:lpstr>byt B1 krycí list</vt:lpstr>
      <vt:lpstr> rozpočet B1</vt:lpstr>
      <vt:lpstr>RR - ZTI VNITRNI - BYT B1</vt:lpstr>
      <vt:lpstr>krycí list C1</vt:lpstr>
      <vt:lpstr>rozpočet C1</vt:lpstr>
      <vt:lpstr>RR - ZTI VNITRNI - BYT C1</vt:lpstr>
      <vt:lpstr>krycí list C3</vt:lpstr>
      <vt:lpstr>rozpočet C3</vt:lpstr>
      <vt:lpstr>RR - ZTI VNITRNI - BYT C3</vt:lpstr>
      <vt:lpstr>SO 05 SILNOPROUD</vt:lpstr>
      <vt:lpstr>rozpočet 5 silno</vt:lpstr>
      <vt:lpstr>Rekapit RR - Rek.imobilních bj.</vt:lpstr>
      <vt:lpstr>RR - Rekonstr. imobilních bj.</vt:lpstr>
      <vt:lpstr>SO 06 SLABOPROUD</vt:lpstr>
      <vt:lpstr>rozpočet 6 slab</vt:lpstr>
      <vt:lpstr>Kalkulace Suterén</vt:lpstr>
      <vt:lpstr>Kalkulace vrátnice</vt:lpstr>
      <vt:lpstr>Kalkulace přivolávací systém</vt:lpstr>
      <vt:lpstr>KRYCÍ list VRN</vt:lpstr>
      <vt:lpstr>VRN souhr</vt:lpstr>
      <vt:lpstr>'RR - ZTI VNITRNI - BYT B1'!Názvy_tisku</vt:lpstr>
      <vt:lpstr>'RR - ZTI VNITRNI - BYT B3'!Názvy_tisku</vt:lpstr>
      <vt:lpstr>'RR - ZTI VNITRNI - BYT C1'!Názvy_tisku</vt:lpstr>
      <vt:lpstr>'RR - ZTI VNITRNI - BYT C3'!Názvy_tisku</vt:lpstr>
      <vt:lpstr>'Rekapit RR - Rek.imobilních bj.'!Oblast_tisku</vt:lpstr>
      <vt:lpstr>'RR - Rekonstr. imobilních bj.'!Oblast_tisku</vt:lpstr>
      <vt:lpstr>'RR - ZTI VNITRNI - BYT B1'!Oblast_tisku</vt:lpstr>
      <vt:lpstr>'RR - ZTI VNITRNI - BYT B3'!Oblast_tisku</vt:lpstr>
      <vt:lpstr>'RR - ZTI VNITRNI - BYT C1'!Oblast_tisku</vt:lpstr>
      <vt:lpstr>'RR - ZTI VNITRNI - BYT C3'!Oblast_tisku</vt:lpstr>
      <vt:lpstr>'RR - ZTI VNITRNI - BYT B3'!SloupecCC</vt:lpstr>
      <vt:lpstr>'RR - ZTI VNITRNI - BYT C1'!SloupecCC</vt:lpstr>
      <vt:lpstr>'RR - ZTI VNITRNI - BYT C3'!SloupecCC</vt:lpstr>
      <vt:lpstr>SloupecCC</vt:lpstr>
      <vt:lpstr>'RR - ZTI VNITRNI - BYT B3'!SloupecCisloPol</vt:lpstr>
      <vt:lpstr>'RR - ZTI VNITRNI - BYT C1'!SloupecCisloPol</vt:lpstr>
      <vt:lpstr>'RR - ZTI VNITRNI - BYT C3'!SloupecCisloPol</vt:lpstr>
      <vt:lpstr>SloupecCisloPol</vt:lpstr>
      <vt:lpstr>'RR - ZTI VNITRNI - BYT B3'!SloupecJC</vt:lpstr>
      <vt:lpstr>'RR - ZTI VNITRNI - BYT C1'!SloupecJC</vt:lpstr>
      <vt:lpstr>'RR - ZTI VNITRNI - BYT C3'!SloupecJC</vt:lpstr>
      <vt:lpstr>SloupecJC</vt:lpstr>
      <vt:lpstr>'RR - ZTI VNITRNI - BYT B3'!SloupecMJ</vt:lpstr>
      <vt:lpstr>'RR - ZTI VNITRNI - BYT C1'!SloupecMJ</vt:lpstr>
      <vt:lpstr>'RR - ZTI VNITRNI - BYT C3'!SloupecMJ</vt:lpstr>
      <vt:lpstr>SloupecMJ</vt:lpstr>
      <vt:lpstr>'RR - ZTI VNITRNI - BYT B3'!SloupecMnozstvi</vt:lpstr>
      <vt:lpstr>'RR - ZTI VNITRNI - BYT C1'!SloupecMnozstvi</vt:lpstr>
      <vt:lpstr>'RR - ZTI VNITRNI - BYT C3'!SloupecMnozstvi</vt:lpstr>
      <vt:lpstr>SloupecMnozstvi</vt:lpstr>
      <vt:lpstr>'RR - ZTI VNITRNI - BYT B3'!SloupecNazPol</vt:lpstr>
      <vt:lpstr>'RR - ZTI VNITRNI - BYT C1'!SloupecNazPol</vt:lpstr>
      <vt:lpstr>'RR - ZTI VNITRNI - BYT C3'!SloupecNazPol</vt:lpstr>
      <vt:lpstr>SloupecNazPol</vt:lpstr>
      <vt:lpstr>'RR - ZTI VNITRNI - BYT B3'!SloupecPC</vt:lpstr>
      <vt:lpstr>'RR - ZTI VNITRNI - BYT C1'!SloupecPC</vt:lpstr>
      <vt:lpstr>'RR - ZTI VNITRNI - BYT C3'!SloupecPC</vt:lpstr>
      <vt:lpstr>SloupecPC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cp:lastPrinted>2024-04-29T13:24:29Z</cp:lastPrinted>
  <dcterms:created xsi:type="dcterms:W3CDTF">2024-04-19T05:43:13Z</dcterms:created>
  <dcterms:modified xsi:type="dcterms:W3CDTF">2025-02-10T14:24:00Z</dcterms:modified>
</cp:coreProperties>
</file>