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9 - Zakázky Ad-hoc\!2024\13 - NOŘ Dodávka interiérů Budova C\Dodatečné informace\Dodatečné informace č. 2\"/>
    </mc:Choice>
  </mc:AlternateContent>
  <bookViews>
    <workbookView xWindow="-120" yWindow="-120" windowWidth="29040" windowHeight="15720" tabRatio="921" firstSheet="1" activeTab="1"/>
  </bookViews>
  <sheets>
    <sheet name="Pokyny pro vyplnění" sheetId="11" state="hidden" r:id="rId1"/>
    <sheet name="Interiér" sheetId="1" r:id="rId2"/>
    <sheet name="VzorPolozky" sheetId="10" state="hidden" r:id="rId3"/>
    <sheet name="Krycí list inv" sheetId="13" r:id="rId4"/>
    <sheet name="Rekapitulace inv" sheetId="14" r:id="rId5"/>
    <sheet name="Položky inv" sheetId="15" r:id="rId6"/>
    <sheet name="Krycí list neinv" sheetId="19" r:id="rId7"/>
    <sheet name="Rekapitulace neinv" sheetId="20" r:id="rId8"/>
    <sheet name="Položky neinv" sheetId="21" r:id="rId9"/>
  </sheets>
  <externalReferences>
    <externalReference r:id="rId10"/>
  </externalReferences>
  <definedNames>
    <definedName name="CelkemDPHVypocet" localSheetId="1">Interiér!$H$42</definedName>
    <definedName name="CenaCelkem">Interiér!$G$29</definedName>
    <definedName name="CenaCelkemBezDPH">Interiér!$G$28</definedName>
    <definedName name="CenaCelkemVypocet" localSheetId="1">Interiér!$I$42</definedName>
    <definedName name="cisloobjektu">Interiér!$D$3</definedName>
    <definedName name="CisloRozpoctu">'[1]Krycí list'!$C$2</definedName>
    <definedName name="CisloStavby" localSheetId="1">Interiér!$D$2</definedName>
    <definedName name="cislostavby">'[1]Krycí list'!$A$7</definedName>
    <definedName name="CisloStavebnihoRozpoctu">Interiér!$D$4</definedName>
    <definedName name="dadresa">Interiér!$D$12:$G$12</definedName>
    <definedName name="Datum">'Krycí list inv'!$B$27</definedName>
    <definedName name="DIČ" localSheetId="1">Interiér!$I$12</definedName>
    <definedName name="Dil">'Rekapitulace inv'!$A$6</definedName>
    <definedName name="dmisto">Interiér!$D$13:$G$13</definedName>
    <definedName name="Dodavka">'Rekapitulace inv'!$G$13</definedName>
    <definedName name="Dodavka0">'Položky inv'!#REF!</definedName>
    <definedName name="DPHSni">Interiér!$G$24</definedName>
    <definedName name="DPHZakl">Interiér!$G$26</definedName>
    <definedName name="dpsc" localSheetId="1">Interiér!$C$13</definedName>
    <definedName name="HSV">'Rekapitulace inv'!$E$13</definedName>
    <definedName name="HSV0">'Položky inv'!#REF!</definedName>
    <definedName name="HZS">'Rekapitulace inv'!$I$13</definedName>
    <definedName name="HZS0">'Položky inv'!#REF!</definedName>
    <definedName name="IČO" localSheetId="1">Interiér!$I$11</definedName>
    <definedName name="JKSO">'Krycí list inv'!$G$2</definedName>
    <definedName name="Mena">Interiér!$J$29</definedName>
    <definedName name="MistoStavby">Interiér!$D$4</definedName>
    <definedName name="MJ">'Krycí list inv'!$G$5</definedName>
    <definedName name="Mont">'Rekapitulace inv'!$H$13</definedName>
    <definedName name="Montaz0">'Položky inv'!#REF!</definedName>
    <definedName name="NazevDilu">'Rekapitulace inv'!$B$6</definedName>
    <definedName name="nazevobjektu">Interiér!$E$3</definedName>
    <definedName name="NazevRozpoctu">'[1]Krycí list'!$D$2</definedName>
    <definedName name="NazevStavby" localSheetId="1">Interiér!$E$2</definedName>
    <definedName name="nazevstavby">'[1]Krycí list'!$C$7</definedName>
    <definedName name="NazevStavebnihoRozpoctu">Interiér!$E$4</definedName>
    <definedName name="_xlnm.Print_Titles" localSheetId="5">'Položky inv'!$1:$6</definedName>
    <definedName name="_xlnm.Print_Titles" localSheetId="8">'Položky neinv'!$1:$6</definedName>
    <definedName name="_xlnm.Print_Titles" localSheetId="4">'Rekapitulace inv'!$1:$6</definedName>
    <definedName name="_xlnm.Print_Titles" localSheetId="7">'Rekapitulace neinv'!$1:$6</definedName>
    <definedName name="oadresa">Interiér!$D$6</definedName>
    <definedName name="Objednatel" localSheetId="1">Interiér!$D$5</definedName>
    <definedName name="Objednatel">'Krycí list inv'!$C$10</definedName>
    <definedName name="Objekt" localSheetId="1">Interiér!$B$38</definedName>
    <definedName name="_xlnm.Print_Area" localSheetId="1">Interiér!$A$1:$J$44</definedName>
    <definedName name="_xlnm.Print_Area" localSheetId="3">'Krycí list inv'!$A$1:$G$45</definedName>
    <definedName name="_xlnm.Print_Area" localSheetId="6">'Krycí list neinv'!$A$1:$G$45</definedName>
    <definedName name="_xlnm.Print_Area" localSheetId="5">'Položky inv'!$A$1:$H$82</definedName>
    <definedName name="_xlnm.Print_Area" localSheetId="8">'Položky neinv'!$A$1:$H$213</definedName>
    <definedName name="_xlnm.Print_Area" localSheetId="4">'Rekapitulace inv'!$A$1:$I$19</definedName>
    <definedName name="_xlnm.Print_Area" localSheetId="7">'Rekapitulace neinv'!$A$1:$I$20</definedName>
    <definedName name="odic" localSheetId="1">Interiér!$I$6</definedName>
    <definedName name="oico" localSheetId="1">Interiér!$I$5</definedName>
    <definedName name="omisto" localSheetId="1">Interiér!$D$7</definedName>
    <definedName name="onazev" localSheetId="1">Interiér!$D$6</definedName>
    <definedName name="opsc" localSheetId="1">Interiér!$C$7</definedName>
    <definedName name="padresa">Interiér!$D$9</definedName>
    <definedName name="pdic">Interiér!$I$9</definedName>
    <definedName name="pico">Interiér!$I$8</definedName>
    <definedName name="pmisto">Interiér!$D$10</definedName>
    <definedName name="PocetMJ">#REF!</definedName>
    <definedName name="PoptavkaID">Interiér!$A$1</definedName>
    <definedName name="Poznamka">'Krycí list inv'!$B$37</definedName>
    <definedName name="pPSC">Interiér!$C$10</definedName>
    <definedName name="Projektant">Interiér!$D$8</definedName>
    <definedName name="PSV">'Rekapitulace inv'!$F$13</definedName>
    <definedName name="PSV0">'Položky inv'!#REF!</definedName>
    <definedName name="SazbaDPH1" localSheetId="1">Interiér!$E$23</definedName>
    <definedName name="SazbaDPH1">'[1]Krycí list'!$C$30</definedName>
    <definedName name="SazbaDPH2" localSheetId="1">Interiér!$E$25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lver_lin" localSheetId="5" hidden="1">0</definedName>
    <definedName name="solver_lin" localSheetId="8" hidden="1">0</definedName>
    <definedName name="solver_num" localSheetId="5" hidden="1">0</definedName>
    <definedName name="solver_num" localSheetId="8" hidden="1">0</definedName>
    <definedName name="solver_opt" localSheetId="5" hidden="1">'Položky inv'!#REF!</definedName>
    <definedName name="solver_opt" localSheetId="8" hidden="1">'Položky neinv'!#REF!</definedName>
    <definedName name="solver_typ" localSheetId="5" hidden="1">1</definedName>
    <definedName name="solver_typ" localSheetId="8" hidden="1">1</definedName>
    <definedName name="solver_val" localSheetId="5" hidden="1">0</definedName>
    <definedName name="solver_val" localSheetId="8" hidden="1">0</definedName>
    <definedName name="Typ">'Položky inv'!#REF!</definedName>
    <definedName name="VRN">'Rekapitulace inv'!$H$19</definedName>
    <definedName name="VRNKc">'Rekapitulace inv'!$E$18</definedName>
    <definedName name="VRNnazev">'Rekapitulace inv'!$A$18</definedName>
    <definedName name="VRNproc">'Rekapitulace inv'!$F$18</definedName>
    <definedName name="VRNzakl">'Rekapitulace inv'!$G$18</definedName>
    <definedName name="Vypracoval">Interiér!$D$14</definedName>
    <definedName name="Z_B7E7C763_C459_487D_8ABA_5CFDDFBD5A84_.wvu.Cols" localSheetId="1" hidden="1">Interiér!$A:$A</definedName>
    <definedName name="Z_B7E7C763_C459_487D_8ABA_5CFDDFBD5A84_.wvu.PrintArea" localSheetId="1" hidden="1">Interiér!$B$1:$J$36</definedName>
    <definedName name="Zakazka">'Krycí list inv'!$G$11</definedName>
    <definedName name="Zaklad22">'Krycí list inv'!$F$32</definedName>
    <definedName name="Zaklad5">'Krycí list inv'!$F$30</definedName>
    <definedName name="ZakladDPHSni">Interiér!$G$23</definedName>
    <definedName name="ZakladDPHSniVypocet" localSheetId="1">Interiér!$F$42</definedName>
    <definedName name="ZakladDPHZakl">Interiér!$G$25</definedName>
    <definedName name="ZakladDPHZaklVypocet" localSheetId="1">Interiér!$G$42</definedName>
    <definedName name="Zaokrouhleni">Interiér!$G$27</definedName>
    <definedName name="Zhotovitel">Interiér!$D$11:$G$11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1" i="21" l="1"/>
  <c r="G10" i="15" l="1"/>
  <c r="G13" i="14" l="1"/>
  <c r="C42" i="15"/>
  <c r="G38" i="15"/>
  <c r="G37" i="15"/>
  <c r="G36" i="15"/>
  <c r="G35" i="15"/>
  <c r="G34" i="15"/>
  <c r="G26" i="15"/>
  <c r="G23" i="15"/>
  <c r="F41" i="15" l="1"/>
  <c r="F39" i="15"/>
  <c r="F40" i="15"/>
  <c r="G41" i="15"/>
  <c r="G40" i="15"/>
  <c r="G39" i="15"/>
  <c r="G42" i="15" s="1"/>
  <c r="F9" i="14" s="1"/>
  <c r="B10" i="14"/>
  <c r="A10" i="14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C57" i="15"/>
  <c r="G53" i="15"/>
  <c r="G52" i="15"/>
  <c r="G51" i="15"/>
  <c r="G50" i="15"/>
  <c r="G49" i="15"/>
  <c r="G48" i="15"/>
  <c r="G47" i="15"/>
  <c r="G46" i="15"/>
  <c r="G45" i="15"/>
  <c r="G44" i="15"/>
  <c r="F54" i="15" l="1"/>
  <c r="F55" i="15"/>
  <c r="G55" i="15" s="1"/>
  <c r="G54" i="15"/>
  <c r="F56" i="15"/>
  <c r="G56" i="15" s="1"/>
  <c r="G16" i="21"/>
  <c r="G84" i="21"/>
  <c r="G104" i="21"/>
  <c r="A11" i="14"/>
  <c r="B11" i="14"/>
  <c r="C76" i="15"/>
  <c r="G72" i="15"/>
  <c r="F74" i="15" s="1"/>
  <c r="F73" i="15" l="1"/>
  <c r="F75" i="15"/>
  <c r="G57" i="15"/>
  <c r="F10" i="14" s="1"/>
  <c r="F41" i="1" l="1"/>
  <c r="F40" i="1"/>
  <c r="C213" i="21" l="1"/>
  <c r="G212" i="21"/>
  <c r="G211" i="21"/>
  <c r="G210" i="21"/>
  <c r="G209" i="21"/>
  <c r="C207" i="21"/>
  <c r="G205" i="21"/>
  <c r="G204" i="21"/>
  <c r="G203" i="21"/>
  <c r="G202" i="21"/>
  <c r="G201" i="21"/>
  <c r="G200" i="21"/>
  <c r="G199" i="21"/>
  <c r="G198" i="21"/>
  <c r="G197" i="21"/>
  <c r="G196" i="21"/>
  <c r="E162" i="21"/>
  <c r="G162" i="21" s="1"/>
  <c r="C160" i="21"/>
  <c r="G156" i="21"/>
  <c r="G155" i="21"/>
  <c r="G154" i="21"/>
  <c r="C152" i="21"/>
  <c r="G148" i="21"/>
  <c r="G147" i="21"/>
  <c r="G146" i="21"/>
  <c r="G145" i="21"/>
  <c r="G144" i="21"/>
  <c r="G143" i="21"/>
  <c r="G142" i="21"/>
  <c r="G141" i="21"/>
  <c r="G140" i="21"/>
  <c r="G139" i="21"/>
  <c r="G138" i="21"/>
  <c r="G137" i="21"/>
  <c r="G136" i="21"/>
  <c r="C134" i="21"/>
  <c r="G130" i="21"/>
  <c r="G129" i="21"/>
  <c r="C127" i="21"/>
  <c r="E122" i="21"/>
  <c r="G122" i="21" s="1"/>
  <c r="G120" i="21"/>
  <c r="G119" i="21"/>
  <c r="G118" i="21"/>
  <c r="G117" i="21"/>
  <c r="G116" i="21"/>
  <c r="G115" i="21"/>
  <c r="G114" i="21"/>
  <c r="G113" i="21"/>
  <c r="G112" i="21"/>
  <c r="G111" i="21"/>
  <c r="G110" i="21"/>
  <c r="G109" i="21"/>
  <c r="G108" i="21"/>
  <c r="G107" i="21"/>
  <c r="G106" i="21"/>
  <c r="G105" i="21"/>
  <c r="G103" i="21"/>
  <c r="G102" i="21"/>
  <c r="G101" i="21"/>
  <c r="G100" i="21"/>
  <c r="G99" i="21"/>
  <c r="G98" i="21"/>
  <c r="G97" i="21"/>
  <c r="G96" i="21"/>
  <c r="G95" i="21"/>
  <c r="G94" i="21"/>
  <c r="G93" i="21"/>
  <c r="G92" i="21"/>
  <c r="G91" i="21"/>
  <c r="G90" i="21"/>
  <c r="G89" i="21"/>
  <c r="G88" i="21"/>
  <c r="G87" i="21"/>
  <c r="G86" i="21"/>
  <c r="G85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C67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5" i="21"/>
  <c r="G14" i="21"/>
  <c r="G13" i="21"/>
  <c r="G12" i="21"/>
  <c r="G11" i="21"/>
  <c r="G10" i="21"/>
  <c r="G9" i="21"/>
  <c r="G8" i="21"/>
  <c r="F3" i="21"/>
  <c r="I14" i="20"/>
  <c r="H14" i="20"/>
  <c r="G14" i="20"/>
  <c r="E14" i="20"/>
  <c r="B13" i="20"/>
  <c r="B12" i="20"/>
  <c r="B11" i="20"/>
  <c r="B10" i="20"/>
  <c r="B9" i="20"/>
  <c r="A9" i="20"/>
  <c r="B8" i="20"/>
  <c r="A8" i="20"/>
  <c r="B7" i="20"/>
  <c r="A7" i="20"/>
  <c r="C2" i="20"/>
  <c r="F33" i="19"/>
  <c r="F133" i="21" l="1"/>
  <c r="F132" i="21"/>
  <c r="F131" i="21"/>
  <c r="G131" i="21" s="1"/>
  <c r="F206" i="21"/>
  <c r="F151" i="21"/>
  <c r="F150" i="21"/>
  <c r="F149" i="21"/>
  <c r="F126" i="21"/>
  <c r="G126" i="21" s="1"/>
  <c r="F125" i="21"/>
  <c r="G125" i="21" s="1"/>
  <c r="F124" i="21"/>
  <c r="G124" i="21" s="1"/>
  <c r="F159" i="21"/>
  <c r="G159" i="21" s="1"/>
  <c r="F158" i="21"/>
  <c r="G158" i="21" s="1"/>
  <c r="F157" i="21"/>
  <c r="G157" i="21" s="1"/>
  <c r="G206" i="21"/>
  <c r="G207" i="21" s="1"/>
  <c r="F12" i="20" s="1"/>
  <c r="G132" i="21"/>
  <c r="G133" i="21"/>
  <c r="G151" i="21"/>
  <c r="G150" i="21"/>
  <c r="G149" i="21"/>
  <c r="F64" i="21"/>
  <c r="G64" i="21" s="1"/>
  <c r="F66" i="21"/>
  <c r="F65" i="21"/>
  <c r="G65" i="21" s="1"/>
  <c r="G213" i="21"/>
  <c r="F13" i="20" s="1"/>
  <c r="G66" i="21"/>
  <c r="G127" i="21" l="1"/>
  <c r="F8" i="20" s="1"/>
  <c r="G67" i="21"/>
  <c r="F7" i="20" s="1"/>
  <c r="G160" i="21"/>
  <c r="F11" i="20" s="1"/>
  <c r="G134" i="21"/>
  <c r="F9" i="20" s="1"/>
  <c r="G152" i="21"/>
  <c r="F10" i="20" s="1"/>
  <c r="F14" i="20" l="1"/>
  <c r="G19" i="20" s="1"/>
  <c r="I19" i="20" s="1"/>
  <c r="C82" i="15"/>
  <c r="G81" i="15"/>
  <c r="G80" i="15"/>
  <c r="G79" i="15"/>
  <c r="G78" i="15"/>
  <c r="C32" i="15"/>
  <c r="E27" i="15"/>
  <c r="G27" i="15" s="1"/>
  <c r="G25" i="15"/>
  <c r="G24" i="15"/>
  <c r="G22" i="15"/>
  <c r="G21" i="15"/>
  <c r="G20" i="15"/>
  <c r="G19" i="15"/>
  <c r="G18" i="15"/>
  <c r="G17" i="15"/>
  <c r="G16" i="15"/>
  <c r="G15" i="15"/>
  <c r="C13" i="15"/>
  <c r="G9" i="15"/>
  <c r="G8" i="15"/>
  <c r="F3" i="15"/>
  <c r="I13" i="14"/>
  <c r="C21" i="19" s="1"/>
  <c r="H13" i="14"/>
  <c r="C18" i="19"/>
  <c r="E13" i="14"/>
  <c r="C15" i="19" s="1"/>
  <c r="B12" i="14"/>
  <c r="B8" i="14"/>
  <c r="A8" i="14"/>
  <c r="B7" i="14"/>
  <c r="A7" i="14"/>
  <c r="C2" i="14"/>
  <c r="F33" i="13"/>
  <c r="F31" i="15" l="1"/>
  <c r="F30" i="15"/>
  <c r="F29" i="15"/>
  <c r="G31" i="15"/>
  <c r="G30" i="15"/>
  <c r="G29" i="15"/>
  <c r="G11" i="15"/>
  <c r="C16" i="19"/>
  <c r="G12" i="15"/>
  <c r="G82" i="15"/>
  <c r="F12" i="14" s="1"/>
  <c r="C15" i="13"/>
  <c r="C17" i="13"/>
  <c r="C17" i="19"/>
  <c r="C18" i="13"/>
  <c r="C21" i="13"/>
  <c r="H20" i="20"/>
  <c r="G23" i="19"/>
  <c r="G22" i="19" s="1"/>
  <c r="G13" i="15" l="1"/>
  <c r="G74" i="15"/>
  <c r="G75" i="15" s="1"/>
  <c r="C19" i="19"/>
  <c r="C22" i="19" s="1"/>
  <c r="G32" i="15"/>
  <c r="F8" i="14" s="1"/>
  <c r="G73" i="15" l="1"/>
  <c r="C23" i="19"/>
  <c r="F30" i="19" s="1"/>
  <c r="I30" i="19" s="1"/>
  <c r="G41" i="1" s="1"/>
  <c r="G76" i="15" l="1"/>
  <c r="F11" i="14" s="1"/>
  <c r="F31" i="19"/>
  <c r="F34" i="19" s="1"/>
  <c r="F42" i="1" l="1"/>
  <c r="J28" i="1"/>
  <c r="J26" i="1"/>
  <c r="G38" i="1"/>
  <c r="F38" i="1"/>
  <c r="J23" i="1"/>
  <c r="J24" i="1"/>
  <c r="J25" i="1"/>
  <c r="J27" i="1"/>
  <c r="E24" i="1"/>
  <c r="E26" i="1"/>
  <c r="H41" i="1" l="1"/>
  <c r="I41" i="1" l="1"/>
  <c r="F7" i="14"/>
  <c r="F13" i="14" s="1"/>
  <c r="C16" i="13" l="1"/>
  <c r="C19" i="13" s="1"/>
  <c r="C22" i="13" s="1"/>
  <c r="G18" i="14"/>
  <c r="I18" i="14" s="1"/>
  <c r="H19" i="14" s="1"/>
  <c r="G23" i="13" s="1"/>
  <c r="G22" i="13" s="1"/>
  <c r="C23" i="13" l="1"/>
  <c r="F30" i="13" s="1"/>
  <c r="G40" i="1" l="1"/>
  <c r="F31" i="13"/>
  <c r="F34" i="13" s="1"/>
  <c r="H40" i="1" l="1"/>
  <c r="H42" i="1" s="1"/>
  <c r="G42" i="1"/>
  <c r="G25" i="1" s="1"/>
  <c r="G26" i="1" l="1"/>
  <c r="G29" i="1" s="1"/>
  <c r="I40" i="1"/>
  <c r="I42" i="1" s="1"/>
  <c r="J3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<sst xmlns="http://schemas.openxmlformats.org/spreadsheetml/2006/main" count="1337" uniqueCount="568">
  <si>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</si>
  <si>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</si>
  <si>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</si>
  <si>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</si>
  <si>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</si>
  <si>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</si>
  <si>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</si>
  <si>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</si>
  <si>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</si>
  <si>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</si>
  <si>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</si>
  <si>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</si>
  <si>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</si>
  <si>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</si>
  <si>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</si>
  <si>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</si>
  <si>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</si>
  <si>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</si>
  <si>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</si>
  <si>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</si>
  <si>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</si>
  <si>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</si>
  <si>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</si>
  <si>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</si>
  <si>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</si>
  <si>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</si>
  <si>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</si>
  <si>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</si>
  <si>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</si>
  <si>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</si>
  <si>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</si>
  <si>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</si>
  <si>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</si>
  <si>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</si>
  <si>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</si>
  <si>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</si>
  <si>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</si>
  <si>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</si>
  <si>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</si>
  <si>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</si>
  <si>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Stavba</t>
  </si>
  <si>
    <t>CZK</t>
  </si>
  <si>
    <t>VN</t>
  </si>
  <si>
    <t>ON</t>
  </si>
  <si>
    <t>UNIVERZITA HRADEC KRÁLOVÉ, BUDOVA C</t>
  </si>
  <si>
    <t>Interiér neinvestiční</t>
  </si>
  <si>
    <t>Interiér investiční</t>
  </si>
  <si>
    <t>Celkem za interiér</t>
  </si>
  <si>
    <t>Univerzita Hradec Králové</t>
  </si>
  <si>
    <t>Architekti Hrůša a spol., Ateliér Brno, s.r.o.</t>
  </si>
  <si>
    <t>POLOŽKOVÝ ROZPOČET</t>
  </si>
  <si>
    <t>Rozpočet</t>
  </si>
  <si>
    <t xml:space="preserve">JKSO </t>
  </si>
  <si>
    <t>Objekt</t>
  </si>
  <si>
    <t>Název objektu</t>
  </si>
  <si>
    <t xml:space="preserve">SKP </t>
  </si>
  <si>
    <t>01</t>
  </si>
  <si>
    <t>UHK - BUDOVA C</t>
  </si>
  <si>
    <t>Měrná jednotka</t>
  </si>
  <si>
    <t>Název stavby</t>
  </si>
  <si>
    <t>Počet jednotek</t>
  </si>
  <si>
    <t>Modernizace a rekonstrukce budov B a C Univerzity Hradec Králové - Interiér budovy C</t>
  </si>
  <si>
    <t>Náklady na m.j.</t>
  </si>
  <si>
    <t>Projektant</t>
  </si>
  <si>
    <t>Typ rozpočtu</t>
  </si>
  <si>
    <t>Zpracovatel projektu</t>
  </si>
  <si>
    <t xml:space="preserve">Architekti Hrůša a spol., Ateliér Brno, s.r.o.  
Univerzita Hradec Králové  
</t>
  </si>
  <si>
    <t>Objednatel</t>
  </si>
  <si>
    <t>Dodavatel</t>
  </si>
  <si>
    <t xml:space="preserve">Zakázkové číslo </t>
  </si>
  <si>
    <t>Rozpočtoval</t>
  </si>
  <si>
    <t>Počet listů</t>
  </si>
  <si>
    <t>ROZPOČTOVÉ NÁKLADY INVESTIČNÍ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</si>
  <si>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</si>
  <si>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</si>
  <si>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</si>
  <si>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</si>
  <si>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</si>
  <si>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</si>
  <si>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</si>
  <si>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</si>
  <si>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</si>
  <si>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</si>
  <si>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</si>
  <si>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</si>
  <si>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</si>
  <si>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</si>
  <si>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</si>
  <si>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</si>
  <si>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</si>
  <si>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</si>
  <si>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</si>
  <si>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</si>
  <si>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</si>
  <si>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</si>
  <si>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</si>
  <si>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</si>
  <si>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</si>
  <si>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</si>
  <si>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 xml:space="preserve"> </t>
  </si>
  <si>
    <t>Stavba :</t>
  </si>
  <si>
    <t>Rozpočet :</t>
  </si>
  <si>
    <t>1</t>
  </si>
  <si>
    <t>Objekt :</t>
  </si>
  <si>
    <t>RTS</t>
  </si>
  <si>
    <t>REKAPITULACE  STAVEBNÍCH  DÍLŮ</t>
  </si>
  <si>
    <t>Stavební díl</t>
  </si>
  <si>
    <t>Dodávka</t>
  </si>
  <si>
    <t>Montáž</t>
  </si>
  <si>
    <t>10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</si>
  <si>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</si>
  <si>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</si>
  <si>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</si>
  <si>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</si>
  <si>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</si>
  <si>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</si>
  <si>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- investice </t>
  </si>
  <si>
    <t>Modernizace a rekonstrukce budov B a C Univerzity Hradec Králové</t>
  </si>
  <si>
    <t>Rozpočet:</t>
  </si>
  <si>
    <t>PDPS Interiér UHK C</t>
  </si>
  <si>
    <t>P.č.</t>
  </si>
  <si>
    <t>Označení</t>
  </si>
  <si>
    <t>Název položky</t>
  </si>
  <si>
    <t>MJ</t>
  </si>
  <si>
    <t>množství</t>
  </si>
  <si>
    <t>cena / MJ</t>
  </si>
  <si>
    <t>celkem (Kč)</t>
  </si>
  <si>
    <t>Cenová soustava</t>
  </si>
  <si>
    <t>Díl:</t>
  </si>
  <si>
    <t>Výrobky truhlářské typické</t>
  </si>
  <si>
    <t>TT11</t>
  </si>
  <si>
    <t>Židle kancelářská nejvyšší standard - látka</t>
  </si>
  <si>
    <t>ks</t>
  </si>
  <si>
    <t>individuální</t>
  </si>
  <si>
    <t>TT50</t>
  </si>
  <si>
    <t>Pevné sezení posluchárenské</t>
  </si>
  <si>
    <t>TT61</t>
  </si>
  <si>
    <t>Pevné sezení posluchárenské, stupňovité</t>
  </si>
  <si>
    <t>M</t>
  </si>
  <si>
    <t>SM01</t>
  </si>
  <si>
    <t>Doprava pro Výrobky truhlářské typické</t>
  </si>
  <si>
    <t>SM02</t>
  </si>
  <si>
    <t>Přesun hmot pro Výrobky truhlářské typické</t>
  </si>
  <si>
    <t>Celkem za</t>
  </si>
  <si>
    <t>2</t>
  </si>
  <si>
    <t>Výrobky truhlářské atypické</t>
  </si>
  <si>
    <t>TA04</t>
  </si>
  <si>
    <t>Regál notového archívu</t>
  </si>
  <si>
    <t>TA05</t>
  </si>
  <si>
    <t>TA06</t>
  </si>
  <si>
    <t>TA07</t>
  </si>
  <si>
    <t>Sestava regálů</t>
  </si>
  <si>
    <t>TA09</t>
  </si>
  <si>
    <t>Sestava regálů "L"</t>
  </si>
  <si>
    <t>TA18</t>
  </si>
  <si>
    <t>Sestava 11 polí šatních skříněk, dýha</t>
  </si>
  <si>
    <t>TA24</t>
  </si>
  <si>
    <t>Stůl vestavěný psací oblouk - atyp</t>
  </si>
  <si>
    <t>TA25</t>
  </si>
  <si>
    <t>Pult oblouk - volně stojící, atyp</t>
  </si>
  <si>
    <t>TA30</t>
  </si>
  <si>
    <t>Sestava regálů, dýha</t>
  </si>
  <si>
    <t>TA49</t>
  </si>
  <si>
    <t>Stůl nahrávacího studia</t>
  </si>
  <si>
    <t>TA59</t>
  </si>
  <si>
    <t>Sestava 10ti polí šatních skříněk</t>
  </si>
  <si>
    <t>TA60</t>
  </si>
  <si>
    <t>Sestava 12ti polí šatních skříněk</t>
  </si>
  <si>
    <t>VTA.01</t>
  </si>
  <si>
    <t>Kontrola, připojení, revize, koncových elementů a připojovací kabeláže k výrobkům atypickým pevně osazovaným</t>
  </si>
  <si>
    <t>VV</t>
  </si>
  <si>
    <t>"m.č. 412, 220, 127, 120, 227, 136"</t>
  </si>
  <si>
    <t>ST01</t>
  </si>
  <si>
    <t>Přesun hmot pro Výrobky atypické</t>
  </si>
  <si>
    <t>ST02</t>
  </si>
  <si>
    <t>Doprava pro Výrobky atypické</t>
  </si>
  <si>
    <t>Vedlejší rozpočtové náklady</t>
  </si>
  <si>
    <t>VRN01</t>
  </si>
  <si>
    <t>Odvoz odpadků, ůklid během prací</t>
  </si>
  <si>
    <t>kpl</t>
  </si>
  <si>
    <t>VRN02</t>
  </si>
  <si>
    <t>Koordinační činnost pro koordinaci staby s vestavbou zejména interiárů a volné části interiérů v rozsahu čtyř měsíců závěrečné fáze rekonstrukce objektu a koordinační činnost pro restaurátorské práce</t>
  </si>
  <si>
    <t>hod</t>
  </si>
  <si>
    <t>VRN03</t>
  </si>
  <si>
    <t>Dílenská dokumentace, kladečské plány, postupy prací, odsouhlasení - dodávka GDS, na všechny části dodávky, které tuto dokumentaci vyžadují</t>
  </si>
  <si>
    <t>VRN04</t>
  </si>
  <si>
    <t>Náklady spojené se vzorkováním, materiálů a výrobků dle požadavků PD</t>
  </si>
  <si>
    <t>Pozn.</t>
  </si>
  <si>
    <t>ROZPOČTOVÉ NÁKLADY NEINVESTIČNÍ</t>
  </si>
  <si>
    <t>4</t>
  </si>
  <si>
    <t>5</t>
  </si>
  <si>
    <t>6</t>
  </si>
  <si>
    <t>9</t>
  </si>
  <si>
    <t>Položkový rozpočet - neinvestice</t>
  </si>
  <si>
    <t>TT01</t>
  </si>
  <si>
    <t>Věšák samostatně stojící</t>
  </si>
  <si>
    <t>TT02</t>
  </si>
  <si>
    <t>Šatní skříň - dýha - děkanát</t>
  </si>
  <si>
    <t>TT03</t>
  </si>
  <si>
    <t>Skříň vysoká na šanony uzavíratelná se zámkem  - dýha - děkanát</t>
  </si>
  <si>
    <t>TT04</t>
  </si>
  <si>
    <t>Skříň uzavíratelná regálová výška 110 cm - dýha - děkanát</t>
  </si>
  <si>
    <t>TT07</t>
  </si>
  <si>
    <t>Stůl 800*1800 s čelem - dýha - děkanát</t>
  </si>
  <si>
    <t>TT08</t>
  </si>
  <si>
    <t>Stůl jednací 800*1600 - dýhovaná deska - děkanát</t>
  </si>
  <si>
    <t>TT09</t>
  </si>
  <si>
    <t>Stůl konferenční - dýha</t>
  </si>
  <si>
    <t>TT10</t>
  </si>
  <si>
    <t>Kontejner pod stůl 4-zásuvkový - dýha</t>
  </si>
  <si>
    <t>TT12</t>
  </si>
  <si>
    <t>Židle kancelářská - látka</t>
  </si>
  <si>
    <t>TT13</t>
  </si>
  <si>
    <t>Křeslo - konferenční</t>
  </si>
  <si>
    <t>TT14a</t>
  </si>
  <si>
    <t>Židle přísedící s prolisem - děkanát</t>
  </si>
  <si>
    <t>TT14b</t>
  </si>
  <si>
    <t xml:space="preserve">Židle přísedící </t>
  </si>
  <si>
    <t>TT14c</t>
  </si>
  <si>
    <t>Židle přísedící - studijní oddělení</t>
  </si>
  <si>
    <t>TT15</t>
  </si>
  <si>
    <t>Šatní skříň - dýhovaná dvířka</t>
  </si>
  <si>
    <t>TT16</t>
  </si>
  <si>
    <t>Skříň vysoká na šanony - dýhovaná dvířka</t>
  </si>
  <si>
    <t>TT17</t>
  </si>
  <si>
    <t>Skříň regálová výška 110 cm - dýhovaná dvířka</t>
  </si>
  <si>
    <t>TT18</t>
  </si>
  <si>
    <t>Stůl jednací 800*1600 - dýhovaná deska</t>
  </si>
  <si>
    <t>TT19</t>
  </si>
  <si>
    <t>TT20</t>
  </si>
  <si>
    <t>Šatní skříň - pracovna vedoucího - dýha</t>
  </si>
  <si>
    <t>TT21</t>
  </si>
  <si>
    <t>Kontejner pod stůl 4-zásuvkový</t>
  </si>
  <si>
    <t>TT22</t>
  </si>
  <si>
    <t>Skříň regálová vysoká - pracovna vedoucího</t>
  </si>
  <si>
    <t>TT23</t>
  </si>
  <si>
    <t>Židle studentská</t>
  </si>
  <si>
    <t>TT24</t>
  </si>
  <si>
    <t>Pohovka pro sezení a vodorovné ležení</t>
  </si>
  <si>
    <t>TT25</t>
  </si>
  <si>
    <t>Klavírní stolička - černá, kruhová</t>
  </si>
  <si>
    <t>TT26</t>
  </si>
  <si>
    <t>TT27</t>
  </si>
  <si>
    <t>Skříň regálová středně vysoká - pracovna vedoucího</t>
  </si>
  <si>
    <t>TT29</t>
  </si>
  <si>
    <t>TT30</t>
  </si>
  <si>
    <t>Kartotéka nízká - dýhovaná dvířka</t>
  </si>
  <si>
    <t>TT31</t>
  </si>
  <si>
    <t xml:space="preserve">Skříň vysoká regálová - dýhovaná dvířka </t>
  </si>
  <si>
    <t>TT32</t>
  </si>
  <si>
    <t>Skříň šatní vysoká - dýhovaná dvířka</t>
  </si>
  <si>
    <t>TT33</t>
  </si>
  <si>
    <t>Skříň regálová středně vysoká - dýhovaná dvířka</t>
  </si>
  <si>
    <t>TT34</t>
  </si>
  <si>
    <t>Skříň policová nízká</t>
  </si>
  <si>
    <t>TT36</t>
  </si>
  <si>
    <t>Stůl pracovní - dýhovaný</t>
  </si>
  <si>
    <t>TT37</t>
  </si>
  <si>
    <t>TT38</t>
  </si>
  <si>
    <t>TT39</t>
  </si>
  <si>
    <t>Loketní stolek - dýha</t>
  </si>
  <si>
    <t>TT40</t>
  </si>
  <si>
    <t>Stůl pracovní 800*1600 - dýhovaná deska</t>
  </si>
  <si>
    <t>TT41</t>
  </si>
  <si>
    <t>Stůl jednací 800*900 - dýhovaná deska</t>
  </si>
  <si>
    <t>TT42</t>
  </si>
  <si>
    <t>Stůl přísedící 600*1400 - dýhovaná deska</t>
  </si>
  <si>
    <t>TT43</t>
  </si>
  <si>
    <t>Stůl přísedící 1200*600 - dýhovaná deska</t>
  </si>
  <si>
    <t>TT45</t>
  </si>
  <si>
    <t>Židle víceúčelová stohovatelná</t>
  </si>
  <si>
    <t>TT46</t>
  </si>
  <si>
    <t>Stůl jednací 2000*800</t>
  </si>
  <si>
    <t>TT47</t>
  </si>
  <si>
    <t>Notový stojan</t>
  </si>
  <si>
    <t>TT48</t>
  </si>
  <si>
    <t>Stůl pracovní 1800*800</t>
  </si>
  <si>
    <t>TT51</t>
  </si>
  <si>
    <t>Židle víceúčelová stohovatelná s područkami</t>
  </si>
  <si>
    <t>TT53</t>
  </si>
  <si>
    <t>Pc katedra s výsuvem na klávesnici a zásuvkou  - dýhovaná deska, typ I</t>
  </si>
  <si>
    <t>TT54</t>
  </si>
  <si>
    <t>Stůl pro PC s čelem 700*800 - dýha</t>
  </si>
  <si>
    <t>TT55</t>
  </si>
  <si>
    <t>TT56</t>
  </si>
  <si>
    <t>Stůl jednací 1600*600</t>
  </si>
  <si>
    <t>TT57</t>
  </si>
  <si>
    <t>Skříň šatní, vysoká - děkan, dýha</t>
  </si>
  <si>
    <t>TT58</t>
  </si>
  <si>
    <t>Skříň regálová, vysoká - děkan, dýha</t>
  </si>
  <si>
    <t>TT59</t>
  </si>
  <si>
    <t>Skříň policová nízká - dekan, dýha</t>
  </si>
  <si>
    <t>TT60</t>
  </si>
  <si>
    <t>Stůl katedra, typ II</t>
  </si>
  <si>
    <t>TT62</t>
  </si>
  <si>
    <t>Stůl kulatý</t>
  </si>
  <si>
    <t>TT63</t>
  </si>
  <si>
    <t>Stůl skládací (3 ks stolu v sestavě)</t>
  </si>
  <si>
    <t>TA01</t>
  </si>
  <si>
    <t>Stůl jednací 2000*1000 - dýhovaná deska</t>
  </si>
  <si>
    <t>TA02</t>
  </si>
  <si>
    <t>Stůl zasedací místnosti - lamino</t>
  </si>
  <si>
    <t>TA03</t>
  </si>
  <si>
    <t>Stůl pro doktorandy s klaviaturou 730*750</t>
  </si>
  <si>
    <t>TA08</t>
  </si>
  <si>
    <t>TA10</t>
  </si>
  <si>
    <t>Stůl pracovní "L" - studijní oddělení, dýha</t>
  </si>
  <si>
    <t>TA11</t>
  </si>
  <si>
    <t>TA13</t>
  </si>
  <si>
    <t>TA14</t>
  </si>
  <si>
    <t>TA15</t>
  </si>
  <si>
    <t>Stůl pracovní "L" - Centrum CŽV, dýha</t>
  </si>
  <si>
    <t>TA16</t>
  </si>
  <si>
    <t>Skříňka hluboká nízká, dvířka dýha + deska dýha</t>
  </si>
  <si>
    <t>TA17</t>
  </si>
  <si>
    <t>Skříňka na AV techniku - dýha</t>
  </si>
  <si>
    <t>TA19</t>
  </si>
  <si>
    <t>Lavice masiv do chodby - atyp</t>
  </si>
  <si>
    <t>TA20</t>
  </si>
  <si>
    <t>Židle masiv do chodby - atyp</t>
  </si>
  <si>
    <t>TA22</t>
  </si>
  <si>
    <t>Stůl pracovní "L" - děkanát</t>
  </si>
  <si>
    <t>TA23</t>
  </si>
  <si>
    <t>TA26</t>
  </si>
  <si>
    <t>Pult šatní - atyp - dýha</t>
  </si>
  <si>
    <t>TA27</t>
  </si>
  <si>
    <t>Kryt vodoměrné sestavy</t>
  </si>
  <si>
    <t>TA28</t>
  </si>
  <si>
    <t>Stůl pracovní "L" - děkan</t>
  </si>
  <si>
    <t>TA29</t>
  </si>
  <si>
    <t>TA31</t>
  </si>
  <si>
    <t>Stůl 800*700 přednáškový - dýha</t>
  </si>
  <si>
    <t>TA32</t>
  </si>
  <si>
    <t>Skříňka policová nízká - dýhovaná dvířka a horní deska</t>
  </si>
  <si>
    <t>TA33</t>
  </si>
  <si>
    <t>Lavice masiv - atyp</t>
  </si>
  <si>
    <t>TA34</t>
  </si>
  <si>
    <t>Tyčový věšák</t>
  </si>
  <si>
    <t>TA35</t>
  </si>
  <si>
    <t>Stůl 970*600, celodýha</t>
  </si>
  <si>
    <t>TA36</t>
  </si>
  <si>
    <t>Stůl jednací, 2000*1000, dýhovaná deska</t>
  </si>
  <si>
    <t>TA37</t>
  </si>
  <si>
    <t>Stůl s klaviaturou, 1450*730, dýhovaná deska</t>
  </si>
  <si>
    <t>TA38</t>
  </si>
  <si>
    <t>Okenní parapet interiérový</t>
  </si>
  <si>
    <t>TA39</t>
  </si>
  <si>
    <t>Sestava knihovních regálů pro noty hl. 40 cm</t>
  </si>
  <si>
    <t>TA41</t>
  </si>
  <si>
    <t>TA42</t>
  </si>
  <si>
    <t>TA43</t>
  </si>
  <si>
    <t>TA45</t>
  </si>
  <si>
    <t>Skříň regálová vysoká, černé boky</t>
  </si>
  <si>
    <t>TA46</t>
  </si>
  <si>
    <t>Skříň regálová, středně vysoká, 3x dvířka, černé boky</t>
  </si>
  <si>
    <t>TA47</t>
  </si>
  <si>
    <t>Skříň regálová, středně vysoká, 2x dvířka, černé boky</t>
  </si>
  <si>
    <t>TA48</t>
  </si>
  <si>
    <t>Stůl katedra, typ III</t>
  </si>
  <si>
    <t>TA50</t>
  </si>
  <si>
    <t>Kontejner pod stůl - mělký</t>
  </si>
  <si>
    <t>TA51</t>
  </si>
  <si>
    <t>Notový regál</t>
  </si>
  <si>
    <t>TA52</t>
  </si>
  <si>
    <t>Stůl 1400*600, dýha</t>
  </si>
  <si>
    <t>TA53</t>
  </si>
  <si>
    <t>Stůl pracovní s nástavcem, dýha</t>
  </si>
  <si>
    <t>TA54</t>
  </si>
  <si>
    <t>TA55</t>
  </si>
  <si>
    <t>Skříň policoná střední výška, dvířka dýha</t>
  </si>
  <si>
    <t>TA56</t>
  </si>
  <si>
    <t>TA57</t>
  </si>
  <si>
    <t>TA58</t>
  </si>
  <si>
    <t>Vestavná skříň</t>
  </si>
  <si>
    <t>TA61</t>
  </si>
  <si>
    <t>Vestavná skříň - dveře</t>
  </si>
  <si>
    <t>TA62</t>
  </si>
  <si>
    <t>Stůl jednací, 2000*1000, deska dýha olše</t>
  </si>
  <si>
    <t>TA63</t>
  </si>
  <si>
    <t>Stůl konferenční - dýha olše</t>
  </si>
  <si>
    <t>TA64</t>
  </si>
  <si>
    <t>Knihovní regál</t>
  </si>
  <si>
    <t>TA65</t>
  </si>
  <si>
    <t>Stůl přísedící, 1600*600, deska dýha</t>
  </si>
  <si>
    <t>TA66</t>
  </si>
  <si>
    <t>Regálová skříň vysoká, 900*800</t>
  </si>
  <si>
    <t>TA67</t>
  </si>
  <si>
    <t>Skříňka pod umyvadlo</t>
  </si>
  <si>
    <t>TA68</t>
  </si>
  <si>
    <t>Mobilní stojan na přenosný hasící přístroj</t>
  </si>
  <si>
    <t>3</t>
  </si>
  <si>
    <t>Doplňkové typové</t>
  </si>
  <si>
    <t>DT03</t>
  </si>
  <si>
    <t>Nástěnná tabule, 4500*1200</t>
  </si>
  <si>
    <t>DT04</t>
  </si>
  <si>
    <t>Nástěnná tabule, 2400*1200</t>
  </si>
  <si>
    <t>DT05</t>
  </si>
  <si>
    <t>DT06</t>
  </si>
  <si>
    <t>Nástěnná tabule, 4000*1200</t>
  </si>
  <si>
    <t>DT07</t>
  </si>
  <si>
    <t>Nástěnná tabule, 3000*1200</t>
  </si>
  <si>
    <t>DT08</t>
  </si>
  <si>
    <t>Pojízdná tabule, 2000*1200</t>
  </si>
  <si>
    <t>DT09</t>
  </si>
  <si>
    <t>Pojízdná tabule, 1800*1200</t>
  </si>
  <si>
    <t>Přesun hmot pro Doplňkové typové</t>
  </si>
  <si>
    <t>Doprava pro Doplňkové typové</t>
  </si>
  <si>
    <t>Ostatní mobiliář</t>
  </si>
  <si>
    <t>OVI01</t>
  </si>
  <si>
    <t>Koš na tříděný odpad - chodby</t>
  </si>
  <si>
    <t>OVI02</t>
  </si>
  <si>
    <t>Koš na tříděný odpad - třídy</t>
  </si>
  <si>
    <t>OVI03</t>
  </si>
  <si>
    <t>Odpadkový koš - kancelář</t>
  </si>
  <si>
    <t>OVI04</t>
  </si>
  <si>
    <t>Vozík na převoz stohovatelných židlí</t>
  </si>
  <si>
    <t>OVI05</t>
  </si>
  <si>
    <t>Stolní lampa</t>
  </si>
  <si>
    <t>OVI06</t>
  </si>
  <si>
    <t>Stojací lampa designová</t>
  </si>
  <si>
    <t>OVI07</t>
  </si>
  <si>
    <t>Stolní lampa designová</t>
  </si>
  <si>
    <t>OVI08</t>
  </si>
  <si>
    <t>Stojací lampa</t>
  </si>
  <si>
    <t>OVI10</t>
  </si>
  <si>
    <t>Lednice velká</t>
  </si>
  <si>
    <t>OVI11</t>
  </si>
  <si>
    <t>Výškově nastavitelný stolek - projektor</t>
  </si>
  <si>
    <t>OVI12</t>
  </si>
  <si>
    <t>Nádoba na vodu na batiku</t>
  </si>
  <si>
    <t>OVI13</t>
  </si>
  <si>
    <t>Zdrcadlo</t>
  </si>
  <si>
    <t>OVI14</t>
  </si>
  <si>
    <t>Zrcadlo</t>
  </si>
  <si>
    <t>OM01</t>
  </si>
  <si>
    <t>Přesun hmot pro Ostatní mobiliář</t>
  </si>
  <si>
    <t>OM02</t>
  </si>
  <si>
    <t>Doprava pro Ostatní mobiliář</t>
  </si>
  <si>
    <t>Zařízení koupelen a WC</t>
  </si>
  <si>
    <t>SVDI01</t>
  </si>
  <si>
    <t>Věšák - háček na stěnu</t>
  </si>
  <si>
    <t>SVDI02</t>
  </si>
  <si>
    <t>Zásobník na hygienické sáčky</t>
  </si>
  <si>
    <t>SVDI03</t>
  </si>
  <si>
    <t>Dávkovač tekutého mýdla</t>
  </si>
  <si>
    <t>SVDI04</t>
  </si>
  <si>
    <t>Štětka na záchod</t>
  </si>
  <si>
    <t>SVDI05</t>
  </si>
  <si>
    <t>Zásobník na toaletní papír</t>
  </si>
  <si>
    <t>SVDI06</t>
  </si>
  <si>
    <t>Nástěnná police</t>
  </si>
  <si>
    <t>SVDI08</t>
  </si>
  <si>
    <t>Přebalovací regál na stěnu</t>
  </si>
  <si>
    <t>SVDI09</t>
  </si>
  <si>
    <t>Koš na toaletní potřeby</t>
  </si>
  <si>
    <t>SVDI10</t>
  </si>
  <si>
    <t>Zrcadlo pro WC, 900*600</t>
  </si>
  <si>
    <t>SVDI11</t>
  </si>
  <si>
    <t>Zdracadlo pro WC, 1500*900</t>
  </si>
  <si>
    <t>ZKWC01</t>
  </si>
  <si>
    <t>Přesun hmot pro Zařízení koupelen a wc</t>
  </si>
  <si>
    <t>ZKWC02</t>
  </si>
  <si>
    <t>Doprava pro Zařízení koupelen a wc</t>
  </si>
  <si>
    <t>Prvky informačního systému</t>
  </si>
  <si>
    <t>IS01</t>
  </si>
  <si>
    <t>Stojan na letáky</t>
  </si>
  <si>
    <t>IS02</t>
  </si>
  <si>
    <t>Vitrína uzamykatelná, 700*1250</t>
  </si>
  <si>
    <t>IS03</t>
  </si>
  <si>
    <t>Sloupová vitrína</t>
  </si>
  <si>
    <t>IS04</t>
  </si>
  <si>
    <t>Hliníková lišta pro zavěšení obrazů</t>
  </si>
  <si>
    <t>bm</t>
  </si>
  <si>
    <t>IS05</t>
  </si>
  <si>
    <t>Čísla o očíslování místností</t>
  </si>
  <si>
    <t>IS06</t>
  </si>
  <si>
    <t>Informační tabulka, 220*309</t>
  </si>
  <si>
    <t>IS07</t>
  </si>
  <si>
    <t>Informační tabulka A4, 220*309</t>
  </si>
  <si>
    <t>IS08</t>
  </si>
  <si>
    <t>Informační tabule ve vstupní hale, 1000*1700</t>
  </si>
  <si>
    <t>IS09</t>
  </si>
  <si>
    <t>Směrová tabulka A4, 220*309</t>
  </si>
  <si>
    <t>IS10</t>
  </si>
  <si>
    <t>Tabulka k označení místností, 220*159</t>
  </si>
  <si>
    <t>IS11</t>
  </si>
  <si>
    <t>Informační nástěnka, 500*700</t>
  </si>
  <si>
    <t>IS12</t>
  </si>
  <si>
    <t>Informační nástěnka, 1150*1250</t>
  </si>
  <si>
    <t>IS14</t>
  </si>
  <si>
    <t>Informační nástěnka, 1750*1250</t>
  </si>
  <si>
    <t>IS15</t>
  </si>
  <si>
    <t>Informační nástěnka, 3000*1250</t>
  </si>
  <si>
    <t>IS16</t>
  </si>
  <si>
    <t>Výstavní plocha pro plakáty</t>
  </si>
  <si>
    <t>IS17</t>
  </si>
  <si>
    <t>Vitrína pro prezentaci břidličnéšablony</t>
  </si>
  <si>
    <t>IS18</t>
  </si>
  <si>
    <t>Přesun hmot pro Prvky informačního systému</t>
  </si>
  <si>
    <t>Doprava pro Prvky informačního systému</t>
  </si>
  <si>
    <t>Stávající mobiliář</t>
  </si>
  <si>
    <t>SM01.1</t>
  </si>
  <si>
    <t>Přesun mobiliáře - mezi objekty UHK, do 2,0 km</t>
  </si>
  <si>
    <t>"A3"</t>
  </si>
  <si>
    <t>"A3b"</t>
  </si>
  <si>
    <t>"A4"</t>
  </si>
  <si>
    <t>"KU1"</t>
  </si>
  <si>
    <t>"KU2"</t>
  </si>
  <si>
    <t>"KU3"</t>
  </si>
  <si>
    <t>"KU4"</t>
  </si>
  <si>
    <t>"KU8"</t>
  </si>
  <si>
    <t>"KU9b"</t>
  </si>
  <si>
    <t>"KU13"</t>
  </si>
  <si>
    <t>"KU13b"</t>
  </si>
  <si>
    <t>"KU16"</t>
  </si>
  <si>
    <t>"KU17"</t>
  </si>
  <si>
    <t>"KU17b"</t>
  </si>
  <si>
    <t>"S1"</t>
  </si>
  <si>
    <t>"S4"</t>
  </si>
  <si>
    <t>"S5"</t>
  </si>
  <si>
    <t>"S6"</t>
  </si>
  <si>
    <t>"S8a"</t>
  </si>
  <si>
    <t>"S8b"</t>
  </si>
  <si>
    <t>"S9"</t>
  </si>
  <si>
    <t>"VED2"</t>
  </si>
  <si>
    <t>"VED3"</t>
  </si>
  <si>
    <t>"VED4"</t>
  </si>
  <si>
    <t>"VED5"</t>
  </si>
  <si>
    <t>"VED6"</t>
  </si>
  <si>
    <t>"VED7"</t>
  </si>
  <si>
    <t>"VED11</t>
  </si>
  <si>
    <t>"VED12"</t>
  </si>
  <si>
    <t>"VED13"</t>
  </si>
  <si>
    <t>"VED15"</t>
  </si>
  <si>
    <t>"D13"</t>
  </si>
  <si>
    <t>"D14"</t>
  </si>
  <si>
    <t>SM01.2</t>
  </si>
  <si>
    <t>"A3" - Úprava mobiliáře dle PD, včetně dopravy a přesunu hmot</t>
  </si>
  <si>
    <t>SM01.3</t>
  </si>
  <si>
    <t>"A3b" - Úprava mobiliáře dle PD, včetně dopravy a přesunu hmot</t>
  </si>
  <si>
    <t>SM01.4</t>
  </si>
  <si>
    <t>"A4" - Úprava mobiliáře dle PD, včetně dopravy a přesunu hmot</t>
  </si>
  <si>
    <t>SM01.5</t>
  </si>
  <si>
    <t>"A5" - Úprava mobiliáře dle PD, včetně dopravy a přesunu hmot</t>
  </si>
  <si>
    <t>SM01.6</t>
  </si>
  <si>
    <t>"KU1"- Úprava mobiliáře dle PD, včetně dopravy a přesunu hmot</t>
  </si>
  <si>
    <t>SM01.7</t>
  </si>
  <si>
    <t>"KU5"- Úprava mobiliáře dle PD, včetně dopravy a přesunu hmot</t>
  </si>
  <si>
    <t>SM01.8</t>
  </si>
  <si>
    <t>"D2"- Úprava mobiliáře dle PD, včetně dopravy, přesunu hmot a uskladnění</t>
  </si>
  <si>
    <t>SM01.9</t>
  </si>
  <si>
    <t>"D3"- Úprava mobiliáře dle PD, včetně dopravy a přesunu hmot a uskladnění</t>
  </si>
  <si>
    <t>SM01.10</t>
  </si>
  <si>
    <t>"D4"- Úprava mobiliáře dle PD, včetně dopravy a přesunu hmot a uskladnění</t>
  </si>
  <si>
    <t>SM01.11</t>
  </si>
  <si>
    <t>Demontáž, přesun, montáž stáv. varhan z budovy "F" UHK</t>
  </si>
  <si>
    <t>Rokitanského 62</t>
  </si>
  <si>
    <t>500 03 Hradec Králové III</t>
  </si>
  <si>
    <t>CZ62690094</t>
  </si>
  <si>
    <t>31S</t>
  </si>
  <si>
    <t>Multimediální stanoviště</t>
  </si>
  <si>
    <t>Doplňky typové</t>
  </si>
  <si>
    <t>Židle hodně stohovatelná bez područek, čalouněná</t>
  </si>
  <si>
    <t>110b</t>
  </si>
  <si>
    <t>TA69</t>
  </si>
  <si>
    <t>Lavice posluchárny přenosná</t>
  </si>
  <si>
    <t>0,00</t>
  </si>
  <si>
    <t>Položkový rozpočet interiéru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</si>
</sst>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&quot;Kč&quot;"/>
    <numFmt numFmtId="165" formatCode="dd/mm/yy"/>
    <numFmt numFmtId="166" formatCode="0.0"/>
    <numFmt numFmtId="167" formatCode="#,##0\ &quot;Kč&quot;"/>
    <numFmt numFmtId="168" formatCode="0.0%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11"/>
      <name val="Times New Roman"/>
      <family val="1"/>
      <charset val="238"/>
    </font>
    <font>
      <b/>
      <sz val="13"/>
      <color indexed="18"/>
      <name val="Times New Roman"/>
      <family val="1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sz val="8"/>
      <name val="Arial CE"/>
    </font>
    <font>
      <sz val="7.5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1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164" fontId="17" fillId="0" borderId="0"/>
    <xf numFmtId="164" fontId="18" fillId="5" borderId="31"/>
    <xf numFmtId="9" fontId="19" fillId="0" borderId="0" applyFont="0" applyFill="0" applyBorder="0" applyAlignment="0" applyProtection="0"/>
    <xf numFmtId="0" fontId="27" fillId="0" borderId="0"/>
    <xf numFmtId="0" fontId="1" fillId="0" borderId="0"/>
  </cellStyleXfs>
  <cellXfs count="454">
    <xf numFmtId="0" fontId="0" fillId="0" borderId="0" xfId="0"/>
    <xf numFmtId="0" fontId="0" fillId="0" borderId="0" xfId="0" applyAlignment="1"/>
    <xf numFmtId="14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10" fillId="0" borderId="6" xfId="0" applyFont="1" applyBorder="1"/>
    <xf numFmtId="0" fontId="10" fillId="0" borderId="0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10" fillId="0" borderId="1" xfId="0" applyFont="1" applyBorder="1"/>
    <xf numFmtId="0" fontId="10" fillId="0" borderId="0" xfId="0" applyFont="1" applyBorder="1"/>
    <xf numFmtId="0" fontId="10" fillId="0" borderId="6" xfId="0" applyFont="1" applyBorder="1" applyAlignment="1"/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0" fillId="0" borderId="0" xfId="0" applyFont="1"/>
    <xf numFmtId="0" fontId="10" fillId="0" borderId="2" xfId="0" applyFont="1" applyBorder="1" applyAlignment="1">
      <alignment horizontal="right"/>
    </xf>
    <xf numFmtId="0" fontId="10" fillId="0" borderId="6" xfId="0" applyFont="1" applyBorder="1" applyAlignment="1">
      <alignment vertical="top"/>
    </xf>
    <xf numFmtId="14" fontId="10" fillId="0" borderId="6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1" fontId="10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10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10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10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10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10" fillId="0" borderId="18" xfId="0" applyFont="1" applyFill="1" applyBorder="1" applyAlignment="1">
      <alignment horizontal="left" vertical="top"/>
    </xf>
    <xf numFmtId="0" fontId="10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10" fillId="0" borderId="14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/>
    <xf numFmtId="0" fontId="6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11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8" fillId="3" borderId="0" xfId="0" applyNumberFormat="1" applyFont="1" applyFill="1" applyBorder="1" applyAlignment="1">
      <alignment horizontal="left" vertical="center"/>
    </xf>
    <xf numFmtId="0" fontId="10" fillId="3" borderId="0" xfId="0" applyFont="1" applyFill="1" applyBorder="1"/>
    <xf numFmtId="0" fontId="10" fillId="3" borderId="0" xfId="0" applyFont="1" applyFill="1" applyBorder="1" applyAlignment="1"/>
    <xf numFmtId="0" fontId="10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10" fillId="3" borderId="6" xfId="0" applyFont="1" applyFill="1" applyBorder="1" applyAlignment="1">
      <alignment horizontal="left" vertical="center"/>
    </xf>
    <xf numFmtId="0" fontId="10" fillId="3" borderId="6" xfId="0" applyFont="1" applyFill="1" applyBorder="1"/>
    <xf numFmtId="0" fontId="10" fillId="3" borderId="6" xfId="0" applyFont="1" applyFill="1" applyBorder="1" applyAlignment="1"/>
    <xf numFmtId="0" fontId="10" fillId="3" borderId="8" xfId="0" applyFont="1" applyFill="1" applyBorder="1" applyAlignment="1"/>
    <xf numFmtId="3" fontId="0" fillId="0" borderId="26" xfId="0" applyNumberFormat="1" applyBorder="1"/>
    <xf numFmtId="3" fontId="0" fillId="0" borderId="28" xfId="0" applyNumberFormat="1" applyBorder="1" applyAlignment="1"/>
    <xf numFmtId="3" fontId="0" fillId="3" borderId="29" xfId="0" applyNumberFormat="1" applyFill="1" applyBorder="1" applyAlignment="1"/>
    <xf numFmtId="3" fontId="9" fillId="4" borderId="30" xfId="0" applyNumberFormat="1" applyFont="1" applyFill="1" applyBorder="1" applyAlignment="1">
      <alignment vertical="center"/>
    </xf>
    <xf numFmtId="3" fontId="9" fillId="4" borderId="18" xfId="0" applyNumberFormat="1" applyFont="1" applyFill="1" applyBorder="1" applyAlignment="1">
      <alignment vertical="center"/>
    </xf>
    <xf numFmtId="3" fontId="9" fillId="4" borderId="18" xfId="0" applyNumberFormat="1" applyFont="1" applyFill="1" applyBorder="1" applyAlignment="1">
      <alignment vertical="center" wrapText="1"/>
    </xf>
    <xf numFmtId="3" fontId="9" fillId="4" borderId="27" xfId="0" applyNumberFormat="1" applyFont="1" applyFill="1" applyBorder="1" applyAlignment="1">
      <alignment horizontal="center" vertical="center" wrapText="1"/>
    </xf>
    <xf numFmtId="3" fontId="0" fillId="0" borderId="30" xfId="0" applyNumberFormat="1" applyBorder="1" applyAlignment="1"/>
    <xf numFmtId="3" fontId="0" fillId="0" borderId="27" xfId="0" applyNumberFormat="1" applyBorder="1" applyAlignment="1"/>
    <xf numFmtId="0" fontId="4" fillId="0" borderId="0" xfId="0" applyFont="1" applyAlignment="1">
      <alignment horizontal="center" shrinkToFit="1"/>
    </xf>
    <xf numFmtId="3" fontId="12" fillId="4" borderId="27" xfId="0" applyNumberFormat="1" applyFont="1" applyFill="1" applyBorder="1" applyAlignment="1">
      <alignment horizontal="center" vertical="center" wrapText="1" shrinkToFit="1"/>
    </xf>
    <xf numFmtId="3" fontId="9" fillId="4" borderId="27" xfId="0" applyNumberFormat="1" applyFont="1" applyFill="1" applyBorder="1" applyAlignment="1">
      <alignment horizontal="center" vertical="center" wrapText="1" shrinkToFit="1"/>
    </xf>
    <xf numFmtId="3" fontId="5" fillId="0" borderId="27" xfId="0" applyNumberFormat="1" applyFont="1" applyBorder="1" applyAlignment="1">
      <alignment horizontal="right" wrapText="1" shrinkToFit="1"/>
    </xf>
    <xf numFmtId="3" fontId="5" fillId="0" borderId="27" xfId="0" applyNumberFormat="1" applyFont="1" applyBorder="1" applyAlignment="1">
      <alignment horizontal="right" shrinkToFit="1"/>
    </xf>
    <xf numFmtId="3" fontId="0" fillId="0" borderId="27" xfId="0" applyNumberFormat="1" applyBorder="1" applyAlignment="1">
      <alignment shrinkToFit="1"/>
    </xf>
    <xf numFmtId="3" fontId="0" fillId="0" borderId="28" xfId="0" applyNumberFormat="1" applyBorder="1" applyAlignment="1">
      <alignment wrapText="1" shrinkToFit="1"/>
    </xf>
    <xf numFmtId="3" fontId="0" fillId="0" borderId="28" xfId="0" applyNumberFormat="1" applyBorder="1" applyAlignment="1">
      <alignment shrinkToFit="1"/>
    </xf>
    <xf numFmtId="3" fontId="0" fillId="3" borderId="29" xfId="0" applyNumberFormat="1" applyFill="1" applyBorder="1" applyAlignment="1">
      <alignment wrapText="1" shrinkToFit="1"/>
    </xf>
    <xf numFmtId="3" fontId="0" fillId="3" borderId="29" xfId="0" applyNumberFormat="1" applyFill="1" applyBorder="1" applyAlignment="1">
      <alignment shrinkToFit="1"/>
    </xf>
    <xf numFmtId="0" fontId="6" fillId="3" borderId="11" xfId="0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6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10" fillId="3" borderId="13" xfId="0" applyNumberFormat="1" applyFont="1" applyFill="1" applyBorder="1" applyAlignment="1">
      <alignment horizontal="left" vertic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3" fontId="0" fillId="0" borderId="26" xfId="0" applyNumberFormat="1" applyBorder="1" applyAlignment="1"/>
    <xf numFmtId="3" fontId="0" fillId="0" borderId="28" xfId="0" applyNumberFormat="1" applyBorder="1" applyAlignment="1">
      <alignment shrinkToFit="1"/>
    </xf>
    <xf numFmtId="3" fontId="0" fillId="3" borderId="29" xfId="0" applyNumberFormat="1" applyFill="1" applyBorder="1" applyAlignment="1">
      <alignment shrinkToFit="1"/>
    </xf>
    <xf numFmtId="3" fontId="0" fillId="0" borderId="26" xfId="0" applyNumberFormat="1" applyBorder="1" applyAlignment="1"/>
    <xf numFmtId="0" fontId="20" fillId="0" borderId="4" xfId="0" applyFont="1" applyBorder="1" applyAlignment="1">
      <alignment horizontal="centerContinuous" vertical="top"/>
    </xf>
    <xf numFmtId="0" fontId="21" fillId="0" borderId="4" xfId="0" applyFont="1" applyBorder="1" applyAlignment="1">
      <alignment horizontal="centerContinuous"/>
    </xf>
    <xf numFmtId="0" fontId="22" fillId="5" borderId="23" xfId="0" applyFont="1" applyFill="1" applyBorder="1" applyAlignment="1">
      <alignment horizontal="left"/>
    </xf>
    <xf numFmtId="0" fontId="23" fillId="5" borderId="32" xfId="0" applyFont="1" applyFill="1" applyBorder="1" applyAlignment="1">
      <alignment horizontal="centerContinuous"/>
    </xf>
    <xf numFmtId="49" fontId="24" fillId="5" borderId="24" xfId="0" applyNumberFormat="1" applyFont="1" applyFill="1" applyBorder="1" applyAlignment="1">
      <alignment horizontal="left"/>
    </xf>
    <xf numFmtId="49" fontId="23" fillId="5" borderId="32" xfId="0" applyNumberFormat="1" applyFont="1" applyFill="1" applyBorder="1" applyAlignment="1">
      <alignment horizontal="centerContinuous"/>
    </xf>
    <xf numFmtId="0" fontId="23" fillId="0" borderId="29" xfId="0" applyFont="1" applyBorder="1"/>
    <xf numFmtId="49" fontId="23" fillId="0" borderId="33" xfId="0" applyNumberFormat="1" applyFont="1" applyBorder="1" applyAlignment="1">
      <alignment horizontal="left"/>
    </xf>
    <xf numFmtId="0" fontId="21" fillId="0" borderId="14" xfId="0" applyFont="1" applyBorder="1"/>
    <xf numFmtId="0" fontId="23" fillId="0" borderId="22" xfId="0" applyFont="1" applyBorder="1"/>
    <xf numFmtId="49" fontId="23" fillId="0" borderId="12" xfId="0" applyNumberFormat="1" applyFont="1" applyBorder="1"/>
    <xf numFmtId="49" fontId="23" fillId="0" borderId="22" xfId="0" applyNumberFormat="1" applyFont="1" applyBorder="1"/>
    <xf numFmtId="0" fontId="23" fillId="0" borderId="21" xfId="0" applyFont="1" applyBorder="1"/>
    <xf numFmtId="0" fontId="23" fillId="0" borderId="34" xfId="0" applyFont="1" applyBorder="1" applyAlignment="1">
      <alignment horizontal="left"/>
    </xf>
    <xf numFmtId="0" fontId="22" fillId="0" borderId="14" xfId="0" applyFont="1" applyBorder="1"/>
    <xf numFmtId="49" fontId="23" fillId="0" borderId="34" xfId="0" applyNumberFormat="1" applyFont="1" applyBorder="1" applyAlignment="1">
      <alignment horizontal="left"/>
    </xf>
    <xf numFmtId="49" fontId="22" fillId="5" borderId="14" xfId="0" applyNumberFormat="1" applyFont="1" applyFill="1" applyBorder="1"/>
    <xf numFmtId="49" fontId="21" fillId="5" borderId="22" xfId="0" applyNumberFormat="1" applyFont="1" applyFill="1" applyBorder="1"/>
    <xf numFmtId="49" fontId="22" fillId="5" borderId="12" xfId="0" applyNumberFormat="1" applyFont="1" applyFill="1" applyBorder="1"/>
    <xf numFmtId="49" fontId="21" fillId="5" borderId="12" xfId="0" applyNumberFormat="1" applyFont="1" applyFill="1" applyBorder="1"/>
    <xf numFmtId="0" fontId="23" fillId="0" borderId="21" xfId="0" applyFont="1" applyFill="1" applyBorder="1"/>
    <xf numFmtId="3" fontId="23" fillId="0" borderId="34" xfId="0" applyNumberFormat="1" applyFont="1" applyBorder="1" applyAlignment="1">
      <alignment horizontal="left"/>
    </xf>
    <xf numFmtId="0" fontId="0" fillId="0" borderId="0" xfId="0" applyFill="1"/>
    <xf numFmtId="49" fontId="22" fillId="5" borderId="1" xfId="0" applyNumberFormat="1" applyFont="1" applyFill="1" applyBorder="1"/>
    <xf numFmtId="49" fontId="21" fillId="5" borderId="35" xfId="0" applyNumberFormat="1" applyFont="1" applyFill="1" applyBorder="1"/>
    <xf numFmtId="49" fontId="23" fillId="0" borderId="21" xfId="0" applyNumberFormat="1" applyFont="1" applyBorder="1" applyAlignment="1">
      <alignment horizontal="left"/>
    </xf>
    <xf numFmtId="0" fontId="23" fillId="0" borderId="36" xfId="0" applyFont="1" applyBorder="1"/>
    <xf numFmtId="0" fontId="23" fillId="0" borderId="21" xfId="0" applyNumberFormat="1" applyFont="1" applyBorder="1"/>
    <xf numFmtId="0" fontId="23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23" fillId="0" borderId="16" xfId="0" applyFont="1" applyBorder="1" applyAlignment="1">
      <alignment horizontal="left"/>
    </xf>
    <xf numFmtId="0" fontId="23" fillId="0" borderId="21" xfId="0" applyFont="1" applyFill="1" applyBorder="1" applyAlignment="1"/>
    <xf numFmtId="0" fontId="23" fillId="0" borderId="16" xfId="0" applyFont="1" applyFill="1" applyBorder="1" applyAlignment="1"/>
    <xf numFmtId="0" fontId="19" fillId="0" borderId="0" xfId="0" applyFont="1" applyFill="1" applyBorder="1" applyAlignment="1"/>
    <xf numFmtId="0" fontId="23" fillId="0" borderId="21" xfId="0" applyFont="1" applyBorder="1" applyAlignment="1"/>
    <xf numFmtId="0" fontId="23" fillId="6" borderId="16" xfId="0" applyFont="1" applyFill="1" applyBorder="1" applyAlignment="1"/>
    <xf numFmtId="3" fontId="0" fillId="0" borderId="0" xfId="0" applyNumberFormat="1"/>
    <xf numFmtId="0" fontId="23" fillId="0" borderId="14" xfId="0" applyFont="1" applyBorder="1"/>
    <xf numFmtId="0" fontId="23" fillId="0" borderId="29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20" fillId="0" borderId="37" xfId="0" applyFont="1" applyBorder="1" applyAlignment="1">
      <alignment horizontal="centerContinuous" vertical="center"/>
    </xf>
    <xf numFmtId="0" fontId="25" fillId="0" borderId="38" xfId="0" applyFont="1" applyBorder="1" applyAlignment="1">
      <alignment horizontal="centerContinuous" vertical="center"/>
    </xf>
    <xf numFmtId="0" fontId="21" fillId="0" borderId="38" xfId="0" applyFont="1" applyBorder="1" applyAlignment="1">
      <alignment horizontal="centerContinuous" vertical="center"/>
    </xf>
    <xf numFmtId="0" fontId="21" fillId="0" borderId="39" xfId="0" applyFont="1" applyBorder="1" applyAlignment="1">
      <alignment horizontal="centerContinuous" vertical="center"/>
    </xf>
    <xf numFmtId="0" fontId="22" fillId="5" borderId="11" xfId="0" applyFont="1" applyFill="1" applyBorder="1" applyAlignment="1">
      <alignment horizontal="left"/>
    </xf>
    <xf numFmtId="0" fontId="21" fillId="5" borderId="7" xfId="0" applyFont="1" applyFill="1" applyBorder="1" applyAlignment="1">
      <alignment horizontal="left"/>
    </xf>
    <xf numFmtId="0" fontId="21" fillId="5" borderId="13" xfId="0" applyFont="1" applyFill="1" applyBorder="1" applyAlignment="1">
      <alignment horizontal="centerContinuous"/>
    </xf>
    <xf numFmtId="0" fontId="22" fillId="5" borderId="7" xfId="0" applyFont="1" applyFill="1" applyBorder="1" applyAlignment="1">
      <alignment horizontal="centerContinuous"/>
    </xf>
    <xf numFmtId="0" fontId="21" fillId="5" borderId="7" xfId="0" applyFont="1" applyFill="1" applyBorder="1" applyAlignment="1">
      <alignment horizontal="centerContinuous"/>
    </xf>
    <xf numFmtId="0" fontId="21" fillId="0" borderId="40" xfId="0" applyFont="1" applyBorder="1"/>
    <xf numFmtId="0" fontId="21" fillId="0" borderId="6" xfId="0" applyFont="1" applyBorder="1"/>
    <xf numFmtId="3" fontId="21" fillId="0" borderId="33" xfId="0" applyNumberFormat="1" applyFont="1" applyBorder="1"/>
    <xf numFmtId="0" fontId="21" fillId="0" borderId="23" xfId="0" applyFont="1" applyBorder="1"/>
    <xf numFmtId="3" fontId="21" fillId="0" borderId="24" xfId="0" applyNumberFormat="1" applyFont="1" applyBorder="1"/>
    <xf numFmtId="0" fontId="21" fillId="0" borderId="32" xfId="0" applyFont="1" applyBorder="1"/>
    <xf numFmtId="3" fontId="21" fillId="0" borderId="12" xfId="0" applyNumberFormat="1" applyFont="1" applyBorder="1"/>
    <xf numFmtId="0" fontId="21" fillId="0" borderId="22" xfId="0" applyFont="1" applyBorder="1"/>
    <xf numFmtId="0" fontId="21" fillId="0" borderId="41" xfId="0" applyFont="1" applyBorder="1"/>
    <xf numFmtId="0" fontId="21" fillId="0" borderId="6" xfId="0" applyFont="1" applyBorder="1" applyAlignment="1">
      <alignment shrinkToFit="1"/>
    </xf>
    <xf numFmtId="0" fontId="21" fillId="0" borderId="9" xfId="0" applyFont="1" applyBorder="1"/>
    <xf numFmtId="0" fontId="21" fillId="0" borderId="1" xfId="0" applyFont="1" applyBorder="1"/>
    <xf numFmtId="0" fontId="21" fillId="0" borderId="0" xfId="0" applyFont="1" applyBorder="1"/>
    <xf numFmtId="3" fontId="21" fillId="0" borderId="44" xfId="0" applyNumberFormat="1" applyFont="1" applyBorder="1"/>
    <xf numFmtId="0" fontId="21" fillId="0" borderId="42" xfId="0" applyFont="1" applyBorder="1"/>
    <xf numFmtId="3" fontId="21" fillId="0" borderId="45" xfId="0" applyNumberFormat="1" applyFont="1" applyBorder="1"/>
    <xf numFmtId="0" fontId="21" fillId="0" borderId="43" xfId="0" applyFont="1" applyBorder="1"/>
    <xf numFmtId="0" fontId="22" fillId="5" borderId="23" xfId="0" applyFont="1" applyFill="1" applyBorder="1"/>
    <xf numFmtId="0" fontId="22" fillId="5" borderId="24" xfId="0" applyFont="1" applyFill="1" applyBorder="1"/>
    <xf numFmtId="0" fontId="22" fillId="5" borderId="32" xfId="0" applyFont="1" applyFill="1" applyBorder="1"/>
    <xf numFmtId="0" fontId="22" fillId="5" borderId="46" xfId="0" applyFont="1" applyFill="1" applyBorder="1"/>
    <xf numFmtId="0" fontId="22" fillId="5" borderId="25" xfId="0" applyFont="1" applyFill="1" applyBorder="1"/>
    <xf numFmtId="0" fontId="21" fillId="0" borderId="35" xfId="0" applyFont="1" applyBorder="1"/>
    <xf numFmtId="0" fontId="21" fillId="0" borderId="0" xfId="0" applyFont="1"/>
    <xf numFmtId="0" fontId="21" fillId="0" borderId="26" xfId="0" applyFont="1" applyBorder="1"/>
    <xf numFmtId="0" fontId="21" fillId="0" borderId="2" xfId="0" applyFont="1" applyBorder="1"/>
    <xf numFmtId="0" fontId="21" fillId="0" borderId="0" xfId="0" applyFont="1" applyBorder="1" applyAlignment="1">
      <alignment horizontal="right"/>
    </xf>
    <xf numFmtId="165" fontId="21" fillId="0" borderId="0" xfId="0" applyNumberFormat="1" applyFont="1" applyBorder="1"/>
    <xf numFmtId="0" fontId="21" fillId="0" borderId="0" xfId="0" applyFont="1" applyFill="1" applyBorder="1"/>
    <xf numFmtId="0" fontId="21" fillId="0" borderId="47" xfId="0" applyFont="1" applyBorder="1"/>
    <xf numFmtId="0" fontId="21" fillId="0" borderId="10" xfId="0" applyFont="1" applyBorder="1"/>
    <xf numFmtId="0" fontId="21" fillId="0" borderId="17" xfId="0" applyFont="1" applyBorder="1"/>
    <xf numFmtId="0" fontId="21" fillId="0" borderId="18" xfId="0" applyFont="1" applyBorder="1"/>
    <xf numFmtId="166" fontId="21" fillId="0" borderId="48" xfId="0" applyNumberFormat="1" applyFont="1" applyBorder="1" applyAlignment="1">
      <alignment horizontal="right"/>
    </xf>
    <xf numFmtId="0" fontId="21" fillId="0" borderId="48" xfId="0" applyFont="1" applyBorder="1"/>
    <xf numFmtId="0" fontId="21" fillId="0" borderId="12" xfId="0" applyFont="1" applyBorder="1"/>
    <xf numFmtId="166" fontId="21" fillId="0" borderId="22" xfId="0" applyNumberFormat="1" applyFont="1" applyBorder="1" applyAlignment="1">
      <alignment horizontal="right"/>
    </xf>
    <xf numFmtId="0" fontId="25" fillId="5" borderId="42" xfId="0" applyFont="1" applyFill="1" applyBorder="1"/>
    <xf numFmtId="0" fontId="25" fillId="5" borderId="45" xfId="0" applyFont="1" applyFill="1" applyBorder="1"/>
    <xf numFmtId="0" fontId="25" fillId="5" borderId="43" xfId="0" applyFont="1" applyFill="1" applyBorder="1"/>
    <xf numFmtId="0" fontId="6" fillId="0" borderId="0" xfId="0" applyFont="1"/>
    <xf numFmtId="0" fontId="0" fillId="0" borderId="0" xfId="0" applyAlignment="1">
      <alignment vertical="justify"/>
    </xf>
    <xf numFmtId="0" fontId="21" fillId="0" borderId="53" xfId="6" applyFont="1" applyBorder="1"/>
    <xf numFmtId="49" fontId="21" fillId="0" borderId="54" xfId="0" applyNumberFormat="1" applyFont="1" applyBorder="1" applyAlignment="1">
      <alignment horizontal="left"/>
    </xf>
    <xf numFmtId="0" fontId="21" fillId="0" borderId="55" xfId="0" applyNumberFormat="1" applyFont="1" applyBorder="1"/>
    <xf numFmtId="49" fontId="22" fillId="0" borderId="58" xfId="6" applyNumberFormat="1" applyFont="1" applyBorder="1"/>
    <xf numFmtId="49" fontId="21" fillId="0" borderId="58" xfId="6" applyNumberFormat="1" applyFont="1" applyBorder="1"/>
    <xf numFmtId="49" fontId="21" fillId="0" borderId="58" xfId="6" applyNumberFormat="1" applyFont="1" applyBorder="1" applyAlignment="1">
      <alignment horizontal="right"/>
    </xf>
    <xf numFmtId="49" fontId="20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0" fillId="0" borderId="0" xfId="0" applyFont="1" applyBorder="1" applyAlignment="1">
      <alignment horizontal="centerContinuous"/>
    </xf>
    <xf numFmtId="49" fontId="22" fillId="5" borderId="11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2" fillId="5" borderId="61" xfId="0" applyFont="1" applyFill="1" applyBorder="1" applyAlignment="1">
      <alignment horizontal="center"/>
    </xf>
    <xf numFmtId="0" fontId="22" fillId="5" borderId="62" xfId="0" applyFont="1" applyFill="1" applyBorder="1" applyAlignment="1">
      <alignment horizontal="center"/>
    </xf>
    <xf numFmtId="0" fontId="22" fillId="5" borderId="63" xfId="0" applyFont="1" applyFill="1" applyBorder="1" applyAlignment="1">
      <alignment horizontal="center"/>
    </xf>
    <xf numFmtId="49" fontId="23" fillId="0" borderId="1" xfId="0" applyNumberFormat="1" applyFont="1" applyBorder="1"/>
    <xf numFmtId="0" fontId="23" fillId="0" borderId="0" xfId="0" applyFont="1" applyBorder="1"/>
    <xf numFmtId="3" fontId="21" fillId="0" borderId="2" xfId="0" applyNumberFormat="1" applyFont="1" applyBorder="1"/>
    <xf numFmtId="3" fontId="21" fillId="0" borderId="35" xfId="0" applyNumberFormat="1" applyFont="1" applyBorder="1"/>
    <xf numFmtId="3" fontId="21" fillId="0" borderId="28" xfId="0" applyNumberFormat="1" applyFont="1" applyBorder="1"/>
    <xf numFmtId="3" fontId="21" fillId="0" borderId="64" xfId="0" applyNumberFormat="1" applyFont="1" applyBorder="1"/>
    <xf numFmtId="0" fontId="22" fillId="5" borderId="11" xfId="0" applyFont="1" applyFill="1" applyBorder="1"/>
    <xf numFmtId="0" fontId="22" fillId="5" borderId="7" xfId="0" applyFont="1" applyFill="1" applyBorder="1"/>
    <xf numFmtId="3" fontId="22" fillId="5" borderId="13" xfId="0" applyNumberFormat="1" applyFont="1" applyFill="1" applyBorder="1"/>
    <xf numFmtId="3" fontId="22" fillId="5" borderId="61" xfId="0" applyNumberFormat="1" applyFont="1" applyFill="1" applyBorder="1"/>
    <xf numFmtId="3" fontId="22" fillId="5" borderId="62" xfId="0" applyNumberFormat="1" applyFont="1" applyFill="1" applyBorder="1"/>
    <xf numFmtId="3" fontId="22" fillId="5" borderId="63" xfId="0" applyNumberFormat="1" applyFont="1" applyFill="1" applyBorder="1"/>
    <xf numFmtId="0" fontId="7" fillId="0" borderId="0" xfId="0" applyFont="1"/>
    <xf numFmtId="3" fontId="20" fillId="0" borderId="0" xfId="0" applyNumberFormat="1" applyFont="1" applyAlignment="1">
      <alignment horizontal="centerContinuous"/>
    </xf>
    <xf numFmtId="0" fontId="21" fillId="5" borderId="25" xfId="0" applyFont="1" applyFill="1" applyBorder="1"/>
    <xf numFmtId="0" fontId="22" fillId="5" borderId="65" xfId="0" applyFont="1" applyFill="1" applyBorder="1" applyAlignment="1">
      <alignment horizontal="right"/>
    </xf>
    <xf numFmtId="0" fontId="22" fillId="5" borderId="24" xfId="0" applyFont="1" applyFill="1" applyBorder="1" applyAlignment="1">
      <alignment horizontal="right"/>
    </xf>
    <xf numFmtId="0" fontId="22" fillId="5" borderId="32" xfId="0" applyFont="1" applyFill="1" applyBorder="1" applyAlignment="1">
      <alignment horizontal="center"/>
    </xf>
    <xf numFmtId="4" fontId="24" fillId="5" borderId="24" xfId="0" applyNumberFormat="1" applyFont="1" applyFill="1" applyBorder="1" applyAlignment="1">
      <alignment horizontal="right"/>
    </xf>
    <xf numFmtId="4" fontId="24" fillId="5" borderId="25" xfId="0" applyNumberFormat="1" applyFont="1" applyFill="1" applyBorder="1" applyAlignment="1">
      <alignment horizontal="right"/>
    </xf>
    <xf numFmtId="0" fontId="21" fillId="0" borderId="8" xfId="0" applyFont="1" applyBorder="1"/>
    <xf numFmtId="3" fontId="21" fillId="0" borderId="41" xfId="0" applyNumberFormat="1" applyFont="1" applyBorder="1" applyAlignment="1">
      <alignment horizontal="right"/>
    </xf>
    <xf numFmtId="166" fontId="21" fillId="0" borderId="21" xfId="0" applyNumberFormat="1" applyFont="1" applyBorder="1" applyAlignment="1">
      <alignment horizontal="right"/>
    </xf>
    <xf numFmtId="3" fontId="21" fillId="0" borderId="47" xfId="0" applyNumberFormat="1" applyFont="1" applyBorder="1" applyAlignment="1">
      <alignment horizontal="right"/>
    </xf>
    <xf numFmtId="4" fontId="21" fillId="0" borderId="6" xfId="0" applyNumberFormat="1" applyFont="1" applyBorder="1" applyAlignment="1">
      <alignment horizontal="right"/>
    </xf>
    <xf numFmtId="3" fontId="21" fillId="0" borderId="8" xfId="0" applyNumberFormat="1" applyFont="1" applyBorder="1" applyAlignment="1">
      <alignment horizontal="right"/>
    </xf>
    <xf numFmtId="0" fontId="21" fillId="5" borderId="42" xfId="0" applyFont="1" applyFill="1" applyBorder="1"/>
    <xf numFmtId="0" fontId="22" fillId="5" borderId="45" xfId="0" applyFont="1" applyFill="1" applyBorder="1"/>
    <xf numFmtId="0" fontId="21" fillId="5" borderId="45" xfId="0" applyFont="1" applyFill="1" applyBorder="1"/>
    <xf numFmtId="4" fontId="21" fillId="5" borderId="50" xfId="0" applyNumberFormat="1" applyFont="1" applyFill="1" applyBorder="1"/>
    <xf numFmtId="4" fontId="21" fillId="5" borderId="42" xfId="0" applyNumberFormat="1" applyFont="1" applyFill="1" applyBorder="1"/>
    <xf numFmtId="4" fontId="21" fillId="5" borderId="45" xfId="0" applyNumberFormat="1" applyFont="1" applyFill="1" applyBorder="1"/>
    <xf numFmtId="3" fontId="5" fillId="0" borderId="0" xfId="0" applyNumberFormat="1" applyFont="1"/>
    <xf numFmtId="4" fontId="5" fillId="0" borderId="0" xfId="0" applyNumberFormat="1" applyFont="1"/>
    <xf numFmtId="4" fontId="0" fillId="0" borderId="0" xfId="0" applyNumberFormat="1"/>
    <xf numFmtId="0" fontId="27" fillId="0" borderId="0" xfId="6"/>
    <xf numFmtId="0" fontId="21" fillId="0" borderId="0" xfId="6" applyFont="1"/>
    <xf numFmtId="0" fontId="29" fillId="0" borderId="0" xfId="6" applyFont="1" applyAlignment="1">
      <alignment horizontal="centerContinuous"/>
    </xf>
    <xf numFmtId="0" fontId="30" fillId="0" borderId="0" xfId="6" applyFont="1" applyAlignment="1">
      <alignment horizontal="centerContinuous"/>
    </xf>
    <xf numFmtId="0" fontId="30" fillId="0" borderId="0" xfId="6" applyFont="1" applyAlignment="1">
      <alignment horizontal="right"/>
    </xf>
    <xf numFmtId="0" fontId="21" fillId="0" borderId="0" xfId="6" applyFont="1" applyBorder="1" applyAlignment="1">
      <alignment horizontal="center"/>
    </xf>
    <xf numFmtId="49" fontId="22" fillId="0" borderId="54" xfId="6" applyNumberFormat="1" applyFont="1" applyBorder="1" applyAlignment="1">
      <alignment wrapText="1"/>
    </xf>
    <xf numFmtId="0" fontId="21" fillId="0" borderId="54" xfId="6" applyFont="1" applyBorder="1"/>
    <xf numFmtId="0" fontId="23" fillId="0" borderId="53" xfId="6" applyFont="1" applyBorder="1" applyAlignment="1">
      <alignment horizontal="right"/>
    </xf>
    <xf numFmtId="49" fontId="21" fillId="0" borderId="54" xfId="6" applyNumberFormat="1" applyFont="1" applyBorder="1" applyAlignment="1">
      <alignment horizontal="left"/>
    </xf>
    <xf numFmtId="0" fontId="27" fillId="0" borderId="55" xfId="6" applyBorder="1"/>
    <xf numFmtId="0" fontId="21" fillId="0" borderId="58" xfId="6" applyFont="1" applyBorder="1"/>
    <xf numFmtId="0" fontId="27" fillId="0" borderId="60" xfId="6" applyBorder="1"/>
    <xf numFmtId="0" fontId="23" fillId="0" borderId="0" xfId="6" applyFont="1"/>
    <xf numFmtId="0" fontId="21" fillId="0" borderId="0" xfId="6" applyFont="1" applyAlignment="1">
      <alignment horizontal="right"/>
    </xf>
    <xf numFmtId="0" fontId="21" fillId="0" borderId="0" xfId="6" applyFont="1" applyAlignment="1"/>
    <xf numFmtId="49" fontId="23" fillId="5" borderId="21" xfId="6" applyNumberFormat="1" applyFont="1" applyFill="1" applyBorder="1"/>
    <xf numFmtId="0" fontId="23" fillId="5" borderId="22" xfId="6" applyFont="1" applyFill="1" applyBorder="1" applyAlignment="1">
      <alignment horizontal="center"/>
    </xf>
    <xf numFmtId="0" fontId="23" fillId="5" borderId="22" xfId="6" applyNumberFormat="1" applyFont="1" applyFill="1" applyBorder="1" applyAlignment="1">
      <alignment horizontal="center"/>
    </xf>
    <xf numFmtId="0" fontId="23" fillId="5" borderId="21" xfId="6" applyFont="1" applyFill="1" applyBorder="1" applyAlignment="1">
      <alignment horizontal="center"/>
    </xf>
    <xf numFmtId="0" fontId="22" fillId="0" borderId="28" xfId="6" applyFont="1" applyBorder="1" applyAlignment="1">
      <alignment horizontal="center"/>
    </xf>
    <xf numFmtId="49" fontId="22" fillId="0" borderId="28" xfId="6" applyNumberFormat="1" applyFont="1" applyBorder="1" applyAlignment="1">
      <alignment horizontal="left"/>
    </xf>
    <xf numFmtId="0" fontId="22" fillId="0" borderId="15" xfId="6" applyFont="1" applyBorder="1"/>
    <xf numFmtId="0" fontId="21" fillId="0" borderId="12" xfId="6" applyFont="1" applyBorder="1" applyAlignment="1">
      <alignment horizontal="center"/>
    </xf>
    <xf numFmtId="0" fontId="21" fillId="0" borderId="12" xfId="6" applyNumberFormat="1" applyFont="1" applyBorder="1" applyAlignment="1">
      <alignment horizontal="right"/>
    </xf>
    <xf numFmtId="0" fontId="21" fillId="0" borderId="22" xfId="6" applyNumberFormat="1" applyFont="1" applyBorder="1"/>
    <xf numFmtId="0" fontId="31" fillId="0" borderId="27" xfId="6" applyFont="1" applyBorder="1" applyAlignment="1">
      <alignment horizontal="center" vertical="top"/>
    </xf>
    <xf numFmtId="49" fontId="31" fillId="0" borderId="27" xfId="6" applyNumberFormat="1" applyFont="1" applyFill="1" applyBorder="1" applyAlignment="1">
      <alignment horizontal="left" vertical="top"/>
    </xf>
    <xf numFmtId="49" fontId="31" fillId="0" borderId="27" xfId="6" applyNumberFormat="1" applyFont="1" applyFill="1" applyBorder="1" applyAlignment="1">
      <alignment horizontal="center" shrinkToFit="1"/>
    </xf>
    <xf numFmtId="4" fontId="31" fillId="0" borderId="27" xfId="6" applyNumberFormat="1" applyFont="1" applyFill="1" applyBorder="1" applyAlignment="1">
      <alignment horizontal="right"/>
    </xf>
    <xf numFmtId="0" fontId="21" fillId="0" borderId="22" xfId="6" applyNumberFormat="1" applyFont="1" applyBorder="1" applyAlignment="1">
      <alignment horizontal="center"/>
    </xf>
    <xf numFmtId="0" fontId="33" fillId="0" borderId="0" xfId="6" applyFont="1"/>
    <xf numFmtId="0" fontId="31" fillId="0" borderId="21" xfId="6" applyFont="1" applyFill="1" applyBorder="1" applyAlignment="1">
      <alignment vertical="top" wrapText="1"/>
    </xf>
    <xf numFmtId="0" fontId="31" fillId="0" borderId="27" xfId="6" applyFont="1" applyFill="1" applyBorder="1" applyAlignment="1">
      <alignment vertical="top" wrapText="1"/>
    </xf>
    <xf numFmtId="4" fontId="31" fillId="0" borderId="27" xfId="6" applyNumberFormat="1" applyFont="1" applyFill="1" applyBorder="1"/>
    <xf numFmtId="0" fontId="21" fillId="5" borderId="21" xfId="6" applyFont="1" applyFill="1" applyBorder="1" applyAlignment="1">
      <alignment horizontal="center"/>
    </xf>
    <xf numFmtId="49" fontId="34" fillId="5" borderId="21" xfId="6" applyNumberFormat="1" applyFont="1" applyFill="1" applyBorder="1" applyAlignment="1">
      <alignment horizontal="left"/>
    </xf>
    <xf numFmtId="0" fontId="34" fillId="7" borderId="15" xfId="6" applyFont="1" applyFill="1" applyBorder="1"/>
    <xf numFmtId="0" fontId="21" fillId="7" borderId="12" xfId="6" applyFont="1" applyFill="1" applyBorder="1" applyAlignment="1">
      <alignment horizontal="center"/>
    </xf>
    <xf numFmtId="0" fontId="21" fillId="7" borderId="12" xfId="6" applyNumberFormat="1" applyFont="1" applyFill="1" applyBorder="1" applyAlignment="1">
      <alignment horizontal="right"/>
    </xf>
    <xf numFmtId="4" fontId="22" fillId="7" borderId="21" xfId="6" applyNumberFormat="1" applyFont="1" applyFill="1" applyBorder="1"/>
    <xf numFmtId="0" fontId="22" fillId="0" borderId="30" xfId="6" applyFont="1" applyBorder="1"/>
    <xf numFmtId="0" fontId="21" fillId="0" borderId="18" xfId="6" applyFont="1" applyBorder="1" applyAlignment="1">
      <alignment horizontal="center"/>
    </xf>
    <xf numFmtId="0" fontId="21" fillId="0" borderId="18" xfId="6" applyNumberFormat="1" applyFont="1" applyBorder="1" applyAlignment="1">
      <alignment horizontal="right"/>
    </xf>
    <xf numFmtId="0" fontId="21" fillId="0" borderId="48" xfId="6" applyNumberFormat="1" applyFont="1" applyBorder="1"/>
    <xf numFmtId="0" fontId="31" fillId="0" borderId="27" xfId="6" applyFont="1" applyFill="1" applyBorder="1" applyAlignment="1">
      <alignment horizontal="center" vertical="top"/>
    </xf>
    <xf numFmtId="2" fontId="31" fillId="0" borderId="27" xfId="6" applyNumberFormat="1" applyFont="1" applyFill="1" applyBorder="1" applyAlignment="1">
      <alignment horizontal="right"/>
    </xf>
    <xf numFmtId="49" fontId="31" fillId="0" borderId="21" xfId="6" applyNumberFormat="1" applyFont="1" applyFill="1" applyBorder="1" applyAlignment="1">
      <alignment horizontal="left" vertical="top"/>
    </xf>
    <xf numFmtId="2" fontId="31" fillId="0" borderId="21" xfId="6" applyNumberFormat="1" applyFont="1" applyFill="1" applyBorder="1" applyAlignment="1">
      <alignment horizontal="right"/>
    </xf>
    <xf numFmtId="4" fontId="31" fillId="0" borderId="21" xfId="6" applyNumberFormat="1" applyFont="1" applyFill="1" applyBorder="1" applyAlignment="1">
      <alignment horizontal="right"/>
    </xf>
    <xf numFmtId="2" fontId="35" fillId="0" borderId="27" xfId="6" applyNumberFormat="1" applyFont="1" applyFill="1" applyBorder="1"/>
    <xf numFmtId="0" fontId="31" fillId="0" borderId="15" xfId="6" applyFont="1" applyFill="1" applyBorder="1" applyAlignment="1">
      <alignment horizontal="center" vertical="top"/>
    </xf>
    <xf numFmtId="49" fontId="36" fillId="0" borderId="12" xfId="6" applyNumberFormat="1" applyFont="1" applyFill="1" applyBorder="1" applyAlignment="1">
      <alignment horizontal="right" vertical="center"/>
    </xf>
    <xf numFmtId="0" fontId="36" fillId="0" borderId="12" xfId="6" applyFont="1" applyFill="1" applyBorder="1" applyAlignment="1">
      <alignment vertical="center" wrapText="1"/>
    </xf>
    <xf numFmtId="49" fontId="36" fillId="0" borderId="12" xfId="6" applyNumberFormat="1" applyFont="1" applyFill="1" applyBorder="1" applyAlignment="1">
      <alignment horizontal="center" shrinkToFit="1"/>
    </xf>
    <xf numFmtId="4" fontId="36" fillId="0" borderId="12" xfId="6" applyNumberFormat="1" applyFont="1" applyFill="1" applyBorder="1" applyAlignment="1">
      <alignment horizontal="right"/>
    </xf>
    <xf numFmtId="4" fontId="31" fillId="0" borderId="12" xfId="6" applyNumberFormat="1" applyFont="1" applyFill="1" applyBorder="1" applyAlignment="1">
      <alignment horizontal="right"/>
    </xf>
    <xf numFmtId="4" fontId="31" fillId="0" borderId="12" xfId="6" applyNumberFormat="1" applyFont="1" applyFill="1" applyBorder="1"/>
    <xf numFmtId="0" fontId="34" fillId="5" borderId="15" xfId="6" applyFont="1" applyFill="1" applyBorder="1"/>
    <xf numFmtId="0" fontId="21" fillId="5" borderId="12" xfId="6" applyFont="1" applyFill="1" applyBorder="1" applyAlignment="1">
      <alignment horizontal="center"/>
    </xf>
    <xf numFmtId="4" fontId="21" fillId="5" borderId="12" xfId="6" applyNumberFormat="1" applyFont="1" applyFill="1" applyBorder="1" applyAlignment="1">
      <alignment horizontal="right"/>
    </xf>
    <xf numFmtId="4" fontId="21" fillId="5" borderId="22" xfId="6" applyNumberFormat="1" applyFont="1" applyFill="1" applyBorder="1" applyAlignment="1">
      <alignment horizontal="right"/>
    </xf>
    <xf numFmtId="0" fontId="22" fillId="0" borderId="10" xfId="6" applyFont="1" applyBorder="1"/>
    <xf numFmtId="0" fontId="21" fillId="0" borderId="6" xfId="6" applyFont="1" applyBorder="1" applyAlignment="1">
      <alignment horizontal="center"/>
    </xf>
    <xf numFmtId="0" fontId="21" fillId="0" borderId="6" xfId="6" applyNumberFormat="1" applyFont="1" applyBorder="1" applyAlignment="1">
      <alignment horizontal="right"/>
    </xf>
    <xf numFmtId="0" fontId="21" fillId="0" borderId="47" xfId="6" applyNumberFormat="1" applyFont="1" applyBorder="1"/>
    <xf numFmtId="49" fontId="31" fillId="0" borderId="27" xfId="6" applyNumberFormat="1" applyFont="1" applyBorder="1" applyAlignment="1">
      <alignment horizontal="left" vertical="top"/>
    </xf>
    <xf numFmtId="4" fontId="31" fillId="0" borderId="21" xfId="6" applyNumberFormat="1" applyFont="1" applyFill="1" applyBorder="1"/>
    <xf numFmtId="4" fontId="22" fillId="5" borderId="21" xfId="6" applyNumberFormat="1" applyFont="1" applyFill="1" applyBorder="1"/>
    <xf numFmtId="0" fontId="27" fillId="0" borderId="0" xfId="6" applyAlignment="1">
      <alignment horizontal="right"/>
    </xf>
    <xf numFmtId="2" fontId="31" fillId="6" borderId="27" xfId="6" applyNumberFormat="1" applyFont="1" applyFill="1" applyBorder="1" applyAlignment="1">
      <alignment horizontal="right"/>
    </xf>
    <xf numFmtId="49" fontId="31" fillId="0" borderId="21" xfId="6" applyNumberFormat="1" applyFont="1" applyFill="1" applyBorder="1" applyAlignment="1">
      <alignment horizontal="left"/>
    </xf>
    <xf numFmtId="0" fontId="35" fillId="0" borderId="0" xfId="6" applyFont="1"/>
    <xf numFmtId="0" fontId="22" fillId="0" borderId="26" xfId="6" applyFont="1" applyBorder="1"/>
    <xf numFmtId="0" fontId="21" fillId="0" borderId="0" xfId="6" applyNumberFormat="1" applyFont="1" applyBorder="1" applyAlignment="1">
      <alignment horizontal="right"/>
    </xf>
    <xf numFmtId="0" fontId="21" fillId="0" borderId="35" xfId="6" applyNumberFormat="1" applyFont="1" applyBorder="1"/>
    <xf numFmtId="49" fontId="36" fillId="0" borderId="27" xfId="6" applyNumberFormat="1" applyFont="1" applyBorder="1" applyAlignment="1">
      <alignment horizontal="right" vertical="top"/>
    </xf>
    <xf numFmtId="0" fontId="36" fillId="0" borderId="27" xfId="6" applyFont="1" applyFill="1" applyBorder="1" applyAlignment="1">
      <alignment vertical="top" wrapText="1"/>
    </xf>
    <xf numFmtId="0" fontId="36" fillId="0" borderId="21" xfId="6" applyFont="1" applyFill="1" applyBorder="1" applyAlignment="1">
      <alignment vertical="top" wrapText="1"/>
    </xf>
    <xf numFmtId="49" fontId="31" fillId="0" borderId="21" xfId="6" applyNumberFormat="1" applyFont="1" applyFill="1" applyBorder="1" applyAlignment="1">
      <alignment horizontal="center" shrinkToFit="1"/>
    </xf>
    <xf numFmtId="0" fontId="31" fillId="0" borderId="27" xfId="6" applyFont="1" applyFill="1" applyBorder="1" applyAlignment="1">
      <alignment vertical="center" wrapText="1"/>
    </xf>
    <xf numFmtId="49" fontId="31" fillId="0" borderId="27" xfId="6" applyNumberFormat="1" applyFont="1" applyFill="1" applyBorder="1" applyAlignment="1">
      <alignment horizontal="center" vertical="center" shrinkToFit="1"/>
    </xf>
    <xf numFmtId="4" fontId="31" fillId="0" borderId="21" xfId="6" applyNumberFormat="1" applyFont="1" applyFill="1" applyBorder="1" applyAlignment="1">
      <alignment vertical="center"/>
    </xf>
    <xf numFmtId="0" fontId="21" fillId="0" borderId="22" xfId="6" applyNumberFormat="1" applyFont="1" applyBorder="1" applyAlignment="1">
      <alignment horizontal="center" vertical="center"/>
    </xf>
    <xf numFmtId="167" fontId="0" fillId="0" borderId="0" xfId="0" applyNumberFormat="1"/>
    <xf numFmtId="49" fontId="11" fillId="3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1" fillId="0" borderId="22" xfId="6" applyNumberFormat="1" applyFont="1" applyFill="1" applyBorder="1" applyAlignment="1">
      <alignment horizontal="center"/>
    </xf>
    <xf numFmtId="0" fontId="21" fillId="0" borderId="21" xfId="6" applyFont="1" applyFill="1" applyBorder="1" applyAlignment="1">
      <alignment horizontal="center"/>
    </xf>
    <xf numFmtId="49" fontId="36" fillId="0" borderId="27" xfId="6" applyNumberFormat="1" applyFont="1" applyFill="1" applyBorder="1" applyAlignment="1">
      <alignment horizontal="right" vertical="top"/>
    </xf>
    <xf numFmtId="0" fontId="21" fillId="0" borderId="47" xfId="6" applyNumberFormat="1" applyFont="1" applyFill="1" applyBorder="1"/>
    <xf numFmtId="4" fontId="31" fillId="0" borderId="27" xfId="6" applyNumberFormat="1" applyFont="1" applyFill="1" applyBorder="1" applyAlignment="1">
      <alignment horizontal="right"/>
    </xf>
    <xf numFmtId="0" fontId="27" fillId="0" borderId="0" xfId="6" applyFill="1"/>
    <xf numFmtId="0" fontId="32" fillId="0" borderId="21" xfId="6" applyFont="1" applyFill="1" applyBorder="1"/>
    <xf numFmtId="0" fontId="33" fillId="0" borderId="0" xfId="6" applyFont="1" applyFill="1"/>
    <xf numFmtId="4" fontId="31" fillId="8" borderId="27" xfId="6" applyNumberFormat="1" applyFont="1" applyFill="1" applyBorder="1" applyAlignment="1">
      <alignment horizontal="right"/>
    </xf>
    <xf numFmtId="9" fontId="31" fillId="8" borderId="27" xfId="5" applyFont="1" applyFill="1" applyBorder="1" applyAlignment="1">
      <alignment horizontal="right"/>
    </xf>
    <xf numFmtId="0" fontId="35" fillId="0" borderId="0" xfId="6" applyFont="1" applyFill="1"/>
    <xf numFmtId="49" fontId="23" fillId="0" borderId="0" xfId="0" applyNumberFormat="1" applyFont="1" applyBorder="1"/>
    <xf numFmtId="4" fontId="31" fillId="8" borderId="21" xfId="6" applyNumberFormat="1" applyFont="1" applyFill="1" applyBorder="1" applyAlignment="1">
      <alignment horizontal="right"/>
    </xf>
    <xf numFmtId="168" fontId="31" fillId="8" borderId="27" xfId="5" applyNumberFormat="1" applyFont="1" applyFill="1" applyBorder="1" applyAlignment="1">
      <alignment horizontal="right"/>
    </xf>
    <xf numFmtId="168" fontId="31" fillId="8" borderId="27" xfId="6" applyNumberFormat="1" applyFont="1" applyFill="1" applyBorder="1" applyAlignment="1">
      <alignment horizontal="right"/>
    </xf>
    <xf numFmtId="4" fontId="31" fillId="8" borderId="27" xfId="6" applyNumberFormat="1" applyFont="1" applyFill="1" applyBorder="1" applyAlignment="1">
      <alignment horizontal="right" vertical="center"/>
    </xf>
    <xf numFmtId="0" fontId="22" fillId="0" borderId="21" xfId="6" applyFont="1" applyFill="1" applyBorder="1" applyAlignment="1">
      <alignment horizontal="center"/>
    </xf>
    <xf numFmtId="49" fontId="22" fillId="0" borderId="15" xfId="6" applyNumberFormat="1" applyFont="1" applyFill="1" applyBorder="1" applyAlignment="1">
      <alignment horizontal="left"/>
    </xf>
    <xf numFmtId="0" fontId="22" fillId="0" borderId="12" xfId="6" applyFont="1" applyFill="1" applyBorder="1"/>
    <xf numFmtId="0" fontId="21" fillId="0" borderId="12" xfId="6" applyFont="1" applyFill="1" applyBorder="1" applyAlignment="1">
      <alignment horizontal="center"/>
    </xf>
    <xf numFmtId="0" fontId="21" fillId="0" borderId="12" xfId="6" applyNumberFormat="1" applyFont="1" applyFill="1" applyBorder="1" applyAlignment="1">
      <alignment horizontal="right"/>
    </xf>
    <xf numFmtId="0" fontId="31" fillId="0" borderId="12" xfId="6" applyNumberFormat="1" applyFont="1" applyFill="1" applyBorder="1" applyAlignment="1">
      <alignment horizontal="right"/>
    </xf>
    <xf numFmtId="0" fontId="31" fillId="0" borderId="22" xfId="6" applyNumberFormat="1" applyFont="1" applyFill="1" applyBorder="1"/>
    <xf numFmtId="0" fontId="21" fillId="0" borderId="22" xfId="6" applyNumberFormat="1" applyFont="1" applyFill="1" applyBorder="1"/>
    <xf numFmtId="49" fontId="31" fillId="0" borderId="27" xfId="6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wrapText="1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4" fontId="15" fillId="0" borderId="15" xfId="0" applyNumberFormat="1" applyFont="1" applyBorder="1" applyAlignment="1">
      <alignment horizontal="right" vertical="center" indent="1"/>
    </xf>
    <xf numFmtId="4" fontId="15" fillId="0" borderId="22" xfId="0" applyNumberFormat="1" applyFont="1" applyBorder="1" applyAlignment="1">
      <alignment horizontal="right" vertical="center" inden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0" fontId="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4" fontId="15" fillId="0" borderId="16" xfId="0" applyNumberFormat="1" applyFont="1" applyBorder="1" applyAlignment="1">
      <alignment horizontal="right" vertical="center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vertical="center"/>
    </xf>
    <xf numFmtId="4" fontId="13" fillId="0" borderId="18" xfId="0" applyNumberFormat="1" applyFont="1" applyBorder="1" applyAlignment="1">
      <alignment horizontal="right" vertical="center"/>
    </xf>
    <xf numFmtId="4" fontId="14" fillId="3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2" fontId="14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10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23" fillId="0" borderId="21" xfId="0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49" fontId="22" fillId="5" borderId="15" xfId="0" applyNumberFormat="1" applyFont="1" applyFill="1" applyBorder="1" applyAlignment="1">
      <alignment horizontal="left" wrapText="1"/>
    </xf>
    <xf numFmtId="49" fontId="22" fillId="5" borderId="12" xfId="0" applyNumberFormat="1" applyFont="1" applyFill="1" applyBorder="1" applyAlignment="1">
      <alignment horizontal="left" wrapText="1"/>
    </xf>
    <xf numFmtId="49" fontId="22" fillId="5" borderId="22" xfId="0" applyNumberFormat="1" applyFont="1" applyFill="1" applyBorder="1" applyAlignment="1">
      <alignment horizontal="left" wrapText="1"/>
    </xf>
    <xf numFmtId="0" fontId="23" fillId="0" borderId="2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1" fillId="0" borderId="42" xfId="0" applyFont="1" applyBorder="1" applyAlignment="1">
      <alignment horizontal="center" shrinkToFit="1"/>
    </xf>
    <xf numFmtId="0" fontId="21" fillId="0" borderId="43" xfId="0" applyFont="1" applyBorder="1" applyAlignment="1">
      <alignment horizontal="center" shrinkToFit="1"/>
    </xf>
    <xf numFmtId="167" fontId="21" fillId="0" borderId="15" xfId="0" applyNumberFormat="1" applyFont="1" applyBorder="1" applyAlignment="1">
      <alignment horizontal="right" indent="2"/>
    </xf>
    <xf numFmtId="167" fontId="21" fillId="0" borderId="16" xfId="0" applyNumberFormat="1" applyFont="1" applyBorder="1" applyAlignment="1">
      <alignment horizontal="right" indent="2"/>
    </xf>
    <xf numFmtId="167" fontId="25" fillId="5" borderId="49" xfId="0" applyNumberFormat="1" applyFont="1" applyFill="1" applyBorder="1" applyAlignment="1">
      <alignment horizontal="right" indent="2"/>
    </xf>
    <xf numFmtId="167" fontId="25" fillId="5" borderId="50" xfId="0" applyNumberFormat="1" applyFont="1" applyFill="1" applyBorder="1" applyAlignment="1">
      <alignment horizontal="right" indent="2"/>
    </xf>
    <xf numFmtId="0" fontId="26" fillId="0" borderId="0" xfId="0" applyFont="1" applyAlignment="1">
      <alignment horizontal="left" vertical="top" wrapText="1"/>
    </xf>
    <xf numFmtId="0" fontId="21" fillId="0" borderId="51" xfId="6" applyFont="1" applyBorder="1" applyAlignment="1">
      <alignment horizontal="center" vertical="top"/>
    </xf>
    <xf numFmtId="0" fontId="21" fillId="0" borderId="52" xfId="6" applyFont="1" applyBorder="1" applyAlignment="1">
      <alignment horizontal="center" vertical="top"/>
    </xf>
    <xf numFmtId="49" fontId="22" fillId="0" borderId="53" xfId="6" applyNumberFormat="1" applyFont="1" applyFill="1" applyBorder="1" applyAlignment="1">
      <alignment horizontal="left" wrapText="1"/>
    </xf>
    <xf numFmtId="49" fontId="22" fillId="0" borderId="54" xfId="6" applyNumberFormat="1" applyFont="1" applyFill="1" applyBorder="1" applyAlignment="1">
      <alignment horizontal="left" wrapText="1"/>
    </xf>
    <xf numFmtId="49" fontId="22" fillId="0" borderId="52" xfId="6" applyNumberFormat="1" applyFont="1" applyFill="1" applyBorder="1" applyAlignment="1">
      <alignment horizontal="left" wrapText="1"/>
    </xf>
    <xf numFmtId="0" fontId="21" fillId="0" borderId="56" xfId="6" applyFont="1" applyBorder="1" applyAlignment="1">
      <alignment horizontal="center"/>
    </xf>
    <xf numFmtId="0" fontId="21" fillId="0" borderId="57" xfId="6" applyFont="1" applyBorder="1" applyAlignment="1">
      <alignment horizontal="center"/>
    </xf>
    <xf numFmtId="0" fontId="21" fillId="0" borderId="59" xfId="6" applyFont="1" applyBorder="1" applyAlignment="1">
      <alignment horizontal="left"/>
    </xf>
    <xf numFmtId="0" fontId="21" fillId="0" borderId="58" xfId="6" applyFont="1" applyBorder="1" applyAlignment="1">
      <alignment horizontal="left"/>
    </xf>
    <xf numFmtId="0" fontId="21" fillId="0" borderId="60" xfId="6" applyFont="1" applyBorder="1" applyAlignment="1">
      <alignment horizontal="left"/>
    </xf>
    <xf numFmtId="3" fontId="22" fillId="5" borderId="45" xfId="0" applyNumberFormat="1" applyFont="1" applyFill="1" applyBorder="1" applyAlignment="1">
      <alignment horizontal="right"/>
    </xf>
    <xf numFmtId="3" fontId="22" fillId="5" borderId="50" xfId="0" applyNumberFormat="1" applyFont="1" applyFill="1" applyBorder="1" applyAlignment="1">
      <alignment horizontal="right"/>
    </xf>
    <xf numFmtId="0" fontId="28" fillId="0" borderId="0" xfId="6" applyFont="1" applyAlignment="1">
      <alignment horizontal="center"/>
    </xf>
    <xf numFmtId="49" fontId="21" fillId="0" borderId="56" xfId="6" applyNumberFormat="1" applyFont="1" applyBorder="1" applyAlignment="1">
      <alignment horizontal="center"/>
    </xf>
    <xf numFmtId="0" fontId="21" fillId="0" borderId="59" xfId="6" applyFont="1" applyBorder="1" applyAlignment="1">
      <alignment horizontal="center" shrinkToFit="1"/>
    </xf>
    <xf numFmtId="0" fontId="21" fillId="0" borderId="58" xfId="6" applyFont="1" applyBorder="1" applyAlignment="1">
      <alignment horizontal="center" shrinkToFit="1"/>
    </xf>
  </cellXfs>
  <cellStyles count="8">
    <cellStyle name="cena" xfId="3"/>
    <cellStyle name="cena celkem" xfId="4"/>
    <cellStyle name="Normální" xfId="0" builtinId="0"/>
    <cellStyle name="normální 2" xfId="1"/>
    <cellStyle name="normální 3" xfId="2"/>
    <cellStyle name="normální 3 2" xfId="7"/>
    <cellStyle name="normální_POL.XLS" xfId="6"/>
    <cellStyle name="Procenta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385" t="s">
        <v>39</v>
      </c>
      <c r="B2" s="385"/>
      <c r="C2" s="385"/>
      <c r="D2" s="385"/>
      <c r="E2" s="385"/>
      <c r="F2" s="385"/>
      <c r="G2" s="3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42"/>
  <sheetViews>
    <sheetView showGridLines="0" tabSelected="1" topLeftCell="B1" zoomScaleNormal="100" zoomScaleSheetLayoutView="75" workbookViewId="0">
      <selection activeCell="B2" sqref="B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4.4257812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407" t="s">
        <v>567</v>
      </c>
      <c r="C1" s="408"/>
      <c r="D1" s="408"/>
      <c r="E1" s="408"/>
      <c r="F1" s="408"/>
      <c r="G1" s="408"/>
      <c r="H1" s="408"/>
      <c r="I1" s="408"/>
      <c r="J1" s="409"/>
    </row>
    <row r="2" spans="1:15" ht="23.25" customHeight="1" x14ac:dyDescent="0.2">
      <c r="A2" s="4"/>
      <c r="B2" s="80" t="s">
        <v>23</v>
      </c>
      <c r="C2" s="81"/>
      <c r="D2" s="356"/>
      <c r="E2" s="82" t="s">
        <v>44</v>
      </c>
      <c r="F2" s="83"/>
      <c r="G2" s="84"/>
      <c r="H2" s="83"/>
      <c r="I2" s="84"/>
      <c r="J2" s="85"/>
      <c r="O2" s="2"/>
    </row>
    <row r="3" spans="1:15" ht="23.25" hidden="1" customHeight="1" x14ac:dyDescent="0.2">
      <c r="A3" s="4"/>
      <c r="B3" s="86"/>
      <c r="C3" s="81"/>
      <c r="D3" s="87"/>
      <c r="E3" s="87"/>
      <c r="F3" s="88"/>
      <c r="G3" s="88"/>
      <c r="H3" s="81"/>
      <c r="I3" s="89"/>
      <c r="J3" s="90"/>
    </row>
    <row r="4" spans="1:15" ht="23.25" customHeight="1" x14ac:dyDescent="0.2">
      <c r="A4" s="4"/>
      <c r="B4" s="91"/>
      <c r="C4" s="92"/>
      <c r="D4" s="93"/>
      <c r="E4" s="93"/>
      <c r="F4" s="94"/>
      <c r="G4" s="95"/>
      <c r="H4" s="94"/>
      <c r="I4" s="95"/>
      <c r="J4" s="96"/>
    </row>
    <row r="5" spans="1:15" ht="24" customHeight="1" x14ac:dyDescent="0.2">
      <c r="A5" s="4"/>
      <c r="B5" s="47" t="s">
        <v>22</v>
      </c>
      <c r="C5" s="5"/>
      <c r="D5" s="33" t="s">
        <v>48</v>
      </c>
      <c r="E5" s="26"/>
      <c r="F5" s="26"/>
      <c r="G5" s="26"/>
      <c r="H5" s="28" t="s">
        <v>33</v>
      </c>
      <c r="I5" s="359">
        <v>62690094</v>
      </c>
      <c r="J5" s="11"/>
    </row>
    <row r="6" spans="1:15" ht="15.75" customHeight="1" x14ac:dyDescent="0.2">
      <c r="A6" s="4"/>
      <c r="B6" s="41"/>
      <c r="C6" s="26"/>
      <c r="D6" s="357" t="s">
        <v>556</v>
      </c>
      <c r="E6" s="26"/>
      <c r="F6" s="26"/>
      <c r="G6" s="26"/>
      <c r="H6" s="28" t="s">
        <v>34</v>
      </c>
      <c r="I6" s="359" t="s">
        <v>558</v>
      </c>
      <c r="J6" s="11"/>
    </row>
    <row r="7" spans="1:15" ht="15.75" customHeight="1" x14ac:dyDescent="0.2">
      <c r="A7" s="4"/>
      <c r="B7" s="42"/>
      <c r="C7" s="27"/>
      <c r="D7" s="358" t="s">
        <v>557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20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19</v>
      </c>
      <c r="C11" s="5"/>
      <c r="D11" s="417"/>
      <c r="E11" s="417"/>
      <c r="F11" s="417"/>
      <c r="G11" s="417"/>
      <c r="H11" s="28" t="s">
        <v>33</v>
      </c>
      <c r="I11" s="33"/>
      <c r="J11" s="11"/>
    </row>
    <row r="12" spans="1:15" ht="15.75" customHeight="1" x14ac:dyDescent="0.2">
      <c r="A12" s="4"/>
      <c r="B12" s="41"/>
      <c r="C12" s="26"/>
      <c r="D12" s="395"/>
      <c r="E12" s="396"/>
      <c r="F12" s="396"/>
      <c r="G12" s="396"/>
      <c r="H12" s="28" t="s">
        <v>34</v>
      </c>
      <c r="I12" s="33"/>
      <c r="J12" s="11"/>
    </row>
    <row r="13" spans="1:15" ht="15.75" customHeight="1" x14ac:dyDescent="0.2">
      <c r="A13" s="4"/>
      <c r="B13" s="42"/>
      <c r="C13" s="27"/>
      <c r="D13" s="405"/>
      <c r="E13" s="406"/>
      <c r="F13" s="406"/>
      <c r="G13" s="406"/>
      <c r="H13" s="29"/>
      <c r="I13" s="34"/>
      <c r="J13" s="51"/>
    </row>
    <row r="14" spans="1:15" ht="24" customHeight="1" x14ac:dyDescent="0.2">
      <c r="A14" s="4"/>
      <c r="B14" s="66" t="s">
        <v>21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416"/>
      <c r="F15" s="416"/>
      <c r="G15" s="418"/>
      <c r="H15" s="418"/>
      <c r="I15" s="418" t="s">
        <v>30</v>
      </c>
      <c r="J15" s="419"/>
    </row>
    <row r="16" spans="1:15" ht="23.25" customHeight="1" x14ac:dyDescent="0.2">
      <c r="A16" s="123" t="s">
        <v>25</v>
      </c>
      <c r="B16" s="124" t="s">
        <v>25</v>
      </c>
      <c r="C16" s="58"/>
      <c r="D16" s="59"/>
      <c r="E16" s="389"/>
      <c r="F16" s="390"/>
      <c r="G16" s="389"/>
      <c r="H16" s="390"/>
      <c r="I16" s="389"/>
      <c r="J16" s="402"/>
    </row>
    <row r="17" spans="1:10" ht="23.25" customHeight="1" x14ac:dyDescent="0.2">
      <c r="A17" s="123" t="s">
        <v>26</v>
      </c>
      <c r="B17" s="124" t="s">
        <v>26</v>
      </c>
      <c r="C17" s="58"/>
      <c r="D17" s="59"/>
      <c r="E17" s="389"/>
      <c r="F17" s="390"/>
      <c r="G17" s="389"/>
      <c r="H17" s="390"/>
      <c r="I17" s="389"/>
      <c r="J17" s="402"/>
    </row>
    <row r="18" spans="1:10" ht="23.25" customHeight="1" x14ac:dyDescent="0.2">
      <c r="A18" s="123" t="s">
        <v>27</v>
      </c>
      <c r="B18" s="124" t="s">
        <v>27</v>
      </c>
      <c r="C18" s="58"/>
      <c r="D18" s="59"/>
      <c r="E18" s="389"/>
      <c r="F18" s="390"/>
      <c r="G18" s="389"/>
      <c r="H18" s="390"/>
      <c r="I18" s="389"/>
      <c r="J18" s="402"/>
    </row>
    <row r="19" spans="1:10" ht="23.25" customHeight="1" x14ac:dyDescent="0.2">
      <c r="A19" s="123" t="s">
        <v>42</v>
      </c>
      <c r="B19" s="124" t="s">
        <v>28</v>
      </c>
      <c r="C19" s="58"/>
      <c r="D19" s="59"/>
      <c r="E19" s="389"/>
      <c r="F19" s="390"/>
      <c r="G19" s="389"/>
      <c r="H19" s="390"/>
      <c r="I19" s="389"/>
      <c r="J19" s="402"/>
    </row>
    <row r="20" spans="1:10" ht="23.25" customHeight="1" x14ac:dyDescent="0.2">
      <c r="A20" s="123" t="s">
        <v>43</v>
      </c>
      <c r="B20" s="124" t="s">
        <v>29</v>
      </c>
      <c r="C20" s="58"/>
      <c r="D20" s="59"/>
      <c r="E20" s="389"/>
      <c r="F20" s="390"/>
      <c r="G20" s="389"/>
      <c r="H20" s="390"/>
      <c r="I20" s="389"/>
      <c r="J20" s="402"/>
    </row>
    <row r="21" spans="1:10" ht="23.25" customHeight="1" x14ac:dyDescent="0.2">
      <c r="A21" s="4"/>
      <c r="B21" s="74" t="s">
        <v>30</v>
      </c>
      <c r="C21" s="75"/>
      <c r="D21" s="76"/>
      <c r="E21" s="403"/>
      <c r="F21" s="414"/>
      <c r="G21" s="403"/>
      <c r="H21" s="414"/>
      <c r="I21" s="403"/>
      <c r="J21" s="404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12</v>
      </c>
      <c r="C23" s="58"/>
      <c r="D23" s="59"/>
      <c r="E23" s="60">
        <v>15</v>
      </c>
      <c r="F23" s="61" t="s">
        <v>0</v>
      </c>
      <c r="G23" s="400">
        <v>0</v>
      </c>
      <c r="H23" s="401"/>
      <c r="I23" s="401"/>
      <c r="J23" s="62" t="str">
        <f t="shared" ref="J23:J28" si="0">Mena</f>
        <v>CZK</v>
      </c>
    </row>
    <row r="24" spans="1:10" ht="23.25" customHeight="1" x14ac:dyDescent="0.2">
      <c r="A24" s="4"/>
      <c r="B24" s="57" t="s">
        <v>13</v>
      </c>
      <c r="C24" s="58"/>
      <c r="D24" s="59"/>
      <c r="E24" s="60">
        <f>SazbaDPH1</f>
        <v>15</v>
      </c>
      <c r="F24" s="61" t="s">
        <v>0</v>
      </c>
      <c r="G24" s="398">
        <v>0</v>
      </c>
      <c r="H24" s="399"/>
      <c r="I24" s="399"/>
      <c r="J24" s="62" t="str">
        <f t="shared" si="0"/>
        <v>CZK</v>
      </c>
    </row>
    <row r="25" spans="1:10" ht="23.25" customHeight="1" x14ac:dyDescent="0.2">
      <c r="A25" s="4"/>
      <c r="B25" s="57" t="s">
        <v>14</v>
      </c>
      <c r="C25" s="58"/>
      <c r="D25" s="59"/>
      <c r="E25" s="60">
        <v>21</v>
      </c>
      <c r="F25" s="61" t="s">
        <v>0</v>
      </c>
      <c r="G25" s="400">
        <f>ZakladDPHZaklVypocet</f>
        <v>0</v>
      </c>
      <c r="H25" s="401"/>
      <c r="I25" s="401"/>
      <c r="J25" s="62" t="str">
        <f t="shared" si="0"/>
        <v>CZK</v>
      </c>
    </row>
    <row r="26" spans="1:10" ht="23.25" customHeight="1" x14ac:dyDescent="0.2">
      <c r="A26" s="4"/>
      <c r="B26" s="49" t="s">
        <v>15</v>
      </c>
      <c r="C26" s="22"/>
      <c r="D26" s="18"/>
      <c r="E26" s="43">
        <f>SazbaDPH2</f>
        <v>21</v>
      </c>
      <c r="F26" s="44" t="s">
        <v>0</v>
      </c>
      <c r="G26" s="410">
        <f>ZakladDPHZakl*0.21</f>
        <v>0</v>
      </c>
      <c r="H26" s="411"/>
      <c r="I26" s="411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412"/>
      <c r="H27" s="412"/>
      <c r="I27" s="412"/>
      <c r="J27" s="63" t="str">
        <f t="shared" si="0"/>
        <v>CZK</v>
      </c>
    </row>
    <row r="28" spans="1:10" ht="27.75" hidden="1" customHeight="1" thickBot="1" x14ac:dyDescent="0.25">
      <c r="A28" s="4"/>
      <c r="B28" s="116" t="s">
        <v>24</v>
      </c>
      <c r="C28" s="117"/>
      <c r="D28" s="117"/>
      <c r="E28" s="118"/>
      <c r="F28" s="119"/>
      <c r="G28" s="413">
        <v>144813486.40000001</v>
      </c>
      <c r="H28" s="415"/>
      <c r="I28" s="415"/>
      <c r="J28" s="120" t="str">
        <f t="shared" si="0"/>
        <v>CZK</v>
      </c>
    </row>
    <row r="29" spans="1:10" ht="27.75" customHeight="1" thickBot="1" x14ac:dyDescent="0.25">
      <c r="A29" s="4"/>
      <c r="B29" s="116" t="s">
        <v>35</v>
      </c>
      <c r="C29" s="121"/>
      <c r="D29" s="121"/>
      <c r="E29" s="121"/>
      <c r="F29" s="121"/>
      <c r="G29" s="413">
        <f>ZakladDPHZakl+DPHZakl</f>
        <v>0</v>
      </c>
      <c r="H29" s="413"/>
      <c r="I29" s="413"/>
      <c r="J29" s="122" t="s">
        <v>41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11</v>
      </c>
      <c r="D32" s="39"/>
      <c r="E32" s="39"/>
      <c r="F32" s="19" t="s">
        <v>10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397"/>
      <c r="E35" s="39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customHeight="1" x14ac:dyDescent="0.25">
      <c r="B37" s="77" t="s">
        <v>16</v>
      </c>
      <c r="C37" s="3"/>
      <c r="D37" s="3"/>
      <c r="E37" s="3"/>
      <c r="F37" s="106"/>
      <c r="G37" s="106"/>
      <c r="H37" s="106"/>
      <c r="I37" s="106"/>
      <c r="J37" s="3"/>
    </row>
    <row r="38" spans="1:10" ht="25.5" customHeight="1" x14ac:dyDescent="0.2">
      <c r="A38" s="97" t="s">
        <v>37</v>
      </c>
      <c r="B38" s="100" t="s">
        <v>17</v>
      </c>
      <c r="C38" s="101" t="s">
        <v>5</v>
      </c>
      <c r="D38" s="102"/>
      <c r="E38" s="102"/>
      <c r="F38" s="107" t="str">
        <f>B23</f>
        <v>Základ pro sníženou DPH</v>
      </c>
      <c r="G38" s="107" t="str">
        <f>B25</f>
        <v>Základ pro základní DPH</v>
      </c>
      <c r="H38" s="108" t="s">
        <v>18</v>
      </c>
      <c r="I38" s="108" t="s">
        <v>1</v>
      </c>
      <c r="J38" s="103" t="s">
        <v>187</v>
      </c>
    </row>
    <row r="39" spans="1:10" ht="25.5" hidden="1" customHeight="1" x14ac:dyDescent="0.2">
      <c r="A39" s="97">
        <v>1</v>
      </c>
      <c r="B39" s="104" t="s">
        <v>40</v>
      </c>
      <c r="C39" s="391"/>
      <c r="D39" s="392"/>
      <c r="E39" s="392"/>
      <c r="F39" s="109">
        <v>0</v>
      </c>
      <c r="G39" s="110">
        <v>144813486.40000001</v>
      </c>
      <c r="H39" s="111">
        <v>30410832.149999999</v>
      </c>
      <c r="I39" s="111">
        <v>175224318.55000001</v>
      </c>
      <c r="J39" s="105" t="str">
        <f>IF(CenaCelkemVypocet=0,"",I39/CenaCelkemVypocet*100)</f>
        <v/>
      </c>
    </row>
    <row r="40" spans="1:10" ht="25.5" customHeight="1" x14ac:dyDescent="0.2">
      <c r="A40" s="97">
        <v>2</v>
      </c>
      <c r="B40" s="128">
        <v>1</v>
      </c>
      <c r="C40" s="393" t="s">
        <v>46</v>
      </c>
      <c r="D40" s="394"/>
      <c r="E40" s="394"/>
      <c r="F40" s="112">
        <f>Zaklad22</f>
        <v>0</v>
      </c>
      <c r="G40" s="113">
        <f>Zaklad5</f>
        <v>0</v>
      </c>
      <c r="H40" s="113">
        <f>G40*0.21</f>
        <v>0</v>
      </c>
      <c r="I40" s="113">
        <f>G40+H40</f>
        <v>0</v>
      </c>
      <c r="J40" s="98"/>
    </row>
    <row r="41" spans="1:10" ht="25.5" customHeight="1" x14ac:dyDescent="0.2">
      <c r="A41" s="97">
        <v>3</v>
      </c>
      <c r="B41" s="125">
        <v>2</v>
      </c>
      <c r="C41" s="393" t="s">
        <v>45</v>
      </c>
      <c r="D41" s="394"/>
      <c r="E41" s="394"/>
      <c r="F41" s="112">
        <f>'Krycí list neinv'!F32:G32</f>
        <v>0</v>
      </c>
      <c r="G41" s="126">
        <f>'Krycí list neinv'!I30</f>
        <v>0</v>
      </c>
      <c r="H41" s="126">
        <f t="shared" ref="H41" si="1">G41*0.21</f>
        <v>0</v>
      </c>
      <c r="I41" s="126">
        <f t="shared" ref="I41" si="2">G41+H41</f>
        <v>0</v>
      </c>
      <c r="J41" s="98"/>
    </row>
    <row r="42" spans="1:10" ht="25.5" customHeight="1" x14ac:dyDescent="0.2">
      <c r="A42" s="97"/>
      <c r="B42" s="386" t="s">
        <v>47</v>
      </c>
      <c r="C42" s="387"/>
      <c r="D42" s="387"/>
      <c r="E42" s="388"/>
      <c r="F42" s="114">
        <f>SUMIF(A39:A41,"=1",F39:F41)</f>
        <v>0</v>
      </c>
      <c r="G42" s="115">
        <f>G40+G41</f>
        <v>0</v>
      </c>
      <c r="H42" s="127">
        <f>H40+H41</f>
        <v>0</v>
      </c>
      <c r="I42" s="127">
        <f>I40+I41</f>
        <v>0</v>
      </c>
      <c r="J42" s="9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7"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B42:E42"/>
    <mergeCell ref="E18:F18"/>
    <mergeCell ref="C39:E39"/>
    <mergeCell ref="C40:E40"/>
    <mergeCell ref="C41:E4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420" t="s">
        <v>6</v>
      </c>
      <c r="B1" s="420"/>
      <c r="C1" s="421"/>
      <c r="D1" s="420"/>
      <c r="E1" s="420"/>
      <c r="F1" s="420"/>
      <c r="G1" s="420"/>
    </row>
    <row r="2" spans="1:7" ht="24.95" customHeight="1" x14ac:dyDescent="0.2">
      <c r="A2" s="79" t="s">
        <v>7</v>
      </c>
      <c r="B2" s="78"/>
      <c r="C2" s="422"/>
      <c r="D2" s="422"/>
      <c r="E2" s="422"/>
      <c r="F2" s="422"/>
      <c r="G2" s="423"/>
    </row>
    <row r="3" spans="1:7" ht="24.95" customHeight="1" x14ac:dyDescent="0.2">
      <c r="A3" s="79" t="s">
        <v>8</v>
      </c>
      <c r="B3" s="78"/>
      <c r="C3" s="422"/>
      <c r="D3" s="422"/>
      <c r="E3" s="422"/>
      <c r="F3" s="422"/>
      <c r="G3" s="423"/>
    </row>
    <row r="4" spans="1:7" ht="24.95" customHeight="1" x14ac:dyDescent="0.2">
      <c r="A4" s="79" t="s">
        <v>9</v>
      </c>
      <c r="B4" s="78"/>
      <c r="C4" s="422"/>
      <c r="D4" s="422"/>
      <c r="E4" s="422"/>
      <c r="F4" s="422"/>
      <c r="G4" s="423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"/>
  <sheetViews>
    <sheetView topLeftCell="A10" workbookViewId="0">
      <selection activeCell="I29" sqref="I29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29" t="s">
        <v>50</v>
      </c>
      <c r="B1" s="130"/>
      <c r="C1" s="130"/>
      <c r="D1" s="130"/>
      <c r="E1" s="130"/>
      <c r="F1" s="130"/>
      <c r="G1" s="130"/>
    </row>
    <row r="2" spans="1:57" ht="12.75" customHeight="1" x14ac:dyDescent="0.2">
      <c r="A2" s="131" t="s">
        <v>51</v>
      </c>
      <c r="B2" s="132"/>
      <c r="C2" s="133"/>
      <c r="D2" s="133"/>
      <c r="E2" s="134"/>
      <c r="F2" s="135" t="s">
        <v>52</v>
      </c>
      <c r="G2" s="136"/>
    </row>
    <row r="3" spans="1:57" ht="3" hidden="1" customHeight="1" x14ac:dyDescent="0.2">
      <c r="A3" s="137"/>
      <c r="B3" s="138"/>
      <c r="C3" s="139"/>
      <c r="D3" s="139"/>
      <c r="E3" s="140"/>
      <c r="F3" s="141"/>
      <c r="G3" s="142"/>
    </row>
    <row r="4" spans="1:57" ht="12" customHeight="1" x14ac:dyDescent="0.2">
      <c r="A4" s="143" t="s">
        <v>53</v>
      </c>
      <c r="B4" s="138"/>
      <c r="C4" s="139" t="s">
        <v>54</v>
      </c>
      <c r="D4" s="139"/>
      <c r="E4" s="140"/>
      <c r="F4" s="141" t="s">
        <v>55</v>
      </c>
      <c r="G4" s="144"/>
    </row>
    <row r="5" spans="1:57" ht="12.95" customHeight="1" x14ac:dyDescent="0.2">
      <c r="A5" s="145" t="s">
        <v>56</v>
      </c>
      <c r="B5" s="146"/>
      <c r="C5" s="147" t="s">
        <v>57</v>
      </c>
      <c r="D5" s="148"/>
      <c r="E5" s="146"/>
      <c r="F5" s="141" t="s">
        <v>58</v>
      </c>
      <c r="G5" s="142"/>
    </row>
    <row r="6" spans="1:57" ht="12.95" customHeight="1" x14ac:dyDescent="0.2">
      <c r="A6" s="143" t="s">
        <v>40</v>
      </c>
      <c r="B6" s="138"/>
      <c r="C6" s="139" t="s">
        <v>59</v>
      </c>
      <c r="D6" s="139"/>
      <c r="E6" s="140"/>
      <c r="F6" s="149" t="s">
        <v>60</v>
      </c>
      <c r="G6" s="150"/>
      <c r="O6" s="151"/>
    </row>
    <row r="7" spans="1:57" ht="27" customHeight="1" x14ac:dyDescent="0.2">
      <c r="A7" s="152"/>
      <c r="B7" s="153"/>
      <c r="C7" s="426" t="s">
        <v>61</v>
      </c>
      <c r="D7" s="427"/>
      <c r="E7" s="428"/>
      <c r="F7" s="154" t="s">
        <v>62</v>
      </c>
      <c r="G7" s="150"/>
      <c r="I7" s="151"/>
    </row>
    <row r="8" spans="1:57" x14ac:dyDescent="0.2">
      <c r="A8" s="155" t="s">
        <v>63</v>
      </c>
      <c r="B8" s="141"/>
      <c r="C8" s="424" t="s">
        <v>49</v>
      </c>
      <c r="D8" s="424"/>
      <c r="E8" s="425"/>
      <c r="F8" s="156" t="s">
        <v>64</v>
      </c>
      <c r="G8" s="157"/>
      <c r="H8" s="158"/>
      <c r="I8" s="159"/>
    </row>
    <row r="9" spans="1:57" x14ac:dyDescent="0.2">
      <c r="A9" s="155" t="s">
        <v>65</v>
      </c>
      <c r="B9" s="141"/>
      <c r="C9" s="429" t="s">
        <v>66</v>
      </c>
      <c r="D9" s="424"/>
      <c r="E9" s="425"/>
      <c r="F9" s="141"/>
      <c r="G9" s="160"/>
      <c r="H9" s="5"/>
    </row>
    <row r="10" spans="1:57" x14ac:dyDescent="0.2">
      <c r="A10" s="155" t="s">
        <v>67</v>
      </c>
      <c r="B10" s="141"/>
      <c r="C10" s="424"/>
      <c r="D10" s="424"/>
      <c r="E10" s="424"/>
      <c r="F10" s="161"/>
      <c r="G10" s="162"/>
      <c r="H10" s="163"/>
    </row>
    <row r="11" spans="1:57" ht="13.5" customHeight="1" x14ac:dyDescent="0.2">
      <c r="A11" s="155" t="s">
        <v>68</v>
      </c>
      <c r="B11" s="141"/>
      <c r="C11" s="424"/>
      <c r="D11" s="424"/>
      <c r="E11" s="424"/>
      <c r="F11" s="164" t="s">
        <v>69</v>
      </c>
      <c r="G11" s="165">
        <v>18255</v>
      </c>
      <c r="H11" s="5"/>
      <c r="BA11" s="166"/>
      <c r="BB11" s="166"/>
      <c r="BC11" s="166"/>
      <c r="BD11" s="166"/>
      <c r="BE11" s="166"/>
    </row>
    <row r="12" spans="1:57" ht="12.75" customHeight="1" x14ac:dyDescent="0.2">
      <c r="A12" s="167" t="s">
        <v>70</v>
      </c>
      <c r="B12" s="138"/>
      <c r="C12" s="424" t="s">
        <v>49</v>
      </c>
      <c r="D12" s="424"/>
      <c r="E12" s="425"/>
      <c r="F12" s="168" t="s">
        <v>71</v>
      </c>
      <c r="G12" s="169"/>
      <c r="H12" s="5"/>
    </row>
    <row r="13" spans="1:57" ht="28.5" customHeight="1" thickBot="1" x14ac:dyDescent="0.25">
      <c r="A13" s="170" t="s">
        <v>72</v>
      </c>
      <c r="B13" s="171"/>
      <c r="C13" s="171"/>
      <c r="D13" s="171"/>
      <c r="E13" s="172"/>
      <c r="F13" s="172"/>
      <c r="G13" s="173"/>
      <c r="H13" s="5"/>
    </row>
    <row r="14" spans="1:57" ht="17.25" customHeight="1" thickBot="1" x14ac:dyDescent="0.25">
      <c r="A14" s="174" t="s">
        <v>73</v>
      </c>
      <c r="B14" s="175"/>
      <c r="C14" s="176"/>
      <c r="D14" s="177" t="s">
        <v>74</v>
      </c>
      <c r="E14" s="178"/>
      <c r="F14" s="178"/>
      <c r="G14" s="176"/>
    </row>
    <row r="15" spans="1:57" ht="15.95" customHeight="1" x14ac:dyDescent="0.2">
      <c r="A15" s="179"/>
      <c r="B15" s="180" t="s">
        <v>75</v>
      </c>
      <c r="C15" s="181">
        <f>HSV</f>
        <v>0</v>
      </c>
      <c r="D15" s="182"/>
      <c r="E15" s="183"/>
      <c r="F15" s="184"/>
      <c r="G15" s="181"/>
    </row>
    <row r="16" spans="1:57" ht="15.95" customHeight="1" x14ac:dyDescent="0.2">
      <c r="A16" s="179" t="s">
        <v>76</v>
      </c>
      <c r="B16" s="180" t="s">
        <v>77</v>
      </c>
      <c r="C16" s="181">
        <f>PSV</f>
        <v>0</v>
      </c>
      <c r="D16" s="137"/>
      <c r="E16" s="185"/>
      <c r="F16" s="186"/>
      <c r="G16" s="181"/>
    </row>
    <row r="17" spans="1:7" ht="15.95" customHeight="1" x14ac:dyDescent="0.2">
      <c r="A17" s="179" t="s">
        <v>78</v>
      </c>
      <c r="B17" s="180" t="s">
        <v>79</v>
      </c>
      <c r="C17" s="181">
        <f>Mont</f>
        <v>0</v>
      </c>
      <c r="D17" s="137"/>
      <c r="E17" s="185"/>
      <c r="F17" s="186"/>
      <c r="G17" s="181"/>
    </row>
    <row r="18" spans="1:7" ht="15.95" customHeight="1" x14ac:dyDescent="0.2">
      <c r="A18" s="187" t="s">
        <v>80</v>
      </c>
      <c r="B18" s="188" t="s">
        <v>81</v>
      </c>
      <c r="C18" s="181">
        <f>Dodavka</f>
        <v>0</v>
      </c>
      <c r="D18" s="137"/>
      <c r="E18" s="185"/>
      <c r="F18" s="186"/>
      <c r="G18" s="181"/>
    </row>
    <row r="19" spans="1:7" ht="15.95" customHeight="1" x14ac:dyDescent="0.2">
      <c r="A19" s="189" t="s">
        <v>82</v>
      </c>
      <c r="B19" s="180"/>
      <c r="C19" s="181">
        <f>SUM(C15:C18)</f>
        <v>0</v>
      </c>
      <c r="D19" s="137"/>
      <c r="E19" s="185"/>
      <c r="F19" s="186"/>
      <c r="G19" s="181"/>
    </row>
    <row r="20" spans="1:7" ht="15.95" customHeight="1" x14ac:dyDescent="0.2">
      <c r="A20" s="189"/>
      <c r="B20" s="180"/>
      <c r="C20" s="181"/>
      <c r="D20" s="137"/>
      <c r="E20" s="185"/>
      <c r="F20" s="186"/>
      <c r="G20" s="181"/>
    </row>
    <row r="21" spans="1:7" ht="15.95" customHeight="1" x14ac:dyDescent="0.2">
      <c r="A21" s="189" t="s">
        <v>83</v>
      </c>
      <c r="B21" s="180"/>
      <c r="C21" s="181">
        <f>HZS</f>
        <v>0</v>
      </c>
      <c r="D21" s="137"/>
      <c r="E21" s="185"/>
      <c r="F21" s="186"/>
      <c r="G21" s="181"/>
    </row>
    <row r="22" spans="1:7" ht="15.95" customHeight="1" x14ac:dyDescent="0.2">
      <c r="A22" s="190" t="s">
        <v>84</v>
      </c>
      <c r="B22" s="191"/>
      <c r="C22" s="181">
        <f>C19+C21</f>
        <v>0</v>
      </c>
      <c r="D22" s="137" t="s">
        <v>85</v>
      </c>
      <c r="E22" s="185"/>
      <c r="F22" s="186"/>
      <c r="G22" s="181">
        <f>G23-SUM(G15:G21)</f>
        <v>0</v>
      </c>
    </row>
    <row r="23" spans="1:7" ht="15.95" customHeight="1" thickBot="1" x14ac:dyDescent="0.25">
      <c r="A23" s="431" t="s">
        <v>86</v>
      </c>
      <c r="B23" s="432"/>
      <c r="C23" s="192">
        <f>C22+G23</f>
        <v>0</v>
      </c>
      <c r="D23" s="193" t="s">
        <v>87</v>
      </c>
      <c r="E23" s="194"/>
      <c r="F23" s="195"/>
      <c r="G23" s="181">
        <f>VRN</f>
        <v>0</v>
      </c>
    </row>
    <row r="24" spans="1:7" x14ac:dyDescent="0.2">
      <c r="A24" s="196" t="s">
        <v>88</v>
      </c>
      <c r="B24" s="197"/>
      <c r="C24" s="198"/>
      <c r="D24" s="197" t="s">
        <v>2</v>
      </c>
      <c r="E24" s="197"/>
      <c r="F24" s="199" t="s">
        <v>3</v>
      </c>
      <c r="G24" s="200"/>
    </row>
    <row r="25" spans="1:7" x14ac:dyDescent="0.2">
      <c r="A25" s="190" t="s">
        <v>89</v>
      </c>
      <c r="B25" s="191"/>
      <c r="C25" s="201"/>
      <c r="D25" s="191" t="s">
        <v>89</v>
      </c>
      <c r="E25" s="202"/>
      <c r="F25" s="203" t="s">
        <v>89</v>
      </c>
      <c r="G25" s="204"/>
    </row>
    <row r="26" spans="1:7" ht="37.5" customHeight="1" x14ac:dyDescent="0.2">
      <c r="A26" s="190" t="s">
        <v>90</v>
      </c>
      <c r="B26" s="205"/>
      <c r="C26" s="201"/>
      <c r="D26" s="191" t="s">
        <v>90</v>
      </c>
      <c r="E26" s="202"/>
      <c r="F26" s="203" t="s">
        <v>90</v>
      </c>
      <c r="G26" s="204"/>
    </row>
    <row r="27" spans="1:7" x14ac:dyDescent="0.2">
      <c r="A27" s="190"/>
      <c r="B27" s="206"/>
      <c r="C27" s="201"/>
      <c r="D27" s="191"/>
      <c r="E27" s="202"/>
      <c r="F27" s="203"/>
      <c r="G27" s="204"/>
    </row>
    <row r="28" spans="1:7" x14ac:dyDescent="0.2">
      <c r="A28" s="190" t="s">
        <v>91</v>
      </c>
      <c r="B28" s="191"/>
      <c r="C28" s="201"/>
      <c r="D28" s="203" t="s">
        <v>92</v>
      </c>
      <c r="E28" s="201"/>
      <c r="F28" s="207" t="s">
        <v>92</v>
      </c>
      <c r="G28" s="204"/>
    </row>
    <row r="29" spans="1:7" ht="69" customHeight="1" x14ac:dyDescent="0.2">
      <c r="A29" s="190"/>
      <c r="B29" s="191"/>
      <c r="C29" s="208"/>
      <c r="D29" s="209"/>
      <c r="E29" s="208"/>
      <c r="F29" s="191"/>
      <c r="G29" s="204"/>
    </row>
    <row r="30" spans="1:7" x14ac:dyDescent="0.2">
      <c r="A30" s="210" t="s">
        <v>93</v>
      </c>
      <c r="B30" s="211"/>
      <c r="C30" s="212">
        <v>21</v>
      </c>
      <c r="D30" s="211" t="s">
        <v>94</v>
      </c>
      <c r="E30" s="213"/>
      <c r="F30" s="433">
        <f>C23-F32</f>
        <v>0</v>
      </c>
      <c r="G30" s="434"/>
    </row>
    <row r="31" spans="1:7" x14ac:dyDescent="0.2">
      <c r="A31" s="210" t="s">
        <v>95</v>
      </c>
      <c r="B31" s="211"/>
      <c r="C31" s="212">
        <v>0</v>
      </c>
      <c r="D31" s="211" t="s">
        <v>96</v>
      </c>
      <c r="E31" s="213"/>
      <c r="F31" s="433">
        <f>ROUND(PRODUCT(F30,C31/100),0)</f>
        <v>0</v>
      </c>
      <c r="G31" s="434"/>
    </row>
    <row r="32" spans="1:7" x14ac:dyDescent="0.2">
      <c r="A32" s="210" t="s">
        <v>93</v>
      </c>
      <c r="B32" s="211"/>
      <c r="C32" s="212">
        <v>15</v>
      </c>
      <c r="D32" s="211" t="s">
        <v>96</v>
      </c>
      <c r="E32" s="213"/>
      <c r="F32" s="433">
        <v>0</v>
      </c>
      <c r="G32" s="434"/>
    </row>
    <row r="33" spans="1:8" x14ac:dyDescent="0.2">
      <c r="A33" s="210" t="s">
        <v>95</v>
      </c>
      <c r="B33" s="214"/>
      <c r="C33" s="215">
        <v>0</v>
      </c>
      <c r="D33" s="211" t="s">
        <v>96</v>
      </c>
      <c r="E33" s="186"/>
      <c r="F33" s="433">
        <f>ROUND(PRODUCT(F32,C33/100),0)</f>
        <v>0</v>
      </c>
      <c r="G33" s="434"/>
    </row>
    <row r="34" spans="1:8" s="219" customFormat="1" ht="19.5" customHeight="1" thickBot="1" x14ac:dyDescent="0.3">
      <c r="A34" s="216" t="s">
        <v>97</v>
      </c>
      <c r="B34" s="217"/>
      <c r="C34" s="217"/>
      <c r="D34" s="217"/>
      <c r="E34" s="218"/>
      <c r="F34" s="435">
        <f>ROUND(SUM(F30:F33),0)</f>
        <v>0</v>
      </c>
      <c r="G34" s="436"/>
    </row>
    <row r="36" spans="1:8" x14ac:dyDescent="0.2">
      <c r="A36" s="1" t="s">
        <v>98</v>
      </c>
      <c r="B36" s="1"/>
      <c r="C36" s="1"/>
      <c r="D36" s="1"/>
      <c r="E36" s="1"/>
      <c r="F36" s="1"/>
      <c r="G36" s="1"/>
      <c r="H36" t="s">
        <v>99</v>
      </c>
    </row>
    <row r="37" spans="1:8" ht="14.25" customHeight="1" x14ac:dyDescent="0.2">
      <c r="A37" s="1"/>
      <c r="B37" s="437"/>
      <c r="C37" s="437"/>
      <c r="D37" s="437"/>
      <c r="E37" s="437"/>
      <c r="F37" s="437"/>
      <c r="G37" s="437"/>
      <c r="H37" t="s">
        <v>99</v>
      </c>
    </row>
    <row r="38" spans="1:8" ht="12.75" customHeight="1" x14ac:dyDescent="0.2">
      <c r="A38" s="220"/>
      <c r="B38" s="437"/>
      <c r="C38" s="437"/>
      <c r="D38" s="437"/>
      <c r="E38" s="437"/>
      <c r="F38" s="437"/>
      <c r="G38" s="437"/>
      <c r="H38" t="s">
        <v>99</v>
      </c>
    </row>
    <row r="39" spans="1:8" x14ac:dyDescent="0.2">
      <c r="A39" s="220"/>
      <c r="B39" s="437"/>
      <c r="C39" s="437"/>
      <c r="D39" s="437"/>
      <c r="E39" s="437"/>
      <c r="F39" s="437"/>
      <c r="G39" s="437"/>
      <c r="H39" t="s">
        <v>99</v>
      </c>
    </row>
    <row r="40" spans="1:8" x14ac:dyDescent="0.2">
      <c r="A40" s="220"/>
      <c r="B40" s="437"/>
      <c r="C40" s="437"/>
      <c r="D40" s="437"/>
      <c r="E40" s="437"/>
      <c r="F40" s="437"/>
      <c r="G40" s="437"/>
      <c r="H40" t="s">
        <v>99</v>
      </c>
    </row>
    <row r="41" spans="1:8" x14ac:dyDescent="0.2">
      <c r="A41" s="220"/>
      <c r="B41" s="437"/>
      <c r="C41" s="437"/>
      <c r="D41" s="437"/>
      <c r="E41" s="437"/>
      <c r="F41" s="437"/>
      <c r="G41" s="437"/>
      <c r="H41" t="s">
        <v>99</v>
      </c>
    </row>
    <row r="42" spans="1:8" x14ac:dyDescent="0.2">
      <c r="A42" s="220"/>
      <c r="B42" s="437"/>
      <c r="C42" s="437"/>
      <c r="D42" s="437"/>
      <c r="E42" s="437"/>
      <c r="F42" s="437"/>
      <c r="G42" s="437"/>
      <c r="H42" t="s">
        <v>99</v>
      </c>
    </row>
    <row r="43" spans="1:8" x14ac:dyDescent="0.2">
      <c r="A43" s="220"/>
      <c r="B43" s="437"/>
      <c r="C43" s="437"/>
      <c r="D43" s="437"/>
      <c r="E43" s="437"/>
      <c r="F43" s="437"/>
      <c r="G43" s="437"/>
      <c r="H43" t="s">
        <v>99</v>
      </c>
    </row>
    <row r="44" spans="1:8" x14ac:dyDescent="0.2">
      <c r="A44" s="220"/>
      <c r="B44" s="437"/>
      <c r="C44" s="437"/>
      <c r="D44" s="437"/>
      <c r="E44" s="437"/>
      <c r="F44" s="437"/>
      <c r="G44" s="437"/>
      <c r="H44" t="s">
        <v>99</v>
      </c>
    </row>
    <row r="45" spans="1:8" ht="0.75" customHeight="1" x14ac:dyDescent="0.2">
      <c r="A45" s="220"/>
      <c r="B45" s="437"/>
      <c r="C45" s="437"/>
      <c r="D45" s="437"/>
      <c r="E45" s="437"/>
      <c r="F45" s="437"/>
      <c r="G45" s="437"/>
      <c r="H45" t="s">
        <v>99</v>
      </c>
    </row>
    <row r="46" spans="1:8" x14ac:dyDescent="0.2">
      <c r="B46" s="430"/>
      <c r="C46" s="430"/>
      <c r="D46" s="430"/>
      <c r="E46" s="430"/>
      <c r="F46" s="430"/>
      <c r="G46" s="430"/>
    </row>
    <row r="47" spans="1:8" x14ac:dyDescent="0.2">
      <c r="B47" s="430"/>
      <c r="C47" s="430"/>
      <c r="D47" s="430"/>
      <c r="E47" s="430"/>
      <c r="F47" s="430"/>
      <c r="G47" s="430"/>
    </row>
    <row r="48" spans="1:8" x14ac:dyDescent="0.2">
      <c r="B48" s="430"/>
      <c r="C48" s="430"/>
      <c r="D48" s="430"/>
      <c r="E48" s="430"/>
      <c r="F48" s="430"/>
      <c r="G48" s="430"/>
    </row>
    <row r="49" spans="2:7" x14ac:dyDescent="0.2">
      <c r="B49" s="430"/>
      <c r="C49" s="430"/>
      <c r="D49" s="430"/>
      <c r="E49" s="430"/>
      <c r="F49" s="430"/>
      <c r="G49" s="430"/>
    </row>
    <row r="50" spans="2:7" x14ac:dyDescent="0.2">
      <c r="B50" s="430"/>
      <c r="C50" s="430"/>
      <c r="D50" s="430"/>
      <c r="E50" s="430"/>
      <c r="F50" s="430"/>
      <c r="G50" s="430"/>
    </row>
    <row r="51" spans="2:7" x14ac:dyDescent="0.2">
      <c r="B51" s="430"/>
      <c r="C51" s="430"/>
      <c r="D51" s="430"/>
      <c r="E51" s="430"/>
      <c r="F51" s="430"/>
      <c r="G51" s="430"/>
    </row>
    <row r="52" spans="2:7" x14ac:dyDescent="0.2">
      <c r="B52" s="430"/>
      <c r="C52" s="430"/>
      <c r="D52" s="430"/>
      <c r="E52" s="430"/>
      <c r="F52" s="430"/>
      <c r="G52" s="430"/>
    </row>
    <row r="53" spans="2:7" x14ac:dyDescent="0.2">
      <c r="B53" s="430"/>
      <c r="C53" s="430"/>
      <c r="D53" s="430"/>
      <c r="E53" s="430"/>
      <c r="F53" s="430"/>
      <c r="G53" s="430"/>
    </row>
    <row r="54" spans="2:7" x14ac:dyDescent="0.2">
      <c r="B54" s="430"/>
      <c r="C54" s="430"/>
      <c r="D54" s="430"/>
      <c r="E54" s="430"/>
      <c r="F54" s="430"/>
      <c r="G54" s="430"/>
    </row>
    <row r="55" spans="2:7" x14ac:dyDescent="0.2">
      <c r="B55" s="430"/>
      <c r="C55" s="430"/>
      <c r="D55" s="430"/>
      <c r="E55" s="430"/>
      <c r="F55" s="430"/>
      <c r="G55" s="430"/>
    </row>
  </sheetData>
  <mergeCells count="23">
    <mergeCell ref="B51:G51"/>
    <mergeCell ref="B52:G52"/>
    <mergeCell ref="B53:G53"/>
    <mergeCell ref="B54:G54"/>
    <mergeCell ref="B55:G55"/>
    <mergeCell ref="B50:G50"/>
    <mergeCell ref="A23:B23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C12:E12"/>
    <mergeCell ref="C7:E7"/>
    <mergeCell ref="C8:E8"/>
    <mergeCell ref="C9:E9"/>
    <mergeCell ref="C10:E10"/>
    <mergeCell ref="C11:E11"/>
  </mergeCells>
  <pageMargins left="0.59055118110236227" right="0.39370078740157483" top="0.59055118110236227" bottom="0.98425196850393704" header="0.19685039370078741" footer="0.51181102362204722"/>
  <pageSetup paperSize="9" orientation="portrait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0"/>
  <sheetViews>
    <sheetView workbookViewId="0">
      <selection activeCell="F14" sqref="F14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27" customHeight="1" thickTop="1" x14ac:dyDescent="0.2">
      <c r="A1" s="438" t="s">
        <v>100</v>
      </c>
      <c r="B1" s="439"/>
      <c r="C1" s="440" t="s">
        <v>99</v>
      </c>
      <c r="D1" s="441"/>
      <c r="E1" s="441"/>
      <c r="F1" s="442"/>
      <c r="G1" s="221" t="s">
        <v>101</v>
      </c>
      <c r="H1" s="222" t="s">
        <v>102</v>
      </c>
      <c r="I1" s="223"/>
    </row>
    <row r="2" spans="1:57" ht="13.5" thickBot="1" x14ac:dyDescent="0.25">
      <c r="A2" s="443" t="s">
        <v>103</v>
      </c>
      <c r="B2" s="444"/>
      <c r="C2" s="224" t="str">
        <f>CONCATENATE(cisloobjektu," ",nazevobjektu)</f>
        <v xml:space="preserve"> </v>
      </c>
      <c r="D2" s="225"/>
      <c r="E2" s="226"/>
      <c r="F2" s="225"/>
      <c r="G2" s="445" t="s">
        <v>104</v>
      </c>
      <c r="H2" s="446"/>
      <c r="I2" s="447"/>
    </row>
    <row r="3" spans="1:57" ht="13.5" thickTop="1" x14ac:dyDescent="0.2">
      <c r="A3" s="202"/>
      <c r="B3" s="202"/>
      <c r="C3" s="202"/>
      <c r="D3" s="202"/>
      <c r="E3" s="202"/>
      <c r="F3" s="191"/>
      <c r="G3" s="202"/>
      <c r="H3" s="202"/>
      <c r="I3" s="202"/>
    </row>
    <row r="4" spans="1:57" ht="19.5" customHeight="1" x14ac:dyDescent="0.25">
      <c r="A4" s="227" t="s">
        <v>105</v>
      </c>
      <c r="B4" s="228"/>
      <c r="C4" s="228"/>
      <c r="D4" s="228"/>
      <c r="E4" s="229"/>
      <c r="F4" s="228"/>
      <c r="G4" s="228"/>
      <c r="H4" s="228"/>
      <c r="I4" s="228"/>
    </row>
    <row r="5" spans="1:57" ht="13.5" thickBot="1" x14ac:dyDescent="0.25">
      <c r="A5" s="202"/>
      <c r="B5" s="202"/>
      <c r="C5" s="202"/>
      <c r="D5" s="202"/>
      <c r="E5" s="202"/>
      <c r="F5" s="202"/>
      <c r="G5" s="202"/>
      <c r="H5" s="202"/>
      <c r="I5" s="202"/>
    </row>
    <row r="6" spans="1:57" s="5" customFormat="1" ht="13.5" thickBot="1" x14ac:dyDescent="0.25">
      <c r="A6" s="230"/>
      <c r="B6" s="231" t="s">
        <v>106</v>
      </c>
      <c r="C6" s="231"/>
      <c r="D6" s="232"/>
      <c r="E6" s="233" t="s">
        <v>25</v>
      </c>
      <c r="F6" s="234" t="s">
        <v>26</v>
      </c>
      <c r="G6" s="234" t="s">
        <v>107</v>
      </c>
      <c r="H6" s="234" t="s">
        <v>108</v>
      </c>
      <c r="I6" s="235" t="s">
        <v>83</v>
      </c>
    </row>
    <row r="7" spans="1:57" s="5" customFormat="1" x14ac:dyDescent="0.2">
      <c r="A7" s="236" t="str">
        <f>'Položky inv'!B7</f>
        <v>1</v>
      </c>
      <c r="B7" s="237" t="str">
        <f>'Položky inv'!C7</f>
        <v>Výrobky truhlářské typické</v>
      </c>
      <c r="C7" s="191"/>
      <c r="D7" s="238"/>
      <c r="E7" s="239">
        <v>0</v>
      </c>
      <c r="F7" s="240">
        <f>'Položky inv'!G13</f>
        <v>0</v>
      </c>
      <c r="G7" s="240">
        <v>0</v>
      </c>
      <c r="H7" s="240">
        <v>0</v>
      </c>
      <c r="I7" s="241">
        <v>0</v>
      </c>
    </row>
    <row r="8" spans="1:57" s="5" customFormat="1" x14ac:dyDescent="0.2">
      <c r="A8" s="236" t="str">
        <f>'Položky inv'!B14</f>
        <v>2</v>
      </c>
      <c r="B8" s="237" t="str">
        <f>'Položky inv'!C14</f>
        <v>Výrobky truhlářské atypické</v>
      </c>
      <c r="C8" s="191"/>
      <c r="D8" s="238"/>
      <c r="E8" s="239">
        <v>0</v>
      </c>
      <c r="F8" s="240">
        <f>'Položky inv'!G32</f>
        <v>0</v>
      </c>
      <c r="G8" s="240">
        <v>0</v>
      </c>
      <c r="H8" s="240">
        <v>0</v>
      </c>
      <c r="I8" s="241">
        <v>0</v>
      </c>
    </row>
    <row r="9" spans="1:57" s="5" customFormat="1" x14ac:dyDescent="0.2">
      <c r="A9" s="371" t="s">
        <v>390</v>
      </c>
      <c r="B9" s="237" t="s">
        <v>561</v>
      </c>
      <c r="C9" s="191"/>
      <c r="D9" s="238"/>
      <c r="E9" s="239">
        <v>0</v>
      </c>
      <c r="F9" s="240">
        <f>'Položky inv'!G42</f>
        <v>0</v>
      </c>
      <c r="G9" s="240">
        <v>0</v>
      </c>
      <c r="H9" s="240">
        <v>0</v>
      </c>
      <c r="I9" s="241">
        <v>0</v>
      </c>
    </row>
    <row r="10" spans="1:57" s="5" customFormat="1" x14ac:dyDescent="0.2">
      <c r="A10" s="371" t="str">
        <f>'Položky inv'!B43</f>
        <v>5</v>
      </c>
      <c r="B10" s="371" t="str">
        <f>'Položky inv'!C43</f>
        <v>Zařízení koupelen a WC</v>
      </c>
      <c r="C10" s="191"/>
      <c r="D10" s="238"/>
      <c r="E10" s="239">
        <v>0</v>
      </c>
      <c r="F10" s="240">
        <f>'Položky inv'!G57</f>
        <v>0</v>
      </c>
      <c r="G10" s="240">
        <v>0</v>
      </c>
      <c r="H10" s="240">
        <v>0</v>
      </c>
      <c r="I10" s="241">
        <v>0</v>
      </c>
    </row>
    <row r="11" spans="1:57" s="5" customFormat="1" x14ac:dyDescent="0.2">
      <c r="A11" s="237" t="str">
        <f>'Položky inv'!B58</f>
        <v>6</v>
      </c>
      <c r="B11" s="237" t="str">
        <f>'Položky inv'!C58</f>
        <v>Prvky informačního systému</v>
      </c>
      <c r="C11" s="191"/>
      <c r="D11" s="238"/>
      <c r="E11" s="239">
        <v>0</v>
      </c>
      <c r="F11" s="240">
        <f>'Položky inv'!G76</f>
        <v>0</v>
      </c>
      <c r="G11" s="240">
        <v>0</v>
      </c>
      <c r="H11" s="240">
        <v>0</v>
      </c>
      <c r="I11" s="241">
        <v>0</v>
      </c>
    </row>
    <row r="12" spans="1:57" s="5" customFormat="1" ht="13.5" thickBot="1" x14ac:dyDescent="0.25">
      <c r="A12" s="236" t="s">
        <v>109</v>
      </c>
      <c r="B12" s="237" t="str">
        <f>'Položky inv'!C77</f>
        <v>Vedlejší rozpočtové náklady</v>
      </c>
      <c r="C12" s="191"/>
      <c r="D12" s="238"/>
      <c r="E12" s="239">
        <v>0</v>
      </c>
      <c r="F12" s="240">
        <f>'Položky inv'!G82</f>
        <v>0</v>
      </c>
      <c r="G12" s="240">
        <v>0</v>
      </c>
      <c r="H12" s="240">
        <v>0</v>
      </c>
      <c r="I12" s="241">
        <v>0</v>
      </c>
    </row>
    <row r="13" spans="1:57" s="248" customFormat="1" ht="13.5" thickBot="1" x14ac:dyDescent="0.25">
      <c r="A13" s="242"/>
      <c r="B13" s="243" t="s">
        <v>110</v>
      </c>
      <c r="C13" s="243"/>
      <c r="D13" s="244"/>
      <c r="E13" s="245">
        <f>SUM(E7:E8)</f>
        <v>0</v>
      </c>
      <c r="F13" s="246">
        <f>SUM(F7:F12)</f>
        <v>0</v>
      </c>
      <c r="G13" s="246">
        <f>SUM(G7:G12)</f>
        <v>0</v>
      </c>
      <c r="H13" s="246">
        <f>SUM(H7:H12)</f>
        <v>0</v>
      </c>
      <c r="I13" s="247">
        <f>SUM(I7:I12)</f>
        <v>0</v>
      </c>
    </row>
    <row r="14" spans="1:57" x14ac:dyDescent="0.2">
      <c r="A14" s="191"/>
      <c r="B14" s="191"/>
      <c r="C14" s="191"/>
      <c r="D14" s="191"/>
      <c r="E14" s="191"/>
      <c r="F14" s="191"/>
      <c r="G14" s="191"/>
      <c r="H14" s="191"/>
      <c r="I14" s="191"/>
    </row>
    <row r="15" spans="1:57" ht="19.5" customHeight="1" x14ac:dyDescent="0.25">
      <c r="A15" s="228" t="s">
        <v>111</v>
      </c>
      <c r="B15" s="228"/>
      <c r="C15" s="228"/>
      <c r="D15" s="228"/>
      <c r="E15" s="228"/>
      <c r="F15" s="228"/>
      <c r="G15" s="249"/>
      <c r="H15" s="228"/>
      <c r="I15" s="228"/>
      <c r="BA15" s="166"/>
      <c r="BB15" s="166"/>
      <c r="BC15" s="166"/>
      <c r="BD15" s="166"/>
      <c r="BE15" s="166"/>
    </row>
    <row r="16" spans="1:57" ht="13.5" thickBot="1" x14ac:dyDescent="0.25">
      <c r="A16" s="202"/>
      <c r="B16" s="202"/>
      <c r="C16" s="202"/>
      <c r="D16" s="202"/>
      <c r="E16" s="202"/>
      <c r="F16" s="202"/>
      <c r="G16" s="202"/>
      <c r="H16" s="202"/>
      <c r="I16" s="202"/>
    </row>
    <row r="17" spans="1:53" x14ac:dyDescent="0.2">
      <c r="A17" s="196" t="s">
        <v>112</v>
      </c>
      <c r="B17" s="197"/>
      <c r="C17" s="197"/>
      <c r="D17" s="250"/>
      <c r="E17" s="251" t="s">
        <v>113</v>
      </c>
      <c r="F17" s="252" t="s">
        <v>0</v>
      </c>
      <c r="G17" s="253" t="s">
        <v>114</v>
      </c>
      <c r="H17" s="254"/>
      <c r="I17" s="255" t="s">
        <v>113</v>
      </c>
    </row>
    <row r="18" spans="1:53" x14ac:dyDescent="0.2">
      <c r="A18" s="189"/>
      <c r="B18" s="180"/>
      <c r="C18" s="180"/>
      <c r="D18" s="256"/>
      <c r="E18" s="257"/>
      <c r="F18" s="258">
        <v>3</v>
      </c>
      <c r="G18" s="259">
        <f>PSV</f>
        <v>0</v>
      </c>
      <c r="H18" s="260"/>
      <c r="I18" s="261">
        <f>E18+F18*G18/100</f>
        <v>0</v>
      </c>
      <c r="BA18">
        <v>8</v>
      </c>
    </row>
    <row r="19" spans="1:53" ht="13.5" thickBot="1" x14ac:dyDescent="0.25">
      <c r="A19" s="262"/>
      <c r="B19" s="263" t="s">
        <v>115</v>
      </c>
      <c r="C19" s="264"/>
      <c r="D19" s="265"/>
      <c r="E19" s="266"/>
      <c r="F19" s="267"/>
      <c r="G19" s="267"/>
      <c r="H19" s="448">
        <f>SUM(I18)</f>
        <v>0</v>
      </c>
      <c r="I19" s="449"/>
    </row>
    <row r="21" spans="1:53" x14ac:dyDescent="0.2">
      <c r="B21" s="248"/>
      <c r="F21" s="268"/>
      <c r="G21" s="269"/>
      <c r="H21" s="269"/>
      <c r="I21" s="270"/>
    </row>
    <row r="22" spans="1:53" x14ac:dyDescent="0.2">
      <c r="F22" s="268"/>
      <c r="G22" s="269"/>
      <c r="H22" s="269"/>
      <c r="I22" s="270"/>
    </row>
    <row r="23" spans="1:53" x14ac:dyDescent="0.2">
      <c r="F23" s="268"/>
      <c r="G23" s="269"/>
      <c r="H23" s="269"/>
      <c r="I23" s="270"/>
    </row>
    <row r="24" spans="1:53" x14ac:dyDescent="0.2">
      <c r="F24" s="268"/>
      <c r="G24" s="269"/>
      <c r="H24" s="269"/>
      <c r="I24" s="270"/>
    </row>
    <row r="25" spans="1:53" x14ac:dyDescent="0.2">
      <c r="F25" s="268"/>
      <c r="G25" s="269"/>
      <c r="H25" s="269"/>
      <c r="I25" s="270"/>
    </row>
    <row r="26" spans="1:53" x14ac:dyDescent="0.2">
      <c r="F26" s="268"/>
      <c r="G26" s="269"/>
      <c r="H26" s="269"/>
      <c r="I26" s="270"/>
    </row>
    <row r="27" spans="1:53" x14ac:dyDescent="0.2">
      <c r="F27" s="268"/>
      <c r="G27" s="269"/>
      <c r="H27" s="269"/>
      <c r="I27" s="270"/>
    </row>
    <row r="28" spans="1:53" x14ac:dyDescent="0.2">
      <c r="F28" s="268"/>
      <c r="G28" s="269"/>
      <c r="H28" s="269"/>
      <c r="I28" s="270"/>
    </row>
    <row r="29" spans="1:53" x14ac:dyDescent="0.2">
      <c r="F29" s="268"/>
      <c r="G29" s="269"/>
      <c r="H29" s="269"/>
      <c r="I29" s="270"/>
    </row>
    <row r="30" spans="1:53" x14ac:dyDescent="0.2">
      <c r="F30" s="268"/>
      <c r="G30" s="269"/>
      <c r="H30" s="269"/>
      <c r="I30" s="270"/>
    </row>
    <row r="31" spans="1:53" x14ac:dyDescent="0.2">
      <c r="F31" s="268"/>
      <c r="G31" s="269"/>
      <c r="H31" s="269"/>
      <c r="I31" s="270"/>
    </row>
    <row r="32" spans="1:53" x14ac:dyDescent="0.2">
      <c r="F32" s="268"/>
      <c r="G32" s="269"/>
      <c r="H32" s="269"/>
      <c r="I32" s="270"/>
    </row>
    <row r="33" spans="6:9" x14ac:dyDescent="0.2">
      <c r="F33" s="268"/>
      <c r="G33" s="269"/>
      <c r="H33" s="269"/>
      <c r="I33" s="270"/>
    </row>
    <row r="34" spans="6:9" x14ac:dyDescent="0.2">
      <c r="F34" s="268"/>
      <c r="G34" s="269"/>
      <c r="H34" s="269"/>
      <c r="I34" s="270"/>
    </row>
    <row r="35" spans="6:9" x14ac:dyDescent="0.2">
      <c r="F35" s="268"/>
      <c r="G35" s="269"/>
      <c r="H35" s="269"/>
      <c r="I35" s="270"/>
    </row>
    <row r="36" spans="6:9" x14ac:dyDescent="0.2">
      <c r="F36" s="268"/>
      <c r="G36" s="269"/>
      <c r="H36" s="269"/>
      <c r="I36" s="270"/>
    </row>
    <row r="37" spans="6:9" x14ac:dyDescent="0.2">
      <c r="F37" s="268"/>
      <c r="G37" s="269"/>
      <c r="H37" s="269"/>
      <c r="I37" s="270"/>
    </row>
    <row r="38" spans="6:9" x14ac:dyDescent="0.2">
      <c r="F38" s="268"/>
      <c r="G38" s="269"/>
      <c r="H38" s="269"/>
      <c r="I38" s="270"/>
    </row>
    <row r="39" spans="6:9" x14ac:dyDescent="0.2">
      <c r="F39" s="268"/>
      <c r="G39" s="269"/>
      <c r="H39" s="269"/>
      <c r="I39" s="270"/>
    </row>
    <row r="40" spans="6:9" x14ac:dyDescent="0.2">
      <c r="F40" s="268"/>
      <c r="G40" s="269"/>
      <c r="H40" s="269"/>
      <c r="I40" s="270"/>
    </row>
    <row r="41" spans="6:9" x14ac:dyDescent="0.2">
      <c r="F41" s="268"/>
      <c r="G41" s="269"/>
      <c r="H41" s="269"/>
      <c r="I41" s="270"/>
    </row>
    <row r="42" spans="6:9" x14ac:dyDescent="0.2">
      <c r="F42" s="268"/>
      <c r="G42" s="269"/>
      <c r="H42" s="269"/>
      <c r="I42" s="270"/>
    </row>
    <row r="43" spans="6:9" x14ac:dyDescent="0.2">
      <c r="F43" s="268"/>
      <c r="G43" s="269"/>
      <c r="H43" s="269"/>
      <c r="I43" s="270"/>
    </row>
    <row r="44" spans="6:9" x14ac:dyDescent="0.2">
      <c r="F44" s="268"/>
      <c r="G44" s="269"/>
      <c r="H44" s="269"/>
      <c r="I44" s="270"/>
    </row>
    <row r="45" spans="6:9" x14ac:dyDescent="0.2">
      <c r="F45" s="268"/>
      <c r="G45" s="269"/>
      <c r="H45" s="269"/>
      <c r="I45" s="270"/>
    </row>
    <row r="46" spans="6:9" x14ac:dyDescent="0.2">
      <c r="F46" s="268"/>
      <c r="G46" s="269"/>
      <c r="H46" s="269"/>
      <c r="I46" s="270"/>
    </row>
    <row r="47" spans="6:9" x14ac:dyDescent="0.2">
      <c r="F47" s="268"/>
      <c r="G47" s="269"/>
      <c r="H47" s="269"/>
      <c r="I47" s="270"/>
    </row>
    <row r="48" spans="6:9" x14ac:dyDescent="0.2">
      <c r="F48" s="268"/>
      <c r="G48" s="269"/>
      <c r="H48" s="269"/>
      <c r="I48" s="270"/>
    </row>
    <row r="49" spans="6:9" x14ac:dyDescent="0.2">
      <c r="F49" s="268"/>
      <c r="G49" s="269"/>
      <c r="H49" s="269"/>
      <c r="I49" s="270"/>
    </row>
    <row r="50" spans="6:9" x14ac:dyDescent="0.2">
      <c r="F50" s="268"/>
      <c r="G50" s="269"/>
      <c r="H50" s="269"/>
      <c r="I50" s="270"/>
    </row>
    <row r="51" spans="6:9" x14ac:dyDescent="0.2">
      <c r="F51" s="268"/>
      <c r="G51" s="269"/>
      <c r="H51" s="269"/>
      <c r="I51" s="270"/>
    </row>
    <row r="52" spans="6:9" x14ac:dyDescent="0.2">
      <c r="F52" s="268"/>
      <c r="G52" s="269"/>
      <c r="H52" s="269"/>
      <c r="I52" s="270"/>
    </row>
    <row r="53" spans="6:9" x14ac:dyDescent="0.2">
      <c r="F53" s="268"/>
      <c r="G53" s="269"/>
      <c r="H53" s="269"/>
      <c r="I53" s="270"/>
    </row>
    <row r="54" spans="6:9" x14ac:dyDescent="0.2">
      <c r="F54" s="268"/>
      <c r="G54" s="269"/>
      <c r="H54" s="269"/>
      <c r="I54" s="270"/>
    </row>
    <row r="55" spans="6:9" x14ac:dyDescent="0.2">
      <c r="F55" s="268"/>
      <c r="G55" s="269"/>
      <c r="H55" s="269"/>
      <c r="I55" s="270"/>
    </row>
    <row r="56" spans="6:9" x14ac:dyDescent="0.2">
      <c r="F56" s="268"/>
      <c r="G56" s="269"/>
      <c r="H56" s="269"/>
      <c r="I56" s="270"/>
    </row>
    <row r="57" spans="6:9" x14ac:dyDescent="0.2">
      <c r="F57" s="268"/>
      <c r="G57" s="269"/>
      <c r="H57" s="269"/>
      <c r="I57" s="270"/>
    </row>
    <row r="58" spans="6:9" x14ac:dyDescent="0.2">
      <c r="F58" s="268"/>
      <c r="G58" s="269"/>
      <c r="H58" s="269"/>
      <c r="I58" s="270"/>
    </row>
    <row r="59" spans="6:9" x14ac:dyDescent="0.2">
      <c r="F59" s="268"/>
      <c r="G59" s="269"/>
      <c r="H59" s="269"/>
      <c r="I59" s="270"/>
    </row>
    <row r="60" spans="6:9" x14ac:dyDescent="0.2">
      <c r="F60" s="268"/>
      <c r="G60" s="269"/>
      <c r="H60" s="269"/>
      <c r="I60" s="270"/>
    </row>
    <row r="61" spans="6:9" x14ac:dyDescent="0.2">
      <c r="F61" s="268"/>
      <c r="G61" s="269"/>
      <c r="H61" s="269"/>
      <c r="I61" s="270"/>
    </row>
    <row r="62" spans="6:9" x14ac:dyDescent="0.2">
      <c r="F62" s="268"/>
      <c r="G62" s="269"/>
      <c r="H62" s="269"/>
      <c r="I62" s="270"/>
    </row>
    <row r="63" spans="6:9" x14ac:dyDescent="0.2">
      <c r="F63" s="268"/>
      <c r="G63" s="269"/>
      <c r="H63" s="269"/>
      <c r="I63" s="270"/>
    </row>
    <row r="64" spans="6:9" x14ac:dyDescent="0.2">
      <c r="F64" s="268"/>
      <c r="G64" s="269"/>
      <c r="H64" s="269"/>
      <c r="I64" s="270"/>
    </row>
    <row r="65" spans="6:9" x14ac:dyDescent="0.2">
      <c r="F65" s="268"/>
      <c r="G65" s="269"/>
      <c r="H65" s="269"/>
      <c r="I65" s="270"/>
    </row>
    <row r="66" spans="6:9" x14ac:dyDescent="0.2">
      <c r="F66" s="268"/>
      <c r="G66" s="269"/>
      <c r="H66" s="269"/>
      <c r="I66" s="270"/>
    </row>
    <row r="67" spans="6:9" x14ac:dyDescent="0.2">
      <c r="F67" s="268"/>
      <c r="G67" s="269"/>
      <c r="H67" s="269"/>
      <c r="I67" s="270"/>
    </row>
    <row r="68" spans="6:9" x14ac:dyDescent="0.2">
      <c r="F68" s="268"/>
      <c r="G68" s="269"/>
      <c r="H68" s="269"/>
      <c r="I68" s="270"/>
    </row>
    <row r="69" spans="6:9" x14ac:dyDescent="0.2">
      <c r="F69" s="268"/>
      <c r="G69" s="269"/>
      <c r="H69" s="269"/>
      <c r="I69" s="270"/>
    </row>
    <row r="70" spans="6:9" x14ac:dyDescent="0.2">
      <c r="F70" s="268"/>
      <c r="G70" s="269"/>
      <c r="H70" s="269"/>
      <c r="I70" s="270"/>
    </row>
  </sheetData>
  <mergeCells count="5">
    <mergeCell ref="A1:B1"/>
    <mergeCell ref="C1:F1"/>
    <mergeCell ref="A2:B2"/>
    <mergeCell ref="G2:I2"/>
    <mergeCell ref="H19:I19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2"/>
  <sheetViews>
    <sheetView showZeros="0" zoomScaleNormal="100" workbookViewId="0">
      <selection activeCell="G3" sqref="G3"/>
    </sheetView>
  </sheetViews>
  <sheetFormatPr defaultRowHeight="12.75" x14ac:dyDescent="0.2"/>
  <cols>
    <col min="1" max="1" width="4.42578125" style="271" customWidth="1"/>
    <col min="2" max="2" width="10.5703125" style="271" customWidth="1"/>
    <col min="3" max="3" width="44.7109375" style="271" customWidth="1"/>
    <col min="4" max="4" width="4.5703125" style="271" customWidth="1"/>
    <col min="5" max="5" width="11.42578125" style="340" bestFit="1" customWidth="1"/>
    <col min="6" max="6" width="9.7109375" style="271" customWidth="1"/>
    <col min="7" max="7" width="13.5703125" style="271" customWidth="1"/>
    <col min="8" max="8" width="14" style="271" customWidth="1"/>
    <col min="9" max="16384" width="9.140625" style="271"/>
  </cols>
  <sheetData>
    <row r="1" spans="1:27" ht="15.75" x14ac:dyDescent="0.25">
      <c r="A1" s="450" t="s">
        <v>116</v>
      </c>
      <c r="B1" s="450"/>
      <c r="C1" s="450"/>
      <c r="D1" s="450"/>
      <c r="E1" s="450"/>
      <c r="F1" s="450"/>
      <c r="G1" s="450"/>
    </row>
    <row r="2" spans="1:27" ht="14.25" customHeight="1" thickBot="1" x14ac:dyDescent="0.25">
      <c r="A2" s="272"/>
      <c r="B2" s="273"/>
      <c r="C2" s="274"/>
      <c r="D2" s="274"/>
      <c r="E2" s="275"/>
      <c r="F2" s="274"/>
      <c r="G2" s="274"/>
    </row>
    <row r="3" spans="1:27" ht="65.25" customHeight="1" thickTop="1" x14ac:dyDescent="0.2">
      <c r="A3" s="438" t="s">
        <v>100</v>
      </c>
      <c r="B3" s="439"/>
      <c r="C3" s="277" t="s">
        <v>117</v>
      </c>
      <c r="D3" s="278"/>
      <c r="E3" s="279" t="s">
        <v>118</v>
      </c>
      <c r="F3" s="280" t="str">
        <f>'Rekapitulace inv'!H1</f>
        <v>1</v>
      </c>
      <c r="G3" s="278"/>
      <c r="H3" s="281"/>
    </row>
    <row r="4" spans="1:27" ht="13.5" thickBot="1" x14ac:dyDescent="0.25">
      <c r="A4" s="451" t="s">
        <v>103</v>
      </c>
      <c r="B4" s="444"/>
      <c r="C4" s="224" t="s">
        <v>119</v>
      </c>
      <c r="D4" s="282"/>
      <c r="E4" s="452"/>
      <c r="F4" s="453"/>
      <c r="G4" s="453"/>
      <c r="H4" s="283"/>
    </row>
    <row r="5" spans="1:27" ht="13.5" thickTop="1" x14ac:dyDescent="0.2">
      <c r="A5" s="284"/>
      <c r="B5" s="272"/>
      <c r="C5" s="272"/>
      <c r="D5" s="272"/>
      <c r="E5" s="285"/>
      <c r="F5" s="272"/>
      <c r="G5" s="286"/>
    </row>
    <row r="6" spans="1:27" x14ac:dyDescent="0.2">
      <c r="A6" s="287" t="s">
        <v>120</v>
      </c>
      <c r="B6" s="288" t="s">
        <v>121</v>
      </c>
      <c r="C6" s="288" t="s">
        <v>122</v>
      </c>
      <c r="D6" s="288" t="s">
        <v>123</v>
      </c>
      <c r="E6" s="289" t="s">
        <v>124</v>
      </c>
      <c r="F6" s="288" t="s">
        <v>125</v>
      </c>
      <c r="G6" s="290" t="s">
        <v>126</v>
      </c>
      <c r="H6" s="290" t="s">
        <v>127</v>
      </c>
    </row>
    <row r="7" spans="1:27" x14ac:dyDescent="0.2">
      <c r="A7" s="291" t="s">
        <v>128</v>
      </c>
      <c r="B7" s="292" t="s">
        <v>102</v>
      </c>
      <c r="C7" s="293" t="s">
        <v>129</v>
      </c>
      <c r="D7" s="294"/>
      <c r="E7" s="295"/>
      <c r="F7" s="295"/>
      <c r="G7" s="296"/>
      <c r="H7" s="296"/>
    </row>
    <row r="8" spans="1:27" ht="14.25" customHeight="1" x14ac:dyDescent="0.2">
      <c r="A8" s="297">
        <v>2</v>
      </c>
      <c r="B8" s="298" t="s">
        <v>134</v>
      </c>
      <c r="C8" s="303" t="s">
        <v>135</v>
      </c>
      <c r="D8" s="299" t="s">
        <v>132</v>
      </c>
      <c r="E8" s="300">
        <v>1</v>
      </c>
      <c r="F8" s="368"/>
      <c r="G8" s="300">
        <f>E8*F8</f>
        <v>0</v>
      </c>
      <c r="H8" s="360" t="s">
        <v>133</v>
      </c>
      <c r="Z8" s="302"/>
      <c r="AA8" s="302"/>
    </row>
    <row r="9" spans="1:27" ht="14.25" customHeight="1" x14ac:dyDescent="0.2">
      <c r="A9" s="297">
        <v>3</v>
      </c>
      <c r="B9" s="298" t="s">
        <v>136</v>
      </c>
      <c r="C9" s="304" t="s">
        <v>137</v>
      </c>
      <c r="D9" s="299" t="s">
        <v>132</v>
      </c>
      <c r="E9" s="300">
        <v>1</v>
      </c>
      <c r="F9" s="368"/>
      <c r="G9" s="305">
        <f>E9*F9</f>
        <v>0</v>
      </c>
      <c r="H9" s="360" t="s">
        <v>133</v>
      </c>
      <c r="Z9" s="302"/>
      <c r="AA9" s="302"/>
    </row>
    <row r="10" spans="1:27" x14ac:dyDescent="0.2">
      <c r="A10" s="297">
        <v>4</v>
      </c>
      <c r="B10" s="298" t="s">
        <v>138</v>
      </c>
      <c r="C10" s="304" t="s">
        <v>108</v>
      </c>
      <c r="D10" s="299" t="s">
        <v>0</v>
      </c>
      <c r="E10" s="369"/>
      <c r="F10" s="364"/>
      <c r="G10" s="300">
        <f>F10*E10</f>
        <v>0</v>
      </c>
      <c r="H10" s="301" t="s">
        <v>133</v>
      </c>
    </row>
    <row r="11" spans="1:27" x14ac:dyDescent="0.2">
      <c r="A11" s="297">
        <v>5</v>
      </c>
      <c r="B11" s="298" t="s">
        <v>139</v>
      </c>
      <c r="C11" s="304" t="s">
        <v>140</v>
      </c>
      <c r="D11" s="299" t="s">
        <v>0</v>
      </c>
      <c r="E11" s="373"/>
      <c r="F11" s="364"/>
      <c r="G11" s="300">
        <f>F11*E11</f>
        <v>0</v>
      </c>
      <c r="H11" s="301" t="s">
        <v>133</v>
      </c>
      <c r="Z11" s="302"/>
      <c r="AA11" s="302"/>
    </row>
    <row r="12" spans="1:27" x14ac:dyDescent="0.2">
      <c r="A12" s="297">
        <v>6</v>
      </c>
      <c r="B12" s="298" t="s">
        <v>141</v>
      </c>
      <c r="C12" s="304" t="s">
        <v>142</v>
      </c>
      <c r="D12" s="299" t="s">
        <v>0</v>
      </c>
      <c r="E12" s="373"/>
      <c r="F12" s="364"/>
      <c r="G12" s="300">
        <f>SUM(G8:G9)*E12</f>
        <v>0</v>
      </c>
      <c r="H12" s="301" t="s">
        <v>133</v>
      </c>
      <c r="Z12" s="302"/>
      <c r="AA12" s="302"/>
    </row>
    <row r="13" spans="1:27" x14ac:dyDescent="0.2">
      <c r="A13" s="306"/>
      <c r="B13" s="307" t="s">
        <v>143</v>
      </c>
      <c r="C13" s="308" t="str">
        <f>CONCATENATE(B7," ",C7)</f>
        <v>1 Výrobky truhlářské typické</v>
      </c>
      <c r="D13" s="309"/>
      <c r="E13" s="310"/>
      <c r="F13" s="310">
        <v>0</v>
      </c>
      <c r="G13" s="311">
        <f>SUM(G8:G12)</f>
        <v>0</v>
      </c>
      <c r="H13" s="311"/>
      <c r="Z13" s="302"/>
      <c r="AA13" s="302"/>
    </row>
    <row r="14" spans="1:27" x14ac:dyDescent="0.2">
      <c r="A14" s="291" t="s">
        <v>128</v>
      </c>
      <c r="B14" s="292" t="s">
        <v>144</v>
      </c>
      <c r="C14" s="312" t="s">
        <v>145</v>
      </c>
      <c r="D14" s="313"/>
      <c r="E14" s="314"/>
      <c r="F14" s="314">
        <v>0</v>
      </c>
      <c r="G14" s="315"/>
      <c r="H14" s="296"/>
      <c r="Z14" s="302"/>
      <c r="AA14" s="302"/>
    </row>
    <row r="15" spans="1:27" x14ac:dyDescent="0.2">
      <c r="A15" s="316">
        <v>7</v>
      </c>
      <c r="B15" s="298" t="s">
        <v>146</v>
      </c>
      <c r="C15" s="304" t="s">
        <v>147</v>
      </c>
      <c r="D15" s="299" t="s">
        <v>132</v>
      </c>
      <c r="E15" s="317">
        <v>1</v>
      </c>
      <c r="F15" s="368"/>
      <c r="G15" s="305">
        <f t="shared" ref="G15:G27" si="0">E15*F15</f>
        <v>0</v>
      </c>
      <c r="H15" s="301" t="s">
        <v>133</v>
      </c>
      <c r="Z15" s="302"/>
      <c r="AA15" s="302"/>
    </row>
    <row r="16" spans="1:27" x14ac:dyDescent="0.2">
      <c r="A16" s="316">
        <v>8</v>
      </c>
      <c r="B16" s="298" t="s">
        <v>148</v>
      </c>
      <c r="C16" s="304" t="s">
        <v>147</v>
      </c>
      <c r="D16" s="299" t="s">
        <v>132</v>
      </c>
      <c r="E16" s="317">
        <v>1</v>
      </c>
      <c r="F16" s="368"/>
      <c r="G16" s="305">
        <f t="shared" si="0"/>
        <v>0</v>
      </c>
      <c r="H16" s="360" t="s">
        <v>133</v>
      </c>
      <c r="Z16" s="302"/>
      <c r="AA16" s="302"/>
    </row>
    <row r="17" spans="1:27" x14ac:dyDescent="0.2">
      <c r="A17" s="316">
        <v>9</v>
      </c>
      <c r="B17" s="298" t="s">
        <v>149</v>
      </c>
      <c r="C17" s="304" t="s">
        <v>147</v>
      </c>
      <c r="D17" s="299" t="s">
        <v>132</v>
      </c>
      <c r="E17" s="317">
        <v>1</v>
      </c>
      <c r="F17" s="368"/>
      <c r="G17" s="305">
        <f t="shared" si="0"/>
        <v>0</v>
      </c>
      <c r="H17" s="360" t="s">
        <v>133</v>
      </c>
      <c r="Z17" s="302"/>
      <c r="AA17" s="302"/>
    </row>
    <row r="18" spans="1:27" x14ac:dyDescent="0.2">
      <c r="A18" s="316">
        <v>10</v>
      </c>
      <c r="B18" s="298" t="s">
        <v>150</v>
      </c>
      <c r="C18" s="304" t="s">
        <v>151</v>
      </c>
      <c r="D18" s="299" t="s">
        <v>132</v>
      </c>
      <c r="E18" s="317">
        <v>1</v>
      </c>
      <c r="F18" s="368"/>
      <c r="G18" s="305">
        <f t="shared" si="0"/>
        <v>0</v>
      </c>
      <c r="H18" s="360" t="s">
        <v>133</v>
      </c>
      <c r="Z18" s="302"/>
      <c r="AA18" s="302"/>
    </row>
    <row r="19" spans="1:27" x14ac:dyDescent="0.2">
      <c r="A19" s="316">
        <v>11</v>
      </c>
      <c r="B19" s="298" t="s">
        <v>152</v>
      </c>
      <c r="C19" s="304" t="s">
        <v>153</v>
      </c>
      <c r="D19" s="299" t="s">
        <v>132</v>
      </c>
      <c r="E19" s="317">
        <v>1</v>
      </c>
      <c r="F19" s="368"/>
      <c r="G19" s="305">
        <f t="shared" si="0"/>
        <v>0</v>
      </c>
      <c r="H19" s="360" t="s">
        <v>133</v>
      </c>
      <c r="Z19" s="302"/>
      <c r="AA19" s="302"/>
    </row>
    <row r="20" spans="1:27" x14ac:dyDescent="0.2">
      <c r="A20" s="316">
        <v>12</v>
      </c>
      <c r="B20" s="318" t="s">
        <v>154</v>
      </c>
      <c r="C20" s="303" t="s">
        <v>155</v>
      </c>
      <c r="D20" s="299" t="s">
        <v>132</v>
      </c>
      <c r="E20" s="319">
        <v>1</v>
      </c>
      <c r="F20" s="372"/>
      <c r="G20" s="305">
        <f t="shared" si="0"/>
        <v>0</v>
      </c>
      <c r="H20" s="360" t="s">
        <v>133</v>
      </c>
      <c r="Z20" s="302"/>
      <c r="AA20" s="302"/>
    </row>
    <row r="21" spans="1:27" x14ac:dyDescent="0.2">
      <c r="A21" s="316">
        <v>13</v>
      </c>
      <c r="B21" s="318" t="s">
        <v>156</v>
      </c>
      <c r="C21" s="304" t="s">
        <v>157</v>
      </c>
      <c r="D21" s="299" t="s">
        <v>132</v>
      </c>
      <c r="E21" s="300">
        <v>1</v>
      </c>
      <c r="F21" s="368"/>
      <c r="G21" s="305">
        <f t="shared" si="0"/>
        <v>0</v>
      </c>
      <c r="H21" s="360" t="s">
        <v>133</v>
      </c>
      <c r="Z21" s="302"/>
      <c r="AA21" s="302"/>
    </row>
    <row r="22" spans="1:27" x14ac:dyDescent="0.2">
      <c r="A22" s="316">
        <v>15</v>
      </c>
      <c r="B22" s="298" t="s">
        <v>160</v>
      </c>
      <c r="C22" s="304" t="s">
        <v>161</v>
      </c>
      <c r="D22" s="299" t="s">
        <v>132</v>
      </c>
      <c r="E22" s="321">
        <v>1</v>
      </c>
      <c r="F22" s="372"/>
      <c r="G22" s="305">
        <f t="shared" si="0"/>
        <v>0</v>
      </c>
      <c r="H22" s="360" t="s">
        <v>133</v>
      </c>
      <c r="Z22" s="302"/>
      <c r="AA22" s="302"/>
    </row>
    <row r="23" spans="1:27" x14ac:dyDescent="0.2">
      <c r="A23" s="316">
        <v>85</v>
      </c>
      <c r="B23" s="298" t="s">
        <v>344</v>
      </c>
      <c r="C23" s="304" t="s">
        <v>345</v>
      </c>
      <c r="D23" s="299" t="s">
        <v>132</v>
      </c>
      <c r="E23" s="300">
        <v>7</v>
      </c>
      <c r="F23" s="368"/>
      <c r="G23" s="305">
        <f>E23*F23</f>
        <v>0</v>
      </c>
      <c r="H23" s="301" t="s">
        <v>133</v>
      </c>
      <c r="Z23" s="302"/>
      <c r="AA23" s="302"/>
    </row>
    <row r="24" spans="1:27" x14ac:dyDescent="0.2">
      <c r="A24" s="316">
        <v>17</v>
      </c>
      <c r="B24" s="298" t="s">
        <v>164</v>
      </c>
      <c r="C24" s="304" t="s">
        <v>165</v>
      </c>
      <c r="D24" s="299" t="s">
        <v>132</v>
      </c>
      <c r="E24" s="300">
        <v>1</v>
      </c>
      <c r="F24" s="368"/>
      <c r="G24" s="305">
        <f t="shared" si="0"/>
        <v>0</v>
      </c>
      <c r="H24" s="360" t="s">
        <v>133</v>
      </c>
      <c r="Z24" s="302"/>
      <c r="AA24" s="302"/>
    </row>
    <row r="25" spans="1:27" x14ac:dyDescent="0.2">
      <c r="A25" s="316">
        <v>18</v>
      </c>
      <c r="B25" s="298" t="s">
        <v>166</v>
      </c>
      <c r="C25" s="304" t="s">
        <v>167</v>
      </c>
      <c r="D25" s="299" t="s">
        <v>132</v>
      </c>
      <c r="E25" s="300">
        <v>1</v>
      </c>
      <c r="F25" s="368"/>
      <c r="G25" s="305">
        <f t="shared" si="0"/>
        <v>0</v>
      </c>
      <c r="H25" s="360" t="s">
        <v>133</v>
      </c>
      <c r="Z25" s="302"/>
      <c r="AA25" s="302"/>
    </row>
    <row r="26" spans="1:27" x14ac:dyDescent="0.2">
      <c r="A26" s="316">
        <v>109</v>
      </c>
      <c r="B26" s="298" t="s">
        <v>386</v>
      </c>
      <c r="C26" s="304" t="s">
        <v>387</v>
      </c>
      <c r="D26" s="299" t="s">
        <v>132</v>
      </c>
      <c r="E26" s="300">
        <v>14</v>
      </c>
      <c r="F26" s="368"/>
      <c r="G26" s="305">
        <f>E26*F26</f>
        <v>0</v>
      </c>
      <c r="H26" s="360" t="s">
        <v>133</v>
      </c>
      <c r="Z26" s="302"/>
      <c r="AA26" s="302"/>
    </row>
    <row r="27" spans="1:27" ht="22.5" x14ac:dyDescent="0.2">
      <c r="A27" s="316">
        <v>19</v>
      </c>
      <c r="B27" s="298" t="s">
        <v>168</v>
      </c>
      <c r="C27" s="304" t="s">
        <v>169</v>
      </c>
      <c r="D27" s="299" t="s">
        <v>132</v>
      </c>
      <c r="E27" s="300">
        <f>E28</f>
        <v>6</v>
      </c>
      <c r="F27" s="368"/>
      <c r="G27" s="305">
        <f t="shared" si="0"/>
        <v>0</v>
      </c>
      <c r="H27" s="360" t="s">
        <v>133</v>
      </c>
      <c r="Z27" s="302"/>
      <c r="AA27" s="302"/>
    </row>
    <row r="28" spans="1:27" x14ac:dyDescent="0.2">
      <c r="A28" s="322"/>
      <c r="B28" s="323" t="s">
        <v>170</v>
      </c>
      <c r="C28" s="324" t="s">
        <v>171</v>
      </c>
      <c r="D28" s="325" t="s">
        <v>132</v>
      </c>
      <c r="E28" s="326">
        <v>6</v>
      </c>
      <c r="F28" s="327">
        <v>0</v>
      </c>
      <c r="G28" s="328"/>
      <c r="H28" s="301"/>
      <c r="Z28" s="302"/>
      <c r="AA28" s="302"/>
    </row>
    <row r="29" spans="1:27" x14ac:dyDescent="0.2">
      <c r="A29" s="316">
        <v>20</v>
      </c>
      <c r="B29" s="298" t="s">
        <v>138</v>
      </c>
      <c r="C29" s="304" t="s">
        <v>108</v>
      </c>
      <c r="D29" s="299" t="s">
        <v>0</v>
      </c>
      <c r="E29" s="374"/>
      <c r="F29" s="364">
        <f>SUM(G15:G26)</f>
        <v>0</v>
      </c>
      <c r="G29" s="305">
        <f>F29*E29</f>
        <v>0</v>
      </c>
      <c r="H29" s="301" t="s">
        <v>133</v>
      </c>
    </row>
    <row r="30" spans="1:27" x14ac:dyDescent="0.2">
      <c r="A30" s="316">
        <v>21</v>
      </c>
      <c r="B30" s="298" t="s">
        <v>172</v>
      </c>
      <c r="C30" s="304" t="s">
        <v>173</v>
      </c>
      <c r="D30" s="299" t="s">
        <v>0</v>
      </c>
      <c r="E30" s="373"/>
      <c r="F30" s="364">
        <f>SUM(G15:G26)</f>
        <v>0</v>
      </c>
      <c r="G30" s="305">
        <f>F30*E30</f>
        <v>0</v>
      </c>
      <c r="H30" s="301" t="s">
        <v>133</v>
      </c>
      <c r="Z30" s="302"/>
      <c r="AA30" s="302"/>
    </row>
    <row r="31" spans="1:27" x14ac:dyDescent="0.2">
      <c r="A31" s="316">
        <v>22</v>
      </c>
      <c r="B31" s="298" t="s">
        <v>174</v>
      </c>
      <c r="C31" s="304" t="s">
        <v>175</v>
      </c>
      <c r="D31" s="299" t="s">
        <v>0</v>
      </c>
      <c r="E31" s="373"/>
      <c r="F31" s="364">
        <f>SUM(G15:G26)</f>
        <v>0</v>
      </c>
      <c r="G31" s="305">
        <f>F31*E31</f>
        <v>0</v>
      </c>
      <c r="H31" s="301" t="s">
        <v>133</v>
      </c>
      <c r="Z31" s="302"/>
      <c r="AA31" s="302"/>
    </row>
    <row r="32" spans="1:27" x14ac:dyDescent="0.2">
      <c r="A32" s="306"/>
      <c r="B32" s="307" t="s">
        <v>143</v>
      </c>
      <c r="C32" s="329" t="str">
        <f>CONCATENATE(B14," ",C14)</f>
        <v>2 Výrobky truhlářské atypické</v>
      </c>
      <c r="D32" s="330"/>
      <c r="E32" s="331"/>
      <c r="F32" s="332">
        <v>0</v>
      </c>
      <c r="G32" s="311">
        <f>SUM(G15:G31)</f>
        <v>0</v>
      </c>
      <c r="H32" s="311"/>
      <c r="Z32" s="302"/>
      <c r="AA32" s="302"/>
    </row>
    <row r="33" spans="1:27" x14ac:dyDescent="0.2">
      <c r="A33" s="291" t="s">
        <v>128</v>
      </c>
      <c r="B33" s="292" t="s">
        <v>390</v>
      </c>
      <c r="C33" s="312" t="s">
        <v>391</v>
      </c>
      <c r="D33" s="313"/>
      <c r="E33" s="314"/>
      <c r="F33" s="314">
        <v>0</v>
      </c>
      <c r="G33" s="315"/>
      <c r="H33" s="296"/>
      <c r="Z33" s="302"/>
      <c r="AA33" s="302"/>
    </row>
    <row r="34" spans="1:27" x14ac:dyDescent="0.2">
      <c r="A34" s="316">
        <v>115</v>
      </c>
      <c r="B34" s="298" t="s">
        <v>392</v>
      </c>
      <c r="C34" s="304" t="s">
        <v>393</v>
      </c>
      <c r="D34" s="299" t="s">
        <v>132</v>
      </c>
      <c r="E34" s="364">
        <v>2</v>
      </c>
      <c r="F34" s="368"/>
      <c r="G34" s="305">
        <f t="shared" ref="G34:G38" si="1">E34*F34</f>
        <v>0</v>
      </c>
      <c r="H34" s="360" t="s">
        <v>133</v>
      </c>
      <c r="Z34" s="302"/>
      <c r="AA34" s="302"/>
    </row>
    <row r="35" spans="1:27" x14ac:dyDescent="0.2">
      <c r="A35" s="316">
        <v>116</v>
      </c>
      <c r="B35" s="298" t="s">
        <v>394</v>
      </c>
      <c r="C35" s="304" t="s">
        <v>395</v>
      </c>
      <c r="D35" s="299" t="s">
        <v>132</v>
      </c>
      <c r="E35" s="364">
        <v>2</v>
      </c>
      <c r="F35" s="368"/>
      <c r="G35" s="305">
        <f t="shared" si="1"/>
        <v>0</v>
      </c>
      <c r="H35" s="360" t="s">
        <v>133</v>
      </c>
    </row>
    <row r="36" spans="1:27" x14ac:dyDescent="0.2">
      <c r="A36" s="316">
        <v>117</v>
      </c>
      <c r="B36" s="298" t="s">
        <v>396</v>
      </c>
      <c r="C36" s="304" t="s">
        <v>395</v>
      </c>
      <c r="D36" s="299" t="s">
        <v>132</v>
      </c>
      <c r="E36" s="364">
        <v>1</v>
      </c>
      <c r="F36" s="368"/>
      <c r="G36" s="305">
        <f t="shared" si="1"/>
        <v>0</v>
      </c>
      <c r="H36" s="301" t="s">
        <v>133</v>
      </c>
    </row>
    <row r="37" spans="1:27" x14ac:dyDescent="0.2">
      <c r="A37" s="316">
        <v>118</v>
      </c>
      <c r="B37" s="298" t="s">
        <v>397</v>
      </c>
      <c r="C37" s="304" t="s">
        <v>398</v>
      </c>
      <c r="D37" s="299" t="s">
        <v>132</v>
      </c>
      <c r="E37" s="364">
        <v>1</v>
      </c>
      <c r="F37" s="368"/>
      <c r="G37" s="305">
        <f t="shared" si="1"/>
        <v>0</v>
      </c>
      <c r="H37" s="301" t="s">
        <v>133</v>
      </c>
    </row>
    <row r="38" spans="1:27" x14ac:dyDescent="0.2">
      <c r="A38" s="316">
        <v>119</v>
      </c>
      <c r="B38" s="298" t="s">
        <v>399</v>
      </c>
      <c r="C38" s="304" t="s">
        <v>400</v>
      </c>
      <c r="D38" s="299" t="s">
        <v>132</v>
      </c>
      <c r="E38" s="364">
        <v>2</v>
      </c>
      <c r="F38" s="368"/>
      <c r="G38" s="305">
        <f t="shared" si="1"/>
        <v>0</v>
      </c>
      <c r="H38" s="301" t="s">
        <v>133</v>
      </c>
    </row>
    <row r="39" spans="1:27" x14ac:dyDescent="0.2">
      <c r="A39" s="316">
        <v>122</v>
      </c>
      <c r="B39" s="298" t="s">
        <v>138</v>
      </c>
      <c r="C39" s="304" t="s">
        <v>108</v>
      </c>
      <c r="D39" s="299" t="s">
        <v>0</v>
      </c>
      <c r="E39" s="369"/>
      <c r="F39" s="368">
        <f>SUM(G34:G38)</f>
        <v>0</v>
      </c>
      <c r="G39" s="305">
        <f>F39*E39</f>
        <v>0</v>
      </c>
      <c r="H39" s="301" t="s">
        <v>133</v>
      </c>
    </row>
    <row r="40" spans="1:27" x14ac:dyDescent="0.2">
      <c r="A40" s="316">
        <v>123</v>
      </c>
      <c r="B40" s="298" t="s">
        <v>139</v>
      </c>
      <c r="C40" s="304" t="s">
        <v>405</v>
      </c>
      <c r="D40" s="299" t="s">
        <v>0</v>
      </c>
      <c r="E40" s="369"/>
      <c r="F40" s="368">
        <f>SUM(G34:G38)</f>
        <v>0</v>
      </c>
      <c r="G40" s="305">
        <f>F40*E40</f>
        <v>0</v>
      </c>
      <c r="H40" s="301" t="s">
        <v>133</v>
      </c>
    </row>
    <row r="41" spans="1:27" x14ac:dyDescent="0.2">
      <c r="A41" s="316">
        <v>124</v>
      </c>
      <c r="B41" s="298" t="s">
        <v>141</v>
      </c>
      <c r="C41" s="304" t="s">
        <v>406</v>
      </c>
      <c r="D41" s="299" t="s">
        <v>0</v>
      </c>
      <c r="E41" s="369"/>
      <c r="F41" s="368">
        <f>SUM(G34:G38)</f>
        <v>0</v>
      </c>
      <c r="G41" s="305">
        <f>F41*E41</f>
        <v>0</v>
      </c>
      <c r="H41" s="301" t="s">
        <v>133</v>
      </c>
    </row>
    <row r="42" spans="1:27" x14ac:dyDescent="0.2">
      <c r="A42" s="306"/>
      <c r="B42" s="307" t="s">
        <v>143</v>
      </c>
      <c r="C42" s="329" t="str">
        <f>CONCATENATE(B33," ",C33)</f>
        <v>3 Doplňkové typové</v>
      </c>
      <c r="D42" s="330"/>
      <c r="E42" s="331"/>
      <c r="F42" s="332">
        <v>0</v>
      </c>
      <c r="G42" s="339">
        <f>SUM(G33:G41)</f>
        <v>0</v>
      </c>
      <c r="H42" s="339"/>
    </row>
    <row r="43" spans="1:27" s="365" customFormat="1" x14ac:dyDescent="0.2">
      <c r="A43" s="376" t="s">
        <v>128</v>
      </c>
      <c r="B43" s="377" t="s">
        <v>190</v>
      </c>
      <c r="C43" s="378" t="s">
        <v>438</v>
      </c>
      <c r="D43" s="379"/>
      <c r="E43" s="380"/>
      <c r="F43" s="381">
        <v>0</v>
      </c>
      <c r="G43" s="382"/>
      <c r="H43" s="383"/>
    </row>
    <row r="44" spans="1:27" s="365" customFormat="1" x14ac:dyDescent="0.2">
      <c r="A44" s="316">
        <v>141</v>
      </c>
      <c r="B44" s="298" t="s">
        <v>439</v>
      </c>
      <c r="C44" s="304" t="s">
        <v>440</v>
      </c>
      <c r="D44" s="299" t="s">
        <v>132</v>
      </c>
      <c r="E44" s="364">
        <v>94</v>
      </c>
      <c r="F44" s="368"/>
      <c r="G44" s="338">
        <f t="shared" ref="G44:G53" si="2">E44*F44</f>
        <v>0</v>
      </c>
      <c r="H44" s="360" t="s">
        <v>133</v>
      </c>
    </row>
    <row r="45" spans="1:27" s="365" customFormat="1" x14ac:dyDescent="0.2">
      <c r="A45" s="316">
        <v>142</v>
      </c>
      <c r="B45" s="298" t="s">
        <v>441</v>
      </c>
      <c r="C45" s="304" t="s">
        <v>442</v>
      </c>
      <c r="D45" s="299" t="s">
        <v>132</v>
      </c>
      <c r="E45" s="364">
        <v>21</v>
      </c>
      <c r="F45" s="368"/>
      <c r="G45" s="338">
        <f t="shared" si="2"/>
        <v>0</v>
      </c>
      <c r="H45" s="360" t="s">
        <v>133</v>
      </c>
    </row>
    <row r="46" spans="1:27" s="365" customFormat="1" x14ac:dyDescent="0.2">
      <c r="A46" s="316">
        <v>143</v>
      </c>
      <c r="B46" s="298" t="s">
        <v>443</v>
      </c>
      <c r="C46" s="304" t="s">
        <v>444</v>
      </c>
      <c r="D46" s="299" t="s">
        <v>132</v>
      </c>
      <c r="E46" s="364">
        <v>62</v>
      </c>
      <c r="F46" s="368"/>
      <c r="G46" s="338">
        <f t="shared" si="2"/>
        <v>0</v>
      </c>
      <c r="H46" s="360" t="s">
        <v>133</v>
      </c>
    </row>
    <row r="47" spans="1:27" s="365" customFormat="1" x14ac:dyDescent="0.2">
      <c r="A47" s="316">
        <v>144</v>
      </c>
      <c r="B47" s="298" t="s">
        <v>445</v>
      </c>
      <c r="C47" s="304" t="s">
        <v>446</v>
      </c>
      <c r="D47" s="299" t="s">
        <v>132</v>
      </c>
      <c r="E47" s="364">
        <v>28</v>
      </c>
      <c r="F47" s="368"/>
      <c r="G47" s="338">
        <f t="shared" si="2"/>
        <v>0</v>
      </c>
      <c r="H47" s="360" t="s">
        <v>133</v>
      </c>
    </row>
    <row r="48" spans="1:27" s="365" customFormat="1" x14ac:dyDescent="0.2">
      <c r="A48" s="316">
        <v>145</v>
      </c>
      <c r="B48" s="298" t="s">
        <v>447</v>
      </c>
      <c r="C48" s="304" t="s">
        <v>448</v>
      </c>
      <c r="D48" s="299" t="s">
        <v>132</v>
      </c>
      <c r="E48" s="364">
        <v>28</v>
      </c>
      <c r="F48" s="368"/>
      <c r="G48" s="338">
        <f t="shared" si="2"/>
        <v>0</v>
      </c>
      <c r="H48" s="360" t="s">
        <v>133</v>
      </c>
    </row>
    <row r="49" spans="1:27" s="365" customFormat="1" x14ac:dyDescent="0.2">
      <c r="A49" s="316">
        <v>146</v>
      </c>
      <c r="B49" s="298" t="s">
        <v>449</v>
      </c>
      <c r="C49" s="304" t="s">
        <v>450</v>
      </c>
      <c r="D49" s="299" t="s">
        <v>132</v>
      </c>
      <c r="E49" s="364">
        <v>5</v>
      </c>
      <c r="F49" s="368"/>
      <c r="G49" s="338">
        <f t="shared" si="2"/>
        <v>0</v>
      </c>
      <c r="H49" s="360" t="s">
        <v>133</v>
      </c>
    </row>
    <row r="50" spans="1:27" s="365" customFormat="1" x14ac:dyDescent="0.2">
      <c r="A50" s="316">
        <v>147</v>
      </c>
      <c r="B50" s="298" t="s">
        <v>451</v>
      </c>
      <c r="C50" s="304" t="s">
        <v>452</v>
      </c>
      <c r="D50" s="299" t="s">
        <v>132</v>
      </c>
      <c r="E50" s="364">
        <v>3</v>
      </c>
      <c r="F50" s="368"/>
      <c r="G50" s="338">
        <f t="shared" si="2"/>
        <v>0</v>
      </c>
      <c r="H50" s="360" t="s">
        <v>133</v>
      </c>
    </row>
    <row r="51" spans="1:27" s="365" customFormat="1" x14ac:dyDescent="0.2">
      <c r="A51" s="316">
        <v>148</v>
      </c>
      <c r="B51" s="298" t="s">
        <v>453</v>
      </c>
      <c r="C51" s="304" t="s">
        <v>454</v>
      </c>
      <c r="D51" s="299" t="s">
        <v>132</v>
      </c>
      <c r="E51" s="364">
        <v>21</v>
      </c>
      <c r="F51" s="368"/>
      <c r="G51" s="338">
        <f t="shared" si="2"/>
        <v>0</v>
      </c>
      <c r="H51" s="360" t="s">
        <v>133</v>
      </c>
    </row>
    <row r="52" spans="1:27" s="365" customFormat="1" x14ac:dyDescent="0.2">
      <c r="A52" s="316">
        <v>149</v>
      </c>
      <c r="B52" s="298" t="s">
        <v>455</v>
      </c>
      <c r="C52" s="304" t="s">
        <v>456</v>
      </c>
      <c r="D52" s="299" t="s">
        <v>132</v>
      </c>
      <c r="E52" s="364">
        <v>10</v>
      </c>
      <c r="F52" s="368"/>
      <c r="G52" s="338">
        <f t="shared" si="2"/>
        <v>0</v>
      </c>
      <c r="H52" s="360" t="s">
        <v>133</v>
      </c>
    </row>
    <row r="53" spans="1:27" s="365" customFormat="1" x14ac:dyDescent="0.2">
      <c r="A53" s="316">
        <v>150</v>
      </c>
      <c r="B53" s="298" t="s">
        <v>457</v>
      </c>
      <c r="C53" s="304" t="s">
        <v>458</v>
      </c>
      <c r="D53" s="299" t="s">
        <v>132</v>
      </c>
      <c r="E53" s="364">
        <v>8</v>
      </c>
      <c r="F53" s="368"/>
      <c r="G53" s="338">
        <f t="shared" si="2"/>
        <v>0</v>
      </c>
      <c r="H53" s="360" t="s">
        <v>133</v>
      </c>
    </row>
    <row r="54" spans="1:27" s="365" customFormat="1" x14ac:dyDescent="0.2">
      <c r="A54" s="316">
        <v>151</v>
      </c>
      <c r="B54" s="298" t="s">
        <v>138</v>
      </c>
      <c r="C54" s="304" t="s">
        <v>108</v>
      </c>
      <c r="D54" s="299" t="s">
        <v>0</v>
      </c>
      <c r="E54" s="369"/>
      <c r="F54" s="364">
        <f>SUM(G44:G53)</f>
        <v>0</v>
      </c>
      <c r="G54" s="338">
        <f>F54*E54</f>
        <v>0</v>
      </c>
      <c r="H54" s="360" t="s">
        <v>133</v>
      </c>
    </row>
    <row r="55" spans="1:27" s="365" customFormat="1" x14ac:dyDescent="0.2">
      <c r="A55" s="316">
        <v>152</v>
      </c>
      <c r="B55" s="298" t="s">
        <v>459</v>
      </c>
      <c r="C55" s="304" t="s">
        <v>460</v>
      </c>
      <c r="D55" s="299" t="s">
        <v>0</v>
      </c>
      <c r="E55" s="369"/>
      <c r="F55" s="364">
        <f>SUM(G44:G53)</f>
        <v>0</v>
      </c>
      <c r="G55" s="338">
        <f>F55*E55</f>
        <v>0</v>
      </c>
      <c r="H55" s="360" t="s">
        <v>133</v>
      </c>
    </row>
    <row r="56" spans="1:27" s="365" customFormat="1" x14ac:dyDescent="0.2">
      <c r="A56" s="316">
        <v>153</v>
      </c>
      <c r="B56" s="298" t="s">
        <v>461</v>
      </c>
      <c r="C56" s="304" t="s">
        <v>462</v>
      </c>
      <c r="D56" s="299" t="s">
        <v>0</v>
      </c>
      <c r="E56" s="369"/>
      <c r="F56" s="364">
        <f>SUM(G44:G53)</f>
        <v>0</v>
      </c>
      <c r="G56" s="338">
        <f>F56*E56</f>
        <v>0</v>
      </c>
      <c r="H56" s="360" t="s">
        <v>133</v>
      </c>
    </row>
    <row r="57" spans="1:27" x14ac:dyDescent="0.2">
      <c r="A57" s="306"/>
      <c r="B57" s="307" t="s">
        <v>143</v>
      </c>
      <c r="C57" s="329" t="str">
        <f>CONCATENATE(B43," ",C43)</f>
        <v>5 Zařízení koupelen a WC</v>
      </c>
      <c r="D57" s="330"/>
      <c r="E57" s="331"/>
      <c r="F57" s="332">
        <v>0</v>
      </c>
      <c r="G57" s="339">
        <f>SUM(G44:G56)</f>
        <v>0</v>
      </c>
      <c r="H57" s="339"/>
    </row>
    <row r="58" spans="1:27" x14ac:dyDescent="0.2">
      <c r="A58" s="291" t="s">
        <v>128</v>
      </c>
      <c r="B58" s="292" t="s">
        <v>191</v>
      </c>
      <c r="C58" s="344" t="s">
        <v>463</v>
      </c>
      <c r="D58" s="276"/>
      <c r="E58" s="345"/>
      <c r="F58" s="345">
        <v>0</v>
      </c>
      <c r="G58" s="346"/>
      <c r="H58" s="296"/>
      <c r="Z58" s="302"/>
      <c r="AA58" s="302"/>
    </row>
    <row r="59" spans="1:27" s="365" customFormat="1" x14ac:dyDescent="0.2">
      <c r="A59" s="316">
        <v>155</v>
      </c>
      <c r="B59" s="318" t="s">
        <v>466</v>
      </c>
      <c r="C59" s="304" t="s">
        <v>467</v>
      </c>
      <c r="D59" s="361" t="s">
        <v>132</v>
      </c>
      <c r="E59" s="364">
        <v>15</v>
      </c>
      <c r="F59" s="368"/>
      <c r="G59" s="338">
        <f t="shared" ref="G59:G71" si="3">F59*E59</f>
        <v>0</v>
      </c>
      <c r="H59" s="360" t="s">
        <v>133</v>
      </c>
    </row>
    <row r="60" spans="1:27" s="365" customFormat="1" x14ac:dyDescent="0.2">
      <c r="A60" s="316">
        <v>157</v>
      </c>
      <c r="B60" s="318" t="s">
        <v>470</v>
      </c>
      <c r="C60" s="304" t="s">
        <v>471</v>
      </c>
      <c r="D60" s="361" t="s">
        <v>472</v>
      </c>
      <c r="E60" s="364">
        <v>38</v>
      </c>
      <c r="F60" s="368"/>
      <c r="G60" s="338">
        <f t="shared" si="3"/>
        <v>0</v>
      </c>
      <c r="H60" s="360" t="s">
        <v>133</v>
      </c>
    </row>
    <row r="61" spans="1:27" s="365" customFormat="1" x14ac:dyDescent="0.2">
      <c r="A61" s="316">
        <v>158</v>
      </c>
      <c r="B61" s="318" t="s">
        <v>473</v>
      </c>
      <c r="C61" s="304" t="s">
        <v>474</v>
      </c>
      <c r="D61" s="361" t="s">
        <v>132</v>
      </c>
      <c r="E61" s="364">
        <v>840</v>
      </c>
      <c r="F61" s="368"/>
      <c r="G61" s="338">
        <f t="shared" si="3"/>
        <v>0</v>
      </c>
      <c r="H61" s="360" t="s">
        <v>133</v>
      </c>
    </row>
    <row r="62" spans="1:27" s="365" customFormat="1" x14ac:dyDescent="0.2">
      <c r="A62" s="316">
        <v>159</v>
      </c>
      <c r="B62" s="318" t="s">
        <v>475</v>
      </c>
      <c r="C62" s="304" t="s">
        <v>476</v>
      </c>
      <c r="D62" s="361" t="s">
        <v>132</v>
      </c>
      <c r="E62" s="364">
        <v>87</v>
      </c>
      <c r="F62" s="368"/>
      <c r="G62" s="338">
        <f t="shared" si="3"/>
        <v>0</v>
      </c>
      <c r="H62" s="360" t="s">
        <v>133</v>
      </c>
    </row>
    <row r="63" spans="1:27" s="365" customFormat="1" x14ac:dyDescent="0.2">
      <c r="A63" s="316">
        <v>160</v>
      </c>
      <c r="B63" s="318" t="s">
        <v>477</v>
      </c>
      <c r="C63" s="304" t="s">
        <v>478</v>
      </c>
      <c r="D63" s="361" t="s">
        <v>132</v>
      </c>
      <c r="E63" s="364">
        <v>10</v>
      </c>
      <c r="F63" s="368"/>
      <c r="G63" s="338">
        <f t="shared" si="3"/>
        <v>0</v>
      </c>
      <c r="H63" s="360" t="s">
        <v>133</v>
      </c>
    </row>
    <row r="64" spans="1:27" s="365" customFormat="1" x14ac:dyDescent="0.2">
      <c r="A64" s="316">
        <v>161</v>
      </c>
      <c r="B64" s="318" t="s">
        <v>479</v>
      </c>
      <c r="C64" s="304" t="s">
        <v>480</v>
      </c>
      <c r="D64" s="361" t="s">
        <v>132</v>
      </c>
      <c r="E64" s="364">
        <v>1</v>
      </c>
      <c r="F64" s="368"/>
      <c r="G64" s="338">
        <f t="shared" si="3"/>
        <v>0</v>
      </c>
      <c r="H64" s="360" t="s">
        <v>133</v>
      </c>
    </row>
    <row r="65" spans="1:27" s="365" customFormat="1" x14ac:dyDescent="0.2">
      <c r="A65" s="316">
        <v>162</v>
      </c>
      <c r="B65" s="318" t="s">
        <v>481</v>
      </c>
      <c r="C65" s="304" t="s">
        <v>482</v>
      </c>
      <c r="D65" s="361" t="s">
        <v>132</v>
      </c>
      <c r="E65" s="364">
        <v>17</v>
      </c>
      <c r="F65" s="368"/>
      <c r="G65" s="338">
        <f t="shared" si="3"/>
        <v>0</v>
      </c>
      <c r="H65" s="360" t="s">
        <v>133</v>
      </c>
    </row>
    <row r="66" spans="1:27" s="365" customFormat="1" x14ac:dyDescent="0.2">
      <c r="A66" s="316">
        <v>163</v>
      </c>
      <c r="B66" s="318" t="s">
        <v>483</v>
      </c>
      <c r="C66" s="304" t="s">
        <v>484</v>
      </c>
      <c r="D66" s="361" t="s">
        <v>132</v>
      </c>
      <c r="E66" s="364">
        <v>33</v>
      </c>
      <c r="F66" s="368"/>
      <c r="G66" s="338">
        <f t="shared" si="3"/>
        <v>0</v>
      </c>
      <c r="H66" s="360" t="s">
        <v>133</v>
      </c>
    </row>
    <row r="67" spans="1:27" s="365" customFormat="1" x14ac:dyDescent="0.2">
      <c r="A67" s="316">
        <v>164</v>
      </c>
      <c r="B67" s="318" t="s">
        <v>485</v>
      </c>
      <c r="C67" s="304" t="s">
        <v>486</v>
      </c>
      <c r="D67" s="361" t="s">
        <v>132</v>
      </c>
      <c r="E67" s="364">
        <v>2</v>
      </c>
      <c r="F67" s="368"/>
      <c r="G67" s="338">
        <f t="shared" si="3"/>
        <v>0</v>
      </c>
      <c r="H67" s="360" t="s">
        <v>133</v>
      </c>
    </row>
    <row r="68" spans="1:27" s="365" customFormat="1" x14ac:dyDescent="0.2">
      <c r="A68" s="316">
        <v>165</v>
      </c>
      <c r="B68" s="318" t="s">
        <v>487</v>
      </c>
      <c r="C68" s="304" t="s">
        <v>488</v>
      </c>
      <c r="D68" s="361" t="s">
        <v>132</v>
      </c>
      <c r="E68" s="364">
        <v>1</v>
      </c>
      <c r="F68" s="368"/>
      <c r="G68" s="338">
        <f t="shared" si="3"/>
        <v>0</v>
      </c>
      <c r="H68" s="360" t="s">
        <v>133</v>
      </c>
    </row>
    <row r="69" spans="1:27" s="365" customFormat="1" x14ac:dyDescent="0.2">
      <c r="A69" s="316">
        <v>166</v>
      </c>
      <c r="B69" s="318" t="s">
        <v>489</v>
      </c>
      <c r="C69" s="304" t="s">
        <v>490</v>
      </c>
      <c r="D69" s="361" t="s">
        <v>132</v>
      </c>
      <c r="E69" s="364">
        <v>7</v>
      </c>
      <c r="F69" s="368"/>
      <c r="G69" s="338">
        <f t="shared" si="3"/>
        <v>0</v>
      </c>
      <c r="H69" s="360" t="s">
        <v>133</v>
      </c>
    </row>
    <row r="70" spans="1:27" s="365" customFormat="1" x14ac:dyDescent="0.2">
      <c r="A70" s="316">
        <v>167</v>
      </c>
      <c r="B70" s="318" t="s">
        <v>491</v>
      </c>
      <c r="C70" s="304" t="s">
        <v>492</v>
      </c>
      <c r="D70" s="361" t="s">
        <v>132</v>
      </c>
      <c r="E70" s="364">
        <v>1</v>
      </c>
      <c r="F70" s="368"/>
      <c r="G70" s="338">
        <f t="shared" si="3"/>
        <v>0</v>
      </c>
      <c r="H70" s="360" t="s">
        <v>133</v>
      </c>
    </row>
    <row r="71" spans="1:27" s="365" customFormat="1" x14ac:dyDescent="0.2">
      <c r="A71" s="316">
        <v>169</v>
      </c>
      <c r="B71" s="318" t="s">
        <v>495</v>
      </c>
      <c r="C71" s="304" t="s">
        <v>496</v>
      </c>
      <c r="D71" s="361" t="s">
        <v>132</v>
      </c>
      <c r="E71" s="364">
        <v>1</v>
      </c>
      <c r="F71" s="368"/>
      <c r="G71" s="338">
        <f t="shared" si="3"/>
        <v>0</v>
      </c>
      <c r="H71" s="360" t="s">
        <v>133</v>
      </c>
    </row>
    <row r="72" spans="1:27" s="365" customFormat="1" ht="12.75" customHeight="1" x14ac:dyDescent="0.2">
      <c r="A72" s="316">
        <v>170</v>
      </c>
      <c r="B72" s="318" t="s">
        <v>497</v>
      </c>
      <c r="C72" s="304" t="s">
        <v>560</v>
      </c>
      <c r="D72" s="361" t="s">
        <v>132</v>
      </c>
      <c r="E72" s="364">
        <v>2</v>
      </c>
      <c r="F72" s="368"/>
      <c r="G72" s="338">
        <f>F72*E72</f>
        <v>0</v>
      </c>
      <c r="H72" s="360" t="s">
        <v>133</v>
      </c>
    </row>
    <row r="73" spans="1:27" x14ac:dyDescent="0.2">
      <c r="A73" s="297">
        <v>171</v>
      </c>
      <c r="B73" s="298" t="s">
        <v>138</v>
      </c>
      <c r="C73" s="304" t="s">
        <v>108</v>
      </c>
      <c r="D73" s="299" t="s">
        <v>0</v>
      </c>
      <c r="E73" s="369"/>
      <c r="F73" s="364">
        <f>SUM(G59:G72)</f>
        <v>0</v>
      </c>
      <c r="G73" s="338">
        <f>F73*E73</f>
        <v>0</v>
      </c>
      <c r="H73" s="301" t="s">
        <v>133</v>
      </c>
      <c r="Z73" s="302"/>
      <c r="AA73" s="302"/>
    </row>
    <row r="74" spans="1:27" x14ac:dyDescent="0.2">
      <c r="A74" s="297">
        <v>172</v>
      </c>
      <c r="B74" s="298" t="s">
        <v>459</v>
      </c>
      <c r="C74" s="304" t="s">
        <v>498</v>
      </c>
      <c r="D74" s="299" t="s">
        <v>0</v>
      </c>
      <c r="E74" s="369"/>
      <c r="F74" s="364">
        <f>SUM(G59:G72)</f>
        <v>0</v>
      </c>
      <c r="G74" s="338">
        <f>F74*E74</f>
        <v>0</v>
      </c>
      <c r="H74" s="301" t="s">
        <v>133</v>
      </c>
      <c r="Z74" s="302"/>
      <c r="AA74" s="302"/>
    </row>
    <row r="75" spans="1:27" x14ac:dyDescent="0.2">
      <c r="A75" s="297">
        <v>173</v>
      </c>
      <c r="B75" s="298" t="s">
        <v>461</v>
      </c>
      <c r="C75" s="304" t="s">
        <v>499</v>
      </c>
      <c r="D75" s="299" t="s">
        <v>0</v>
      </c>
      <c r="E75" s="369"/>
      <c r="F75" s="364">
        <f>SUM(G59:G72)</f>
        <v>0</v>
      </c>
      <c r="G75" s="338">
        <f>F75*E75</f>
        <v>0</v>
      </c>
      <c r="H75" s="301" t="s">
        <v>133</v>
      </c>
      <c r="Z75" s="302"/>
      <c r="AA75" s="302"/>
    </row>
    <row r="76" spans="1:27" x14ac:dyDescent="0.2">
      <c r="A76" s="306"/>
      <c r="B76" s="307" t="s">
        <v>143</v>
      </c>
      <c r="C76" s="329" t="str">
        <f>CONCATENATE(B58," ",C58)</f>
        <v>6 Prvky informačního systému</v>
      </c>
      <c r="D76" s="330"/>
      <c r="E76" s="331"/>
      <c r="F76" s="332">
        <v>0</v>
      </c>
      <c r="G76" s="339">
        <f>SUM(G59:G75)</f>
        <v>0</v>
      </c>
      <c r="H76" s="339"/>
      <c r="Z76" s="302"/>
      <c r="AA76" s="302"/>
    </row>
    <row r="77" spans="1:27" x14ac:dyDescent="0.2">
      <c r="A77" s="291" t="s">
        <v>128</v>
      </c>
      <c r="B77" s="292" t="s">
        <v>109</v>
      </c>
      <c r="C77" s="333" t="s">
        <v>176</v>
      </c>
      <c r="D77" s="334"/>
      <c r="E77" s="335"/>
      <c r="F77" s="335">
        <v>0</v>
      </c>
      <c r="G77" s="336"/>
      <c r="H77" s="296"/>
    </row>
    <row r="78" spans="1:27" x14ac:dyDescent="0.2">
      <c r="A78" s="297">
        <v>34</v>
      </c>
      <c r="B78" s="337" t="s">
        <v>177</v>
      </c>
      <c r="C78" s="304" t="s">
        <v>178</v>
      </c>
      <c r="D78" s="299" t="s">
        <v>179</v>
      </c>
      <c r="E78" s="300">
        <v>1</v>
      </c>
      <c r="F78" s="368"/>
      <c r="G78" s="338">
        <f>E78*F78</f>
        <v>0</v>
      </c>
      <c r="H78" s="301" t="s">
        <v>133</v>
      </c>
    </row>
    <row r="79" spans="1:27" ht="45" x14ac:dyDescent="0.2">
      <c r="A79" s="297">
        <v>35</v>
      </c>
      <c r="B79" s="337" t="s">
        <v>180</v>
      </c>
      <c r="C79" s="304" t="s">
        <v>181</v>
      </c>
      <c r="D79" s="299" t="s">
        <v>182</v>
      </c>
      <c r="E79" s="300">
        <v>25</v>
      </c>
      <c r="F79" s="368"/>
      <c r="G79" s="338">
        <f t="shared" ref="G79:G81" si="4">E79*F79</f>
        <v>0</v>
      </c>
      <c r="H79" s="301" t="s">
        <v>133</v>
      </c>
    </row>
    <row r="80" spans="1:27" ht="33.75" x14ac:dyDescent="0.2">
      <c r="A80" s="297">
        <v>36</v>
      </c>
      <c r="B80" s="337" t="s">
        <v>183</v>
      </c>
      <c r="C80" s="304" t="s">
        <v>184</v>
      </c>
      <c r="D80" s="299" t="s">
        <v>179</v>
      </c>
      <c r="E80" s="300">
        <v>1</v>
      </c>
      <c r="F80" s="368"/>
      <c r="G80" s="338">
        <f t="shared" si="4"/>
        <v>0</v>
      </c>
      <c r="H80" s="301" t="s">
        <v>133</v>
      </c>
    </row>
    <row r="81" spans="1:8" ht="22.5" x14ac:dyDescent="0.2">
      <c r="A81" s="297">
        <v>37</v>
      </c>
      <c r="B81" s="337" t="s">
        <v>185</v>
      </c>
      <c r="C81" s="304" t="s">
        <v>186</v>
      </c>
      <c r="D81" s="299" t="s">
        <v>179</v>
      </c>
      <c r="E81" s="300">
        <v>1</v>
      </c>
      <c r="F81" s="368"/>
      <c r="G81" s="338">
        <f t="shared" si="4"/>
        <v>0</v>
      </c>
      <c r="H81" s="301" t="s">
        <v>133</v>
      </c>
    </row>
    <row r="82" spans="1:8" x14ac:dyDescent="0.2">
      <c r="A82" s="306"/>
      <c r="B82" s="307" t="s">
        <v>143</v>
      </c>
      <c r="C82" s="329" t="str">
        <f>CONCATENATE(B77," ",C77)</f>
        <v>10 Vedlejší rozpočtové náklady</v>
      </c>
      <c r="D82" s="330"/>
      <c r="E82" s="331"/>
      <c r="F82" s="332"/>
      <c r="G82" s="339">
        <f>SUM(G78:G81)</f>
        <v>0</v>
      </c>
      <c r="H82" s="339"/>
    </row>
  </sheetData>
  <mergeCells count="4">
    <mergeCell ref="A1:G1"/>
    <mergeCell ref="A3:B3"/>
    <mergeCell ref="A4:B4"/>
    <mergeCell ref="E4:G4"/>
  </mergeCells>
  <printOptions gridLines="1" gridLinesSet="0"/>
  <pageMargins left="0.7" right="0.7" top="0.75" bottom="0.75" header="0.3" footer="0.3"/>
  <pageSetup paperSize="9" scale="7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"/>
  <sheetViews>
    <sheetView workbookViewId="0">
      <selection activeCell="J10" sqref="J10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8" max="8" width="8.85546875" customWidth="1"/>
    <col min="9" max="9" width="9.140625" hidden="1" customWidth="1"/>
  </cols>
  <sheetData>
    <row r="1" spans="1:57" ht="24.75" customHeight="1" thickBot="1" x14ac:dyDescent="0.25">
      <c r="A1" s="129" t="s">
        <v>50</v>
      </c>
      <c r="B1" s="130"/>
      <c r="C1" s="130"/>
      <c r="D1" s="130"/>
      <c r="E1" s="130"/>
      <c r="F1" s="130"/>
      <c r="G1" s="130"/>
    </row>
    <row r="2" spans="1:57" ht="12.75" customHeight="1" x14ac:dyDescent="0.2">
      <c r="A2" s="131" t="s">
        <v>51</v>
      </c>
      <c r="B2" s="132"/>
      <c r="C2" s="133"/>
      <c r="D2" s="133"/>
      <c r="E2" s="134"/>
      <c r="F2" s="135" t="s">
        <v>52</v>
      </c>
      <c r="G2" s="136"/>
    </row>
    <row r="3" spans="1:57" ht="3" hidden="1" customHeight="1" x14ac:dyDescent="0.2">
      <c r="A3" s="137"/>
      <c r="B3" s="138"/>
      <c r="C3" s="139"/>
      <c r="D3" s="139"/>
      <c r="E3" s="140"/>
      <c r="F3" s="141"/>
      <c r="G3" s="142"/>
    </row>
    <row r="4" spans="1:57" ht="12" customHeight="1" x14ac:dyDescent="0.2">
      <c r="A4" s="143" t="s">
        <v>53</v>
      </c>
      <c r="B4" s="138"/>
      <c r="C4" s="139" t="s">
        <v>54</v>
      </c>
      <c r="D4" s="139"/>
      <c r="E4" s="140"/>
      <c r="F4" s="141" t="s">
        <v>55</v>
      </c>
      <c r="G4" s="144"/>
    </row>
    <row r="5" spans="1:57" ht="12.95" customHeight="1" x14ac:dyDescent="0.2">
      <c r="A5" s="145" t="s">
        <v>56</v>
      </c>
      <c r="B5" s="146"/>
      <c r="C5" s="147" t="s">
        <v>57</v>
      </c>
      <c r="D5" s="148"/>
      <c r="E5" s="146"/>
      <c r="F5" s="141" t="s">
        <v>58</v>
      </c>
      <c r="G5" s="142"/>
    </row>
    <row r="6" spans="1:57" ht="12.95" customHeight="1" x14ac:dyDescent="0.2">
      <c r="A6" s="143" t="s">
        <v>40</v>
      </c>
      <c r="B6" s="138"/>
      <c r="C6" s="139" t="s">
        <v>59</v>
      </c>
      <c r="D6" s="139"/>
      <c r="E6" s="140"/>
      <c r="F6" s="149" t="s">
        <v>60</v>
      </c>
      <c r="G6" s="150"/>
      <c r="O6" s="151"/>
    </row>
    <row r="7" spans="1:57" ht="27" customHeight="1" x14ac:dyDescent="0.2">
      <c r="A7" s="152"/>
      <c r="B7" s="153"/>
      <c r="C7" s="426" t="s">
        <v>61</v>
      </c>
      <c r="D7" s="427"/>
      <c r="E7" s="428"/>
      <c r="F7" s="154" t="s">
        <v>62</v>
      </c>
      <c r="G7" s="150"/>
      <c r="I7" s="151"/>
    </row>
    <row r="8" spans="1:57" x14ac:dyDescent="0.2">
      <c r="A8" s="155" t="s">
        <v>63</v>
      </c>
      <c r="B8" s="141"/>
      <c r="C8" s="424" t="s">
        <v>49</v>
      </c>
      <c r="D8" s="424"/>
      <c r="E8" s="425"/>
      <c r="F8" s="156" t="s">
        <v>64</v>
      </c>
      <c r="G8" s="157"/>
      <c r="H8" s="158"/>
      <c r="I8" s="159"/>
    </row>
    <row r="9" spans="1:57" x14ac:dyDescent="0.2">
      <c r="A9" s="155" t="s">
        <v>65</v>
      </c>
      <c r="B9" s="141"/>
      <c r="C9" s="424" t="s">
        <v>49</v>
      </c>
      <c r="D9" s="424"/>
      <c r="E9" s="425"/>
      <c r="F9" s="141"/>
      <c r="G9" s="160"/>
      <c r="H9" s="5"/>
    </row>
    <row r="10" spans="1:57" x14ac:dyDescent="0.2">
      <c r="A10" s="155" t="s">
        <v>67</v>
      </c>
      <c r="B10" s="141"/>
      <c r="C10" s="424" t="s">
        <v>48</v>
      </c>
      <c r="D10" s="424"/>
      <c r="E10" s="424"/>
      <c r="F10" s="161"/>
      <c r="G10" s="162"/>
      <c r="H10" s="163"/>
    </row>
    <row r="11" spans="1:57" ht="13.5" customHeight="1" x14ac:dyDescent="0.2">
      <c r="A11" s="155" t="s">
        <v>68</v>
      </c>
      <c r="B11" s="141"/>
      <c r="C11" s="424"/>
      <c r="D11" s="424"/>
      <c r="E11" s="424"/>
      <c r="F11" s="164" t="s">
        <v>69</v>
      </c>
      <c r="G11" s="165">
        <v>18255</v>
      </c>
      <c r="H11" s="5"/>
      <c r="BA11" s="166"/>
      <c r="BB11" s="166"/>
      <c r="BC11" s="166"/>
      <c r="BD11" s="166"/>
      <c r="BE11" s="166"/>
    </row>
    <row r="12" spans="1:57" ht="12.75" customHeight="1" x14ac:dyDescent="0.2">
      <c r="A12" s="167" t="s">
        <v>70</v>
      </c>
      <c r="B12" s="138"/>
      <c r="C12" s="424" t="s">
        <v>49</v>
      </c>
      <c r="D12" s="424"/>
      <c r="E12" s="425"/>
      <c r="F12" s="168" t="s">
        <v>71</v>
      </c>
      <c r="G12" s="169"/>
      <c r="H12" s="5"/>
    </row>
    <row r="13" spans="1:57" ht="28.5" customHeight="1" thickBot="1" x14ac:dyDescent="0.25">
      <c r="A13" s="170" t="s">
        <v>188</v>
      </c>
      <c r="B13" s="171"/>
      <c r="C13" s="171"/>
      <c r="D13" s="171"/>
      <c r="E13" s="172"/>
      <c r="F13" s="172"/>
      <c r="G13" s="173"/>
      <c r="H13" s="5"/>
    </row>
    <row r="14" spans="1:57" ht="17.25" customHeight="1" thickBot="1" x14ac:dyDescent="0.25">
      <c r="A14" s="174" t="s">
        <v>73</v>
      </c>
      <c r="B14" s="175"/>
      <c r="C14" s="176"/>
      <c r="D14" s="177" t="s">
        <v>74</v>
      </c>
      <c r="E14" s="178"/>
      <c r="F14" s="178"/>
      <c r="G14" s="176"/>
    </row>
    <row r="15" spans="1:57" ht="15.95" customHeight="1" x14ac:dyDescent="0.2">
      <c r="A15" s="179"/>
      <c r="B15" s="180" t="s">
        <v>75</v>
      </c>
      <c r="C15" s="181">
        <f>HSV</f>
        <v>0</v>
      </c>
      <c r="D15" s="182"/>
      <c r="E15" s="183"/>
      <c r="F15" s="184"/>
      <c r="G15" s="181"/>
    </row>
    <row r="16" spans="1:57" ht="15.95" customHeight="1" x14ac:dyDescent="0.2">
      <c r="A16" s="179" t="s">
        <v>76</v>
      </c>
      <c r="B16" s="180" t="s">
        <v>77</v>
      </c>
      <c r="C16" s="181">
        <f>'Rekapitulace neinv'!F14</f>
        <v>0</v>
      </c>
      <c r="D16" s="137"/>
      <c r="E16" s="185"/>
      <c r="F16" s="186"/>
      <c r="G16" s="181"/>
    </row>
    <row r="17" spans="1:9" ht="15.95" customHeight="1" x14ac:dyDescent="0.2">
      <c r="A17" s="179" t="s">
        <v>78</v>
      </c>
      <c r="B17" s="180" t="s">
        <v>79</v>
      </c>
      <c r="C17" s="181">
        <f>Mont</f>
        <v>0</v>
      </c>
      <c r="D17" s="137"/>
      <c r="E17" s="185"/>
      <c r="F17" s="186"/>
      <c r="G17" s="181"/>
    </row>
    <row r="18" spans="1:9" ht="15.95" customHeight="1" x14ac:dyDescent="0.2">
      <c r="A18" s="187" t="s">
        <v>80</v>
      </c>
      <c r="B18" s="188" t="s">
        <v>81</v>
      </c>
      <c r="C18" s="181">
        <f>Dodavka</f>
        <v>0</v>
      </c>
      <c r="D18" s="137"/>
      <c r="E18" s="185"/>
      <c r="F18" s="186"/>
      <c r="G18" s="181"/>
    </row>
    <row r="19" spans="1:9" ht="15.95" customHeight="1" x14ac:dyDescent="0.2">
      <c r="A19" s="189" t="s">
        <v>82</v>
      </c>
      <c r="B19" s="180"/>
      <c r="C19" s="181">
        <f>SUM(C15:C18)</f>
        <v>0</v>
      </c>
      <c r="D19" s="137"/>
      <c r="E19" s="185"/>
      <c r="F19" s="186"/>
      <c r="G19" s="181"/>
    </row>
    <row r="20" spans="1:9" ht="15.95" customHeight="1" x14ac:dyDescent="0.2">
      <c r="A20" s="189"/>
      <c r="B20" s="180"/>
      <c r="C20" s="181"/>
      <c r="D20" s="137"/>
      <c r="E20" s="185"/>
      <c r="F20" s="186"/>
      <c r="G20" s="181"/>
    </row>
    <row r="21" spans="1:9" ht="15.95" customHeight="1" x14ac:dyDescent="0.2">
      <c r="A21" s="189" t="s">
        <v>83</v>
      </c>
      <c r="B21" s="180"/>
      <c r="C21" s="181">
        <f>HZS</f>
        <v>0</v>
      </c>
      <c r="D21" s="137"/>
      <c r="E21" s="185"/>
      <c r="F21" s="186"/>
      <c r="G21" s="181"/>
    </row>
    <row r="22" spans="1:9" ht="15.95" customHeight="1" x14ac:dyDescent="0.2">
      <c r="A22" s="190" t="s">
        <v>84</v>
      </c>
      <c r="B22" s="191"/>
      <c r="C22" s="181">
        <f>C19+C21</f>
        <v>0</v>
      </c>
      <c r="D22" s="137" t="s">
        <v>85</v>
      </c>
      <c r="E22" s="185"/>
      <c r="F22" s="186"/>
      <c r="G22" s="181">
        <f>G23-SUM(G15:G21)</f>
        <v>0</v>
      </c>
    </row>
    <row r="23" spans="1:9" ht="15.95" customHeight="1" thickBot="1" x14ac:dyDescent="0.25">
      <c r="A23" s="431" t="s">
        <v>86</v>
      </c>
      <c r="B23" s="432"/>
      <c r="C23" s="192">
        <f>C22+G23</f>
        <v>0</v>
      </c>
      <c r="D23" s="193" t="s">
        <v>87</v>
      </c>
      <c r="E23" s="194"/>
      <c r="F23" s="195"/>
      <c r="G23" s="181">
        <f>'Rekapitulace neinv'!I19</f>
        <v>0</v>
      </c>
    </row>
    <row r="24" spans="1:9" x14ac:dyDescent="0.2">
      <c r="A24" s="196" t="s">
        <v>88</v>
      </c>
      <c r="B24" s="197"/>
      <c r="C24" s="198"/>
      <c r="D24" s="197" t="s">
        <v>2</v>
      </c>
      <c r="E24" s="197"/>
      <c r="F24" s="199" t="s">
        <v>3</v>
      </c>
      <c r="G24" s="200"/>
    </row>
    <row r="25" spans="1:9" x14ac:dyDescent="0.2">
      <c r="A25" s="190" t="s">
        <v>89</v>
      </c>
      <c r="B25" s="191"/>
      <c r="C25" s="201"/>
      <c r="D25" s="191" t="s">
        <v>89</v>
      </c>
      <c r="E25" s="202"/>
      <c r="F25" s="203" t="s">
        <v>89</v>
      </c>
      <c r="G25" s="204"/>
    </row>
    <row r="26" spans="1:9" ht="37.5" customHeight="1" x14ac:dyDescent="0.2">
      <c r="A26" s="190" t="s">
        <v>90</v>
      </c>
      <c r="B26" s="205"/>
      <c r="C26" s="201"/>
      <c r="D26" s="191" t="s">
        <v>90</v>
      </c>
      <c r="E26" s="202"/>
      <c r="F26" s="203" t="s">
        <v>90</v>
      </c>
      <c r="G26" s="204"/>
    </row>
    <row r="27" spans="1:9" x14ac:dyDescent="0.2">
      <c r="A27" s="190"/>
      <c r="B27" s="206"/>
      <c r="C27" s="201"/>
      <c r="D27" s="191"/>
      <c r="E27" s="202"/>
      <c r="F27" s="203"/>
      <c r="G27" s="204"/>
    </row>
    <row r="28" spans="1:9" x14ac:dyDescent="0.2">
      <c r="A28" s="190" t="s">
        <v>91</v>
      </c>
      <c r="B28" s="191"/>
      <c r="C28" s="201"/>
      <c r="D28" s="203" t="s">
        <v>92</v>
      </c>
      <c r="E28" s="201"/>
      <c r="F28" s="207" t="s">
        <v>92</v>
      </c>
      <c r="G28" s="204"/>
    </row>
    <row r="29" spans="1:9" ht="69" customHeight="1" x14ac:dyDescent="0.2">
      <c r="A29" s="190"/>
      <c r="B29" s="191"/>
      <c r="C29" s="208"/>
      <c r="D29" s="209"/>
      <c r="E29" s="208"/>
      <c r="F29" s="191"/>
      <c r="G29" s="204"/>
    </row>
    <row r="30" spans="1:9" x14ac:dyDescent="0.2">
      <c r="A30" s="210" t="s">
        <v>93</v>
      </c>
      <c r="B30" s="211"/>
      <c r="C30" s="212">
        <v>21</v>
      </c>
      <c r="D30" s="211" t="s">
        <v>94</v>
      </c>
      <c r="E30" s="213"/>
      <c r="F30" s="433">
        <f>C23-F32</f>
        <v>0</v>
      </c>
      <c r="G30" s="434"/>
      <c r="I30" s="355">
        <f>F30</f>
        <v>0</v>
      </c>
    </row>
    <row r="31" spans="1:9" x14ac:dyDescent="0.2">
      <c r="A31" s="210" t="s">
        <v>95</v>
      </c>
      <c r="B31" s="211"/>
      <c r="C31" s="212">
        <v>0</v>
      </c>
      <c r="D31" s="211" t="s">
        <v>96</v>
      </c>
      <c r="E31" s="213"/>
      <c r="F31" s="433">
        <f>ROUND(PRODUCT(F30,C31/100),0)</f>
        <v>0</v>
      </c>
      <c r="G31" s="434"/>
    </row>
    <row r="32" spans="1:9" x14ac:dyDescent="0.2">
      <c r="A32" s="210" t="s">
        <v>93</v>
      </c>
      <c r="B32" s="211"/>
      <c r="C32" s="212">
        <v>15</v>
      </c>
      <c r="D32" s="211" t="s">
        <v>96</v>
      </c>
      <c r="E32" s="213"/>
      <c r="F32" s="433">
        <v>0</v>
      </c>
      <c r="G32" s="434"/>
    </row>
    <row r="33" spans="1:8" x14ac:dyDescent="0.2">
      <c r="A33" s="210" t="s">
        <v>95</v>
      </c>
      <c r="B33" s="214"/>
      <c r="C33" s="215">
        <v>0</v>
      </c>
      <c r="D33" s="211" t="s">
        <v>96</v>
      </c>
      <c r="E33" s="186"/>
      <c r="F33" s="433">
        <f>ROUND(PRODUCT(F32,C33/100),0)</f>
        <v>0</v>
      </c>
      <c r="G33" s="434"/>
    </row>
    <row r="34" spans="1:8" s="219" customFormat="1" ht="19.5" customHeight="1" thickBot="1" x14ac:dyDescent="0.3">
      <c r="A34" s="216" t="s">
        <v>97</v>
      </c>
      <c r="B34" s="217"/>
      <c r="C34" s="217"/>
      <c r="D34" s="217"/>
      <c r="E34" s="218"/>
      <c r="F34" s="435">
        <f>ROUND(SUM(F30:F33),0)</f>
        <v>0</v>
      </c>
      <c r="G34" s="436"/>
    </row>
    <row r="36" spans="1:8" x14ac:dyDescent="0.2">
      <c r="A36" s="1" t="s">
        <v>98</v>
      </c>
      <c r="B36" s="1"/>
      <c r="C36" s="1"/>
      <c r="D36" s="1"/>
      <c r="E36" s="1"/>
      <c r="F36" s="1"/>
      <c r="G36" s="1"/>
      <c r="H36" t="s">
        <v>99</v>
      </c>
    </row>
    <row r="37" spans="1:8" ht="14.25" customHeight="1" x14ac:dyDescent="0.2">
      <c r="A37" s="1"/>
      <c r="B37" s="437"/>
      <c r="C37" s="437"/>
      <c r="D37" s="437"/>
      <c r="E37" s="437"/>
      <c r="F37" s="437"/>
      <c r="G37" s="437"/>
      <c r="H37" t="s">
        <v>99</v>
      </c>
    </row>
    <row r="38" spans="1:8" ht="12.75" customHeight="1" x14ac:dyDescent="0.2">
      <c r="A38" s="220"/>
      <c r="B38" s="437"/>
      <c r="C38" s="437"/>
      <c r="D38" s="437"/>
      <c r="E38" s="437"/>
      <c r="F38" s="437"/>
      <c r="G38" s="437"/>
      <c r="H38" t="s">
        <v>99</v>
      </c>
    </row>
    <row r="39" spans="1:8" x14ac:dyDescent="0.2">
      <c r="A39" s="220"/>
      <c r="B39" s="437"/>
      <c r="C39" s="437"/>
      <c r="D39" s="437"/>
      <c r="E39" s="437"/>
      <c r="F39" s="437"/>
      <c r="G39" s="437"/>
      <c r="H39" t="s">
        <v>99</v>
      </c>
    </row>
    <row r="40" spans="1:8" x14ac:dyDescent="0.2">
      <c r="A40" s="220"/>
      <c r="B40" s="437"/>
      <c r="C40" s="437"/>
      <c r="D40" s="437"/>
      <c r="E40" s="437"/>
      <c r="F40" s="437"/>
      <c r="G40" s="437"/>
      <c r="H40" t="s">
        <v>99</v>
      </c>
    </row>
    <row r="41" spans="1:8" x14ac:dyDescent="0.2">
      <c r="A41" s="220"/>
      <c r="B41" s="437"/>
      <c r="C41" s="437"/>
      <c r="D41" s="437"/>
      <c r="E41" s="437"/>
      <c r="F41" s="437"/>
      <c r="G41" s="437"/>
      <c r="H41" t="s">
        <v>99</v>
      </c>
    </row>
    <row r="42" spans="1:8" x14ac:dyDescent="0.2">
      <c r="A42" s="220"/>
      <c r="B42" s="437"/>
      <c r="C42" s="437"/>
      <c r="D42" s="437"/>
      <c r="E42" s="437"/>
      <c r="F42" s="437"/>
      <c r="G42" s="437"/>
      <c r="H42" t="s">
        <v>99</v>
      </c>
    </row>
    <row r="43" spans="1:8" x14ac:dyDescent="0.2">
      <c r="A43" s="220"/>
      <c r="B43" s="437"/>
      <c r="C43" s="437"/>
      <c r="D43" s="437"/>
      <c r="E43" s="437"/>
      <c r="F43" s="437"/>
      <c r="G43" s="437"/>
      <c r="H43" t="s">
        <v>99</v>
      </c>
    </row>
    <row r="44" spans="1:8" x14ac:dyDescent="0.2">
      <c r="A44" s="220"/>
      <c r="B44" s="437"/>
      <c r="C44" s="437"/>
      <c r="D44" s="437"/>
      <c r="E44" s="437"/>
      <c r="F44" s="437"/>
      <c r="G44" s="437"/>
      <c r="H44" t="s">
        <v>99</v>
      </c>
    </row>
    <row r="45" spans="1:8" ht="0.75" customHeight="1" x14ac:dyDescent="0.2">
      <c r="A45" s="220"/>
      <c r="B45" s="437"/>
      <c r="C45" s="437"/>
      <c r="D45" s="437"/>
      <c r="E45" s="437"/>
      <c r="F45" s="437"/>
      <c r="G45" s="437"/>
      <c r="H45" t="s">
        <v>99</v>
      </c>
    </row>
    <row r="46" spans="1:8" x14ac:dyDescent="0.2">
      <c r="B46" s="430"/>
      <c r="C46" s="430"/>
      <c r="D46" s="430"/>
      <c r="E46" s="430"/>
      <c r="F46" s="430"/>
      <c r="G46" s="430"/>
    </row>
    <row r="47" spans="1:8" x14ac:dyDescent="0.2">
      <c r="B47" s="430"/>
      <c r="C47" s="430"/>
      <c r="D47" s="430"/>
      <c r="E47" s="430"/>
      <c r="F47" s="430"/>
      <c r="G47" s="430"/>
    </row>
    <row r="48" spans="1:8" x14ac:dyDescent="0.2">
      <c r="B48" s="430"/>
      <c r="C48" s="430"/>
      <c r="D48" s="430"/>
      <c r="E48" s="430"/>
      <c r="F48" s="430"/>
      <c r="G48" s="430"/>
    </row>
    <row r="49" spans="2:7" x14ac:dyDescent="0.2">
      <c r="B49" s="430"/>
      <c r="C49" s="430"/>
      <c r="D49" s="430"/>
      <c r="E49" s="430"/>
      <c r="F49" s="430"/>
      <c r="G49" s="430"/>
    </row>
    <row r="50" spans="2:7" x14ac:dyDescent="0.2">
      <c r="B50" s="430"/>
      <c r="C50" s="430"/>
      <c r="D50" s="430"/>
      <c r="E50" s="430"/>
      <c r="F50" s="430"/>
      <c r="G50" s="430"/>
    </row>
    <row r="51" spans="2:7" x14ac:dyDescent="0.2">
      <c r="B51" s="430"/>
      <c r="C51" s="430"/>
      <c r="D51" s="430"/>
      <c r="E51" s="430"/>
      <c r="F51" s="430"/>
      <c r="G51" s="430"/>
    </row>
    <row r="52" spans="2:7" x14ac:dyDescent="0.2">
      <c r="B52" s="430"/>
      <c r="C52" s="430"/>
      <c r="D52" s="430"/>
      <c r="E52" s="430"/>
      <c r="F52" s="430"/>
      <c r="G52" s="430"/>
    </row>
    <row r="53" spans="2:7" x14ac:dyDescent="0.2">
      <c r="B53" s="430"/>
      <c r="C53" s="430"/>
      <c r="D53" s="430"/>
      <c r="E53" s="430"/>
      <c r="F53" s="430"/>
      <c r="G53" s="430"/>
    </row>
    <row r="54" spans="2:7" x14ac:dyDescent="0.2">
      <c r="B54" s="430"/>
      <c r="C54" s="430"/>
      <c r="D54" s="430"/>
      <c r="E54" s="430"/>
      <c r="F54" s="430"/>
      <c r="G54" s="430"/>
    </row>
    <row r="55" spans="2:7" x14ac:dyDescent="0.2">
      <c r="B55" s="430"/>
      <c r="C55" s="430"/>
      <c r="D55" s="430"/>
      <c r="E55" s="430"/>
      <c r="F55" s="430"/>
      <c r="G55" s="430"/>
    </row>
  </sheetData>
  <mergeCells count="23">
    <mergeCell ref="B51:G51"/>
    <mergeCell ref="B52:G52"/>
    <mergeCell ref="B53:G53"/>
    <mergeCell ref="B54:G54"/>
    <mergeCell ref="B55:G55"/>
    <mergeCell ref="B50:G50"/>
    <mergeCell ref="A23:B23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C12:E12"/>
    <mergeCell ref="C7:E7"/>
    <mergeCell ref="C8:E8"/>
    <mergeCell ref="C9:E9"/>
    <mergeCell ref="C10:E10"/>
    <mergeCell ref="C11:E11"/>
  </mergeCells>
  <pageMargins left="0.59055118110236227" right="0.39370078740157483" top="0.59055118110236227" bottom="0.98425196850393704" header="0.19685039370078741" footer="0.51181102362204722"/>
  <pageSetup paperSize="9" orientation="portrait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1"/>
  <sheetViews>
    <sheetView workbookViewId="0">
      <selection activeCell="K37" sqref="K3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27" customHeight="1" thickTop="1" x14ac:dyDescent="0.2">
      <c r="A1" s="438" t="s">
        <v>100</v>
      </c>
      <c r="B1" s="439"/>
      <c r="C1" s="440" t="s">
        <v>99</v>
      </c>
      <c r="D1" s="441"/>
      <c r="E1" s="441"/>
      <c r="F1" s="442"/>
      <c r="G1" s="221" t="s">
        <v>101</v>
      </c>
      <c r="H1" s="222" t="s">
        <v>102</v>
      </c>
      <c r="I1" s="223"/>
    </row>
    <row r="2" spans="1:57" ht="13.5" thickBot="1" x14ac:dyDescent="0.25">
      <c r="A2" s="443" t="s">
        <v>103</v>
      </c>
      <c r="B2" s="444"/>
      <c r="C2" s="224" t="str">
        <f>CONCATENATE(cisloobjektu," ",nazevobjektu)</f>
        <v xml:space="preserve"> </v>
      </c>
      <c r="D2" s="225"/>
      <c r="E2" s="226"/>
      <c r="F2" s="225"/>
      <c r="G2" s="445" t="s">
        <v>104</v>
      </c>
      <c r="H2" s="446"/>
      <c r="I2" s="447"/>
    </row>
    <row r="3" spans="1:57" ht="13.5" thickTop="1" x14ac:dyDescent="0.2">
      <c r="A3" s="202"/>
      <c r="B3" s="202"/>
      <c r="C3" s="202"/>
      <c r="D3" s="202"/>
      <c r="E3" s="202"/>
      <c r="F3" s="191"/>
      <c r="G3" s="202"/>
      <c r="H3" s="202"/>
      <c r="I3" s="202"/>
    </row>
    <row r="4" spans="1:57" ht="19.5" customHeight="1" x14ac:dyDescent="0.25">
      <c r="A4" s="227" t="s">
        <v>105</v>
      </c>
      <c r="B4" s="228"/>
      <c r="C4" s="228"/>
      <c r="D4" s="228"/>
      <c r="E4" s="229"/>
      <c r="F4" s="228"/>
      <c r="G4" s="228"/>
      <c r="H4" s="228"/>
      <c r="I4" s="228"/>
    </row>
    <row r="5" spans="1:57" ht="13.5" thickBot="1" x14ac:dyDescent="0.25">
      <c r="A5" s="202"/>
      <c r="B5" s="202"/>
      <c r="C5" s="202"/>
      <c r="D5" s="202"/>
      <c r="E5" s="202"/>
      <c r="F5" s="202"/>
      <c r="G5" s="202"/>
      <c r="H5" s="202"/>
      <c r="I5" s="202"/>
    </row>
    <row r="6" spans="1:57" s="5" customFormat="1" ht="13.5" thickBot="1" x14ac:dyDescent="0.25">
      <c r="A6" s="230"/>
      <c r="B6" s="231" t="s">
        <v>106</v>
      </c>
      <c r="C6" s="231"/>
      <c r="D6" s="232"/>
      <c r="E6" s="233" t="s">
        <v>25</v>
      </c>
      <c r="F6" s="234" t="s">
        <v>26</v>
      </c>
      <c r="G6" s="234" t="s">
        <v>107</v>
      </c>
      <c r="H6" s="234" t="s">
        <v>108</v>
      </c>
      <c r="I6" s="235" t="s">
        <v>83</v>
      </c>
    </row>
    <row r="7" spans="1:57" s="5" customFormat="1" x14ac:dyDescent="0.2">
      <c r="A7" s="236" t="str">
        <f>'Položky neinv'!B7</f>
        <v>1</v>
      </c>
      <c r="B7" s="237" t="str">
        <f>'Položky neinv'!C7</f>
        <v>Výrobky truhlářské typické</v>
      </c>
      <c r="C7" s="191"/>
      <c r="D7" s="238"/>
      <c r="E7" s="239">
        <v>0</v>
      </c>
      <c r="F7" s="240">
        <f>'Položky neinv'!G67</f>
        <v>0</v>
      </c>
      <c r="G7" s="240">
        <v>0</v>
      </c>
      <c r="H7" s="240">
        <v>0</v>
      </c>
      <c r="I7" s="241">
        <v>0</v>
      </c>
    </row>
    <row r="8" spans="1:57" s="5" customFormat="1" x14ac:dyDescent="0.2">
      <c r="A8" s="236" t="str">
        <f>'Položky neinv'!B68</f>
        <v>2</v>
      </c>
      <c r="B8" s="237" t="str">
        <f>'Položky neinv'!C68</f>
        <v>Výrobky truhlářské atypické</v>
      </c>
      <c r="C8" s="191"/>
      <c r="D8" s="238"/>
      <c r="E8" s="239">
        <v>0</v>
      </c>
      <c r="F8" s="240">
        <f>'Položky neinv'!G127</f>
        <v>0</v>
      </c>
      <c r="G8" s="240">
        <v>0</v>
      </c>
      <c r="H8" s="240">
        <v>0</v>
      </c>
      <c r="I8" s="241">
        <v>0</v>
      </c>
    </row>
    <row r="9" spans="1:57" s="5" customFormat="1" x14ac:dyDescent="0.2">
      <c r="A9" s="236" t="str">
        <f>'Položky neinv'!B128</f>
        <v>3</v>
      </c>
      <c r="B9" s="237" t="str">
        <f>'Položky neinv'!C128</f>
        <v>Doplňkové typové</v>
      </c>
      <c r="C9" s="191"/>
      <c r="D9" s="238"/>
      <c r="E9" s="239">
        <v>0</v>
      </c>
      <c r="F9" s="240">
        <f>'Položky neinv'!G134</f>
        <v>0</v>
      </c>
      <c r="G9" s="240">
        <v>0</v>
      </c>
      <c r="H9" s="240">
        <v>0</v>
      </c>
      <c r="I9" s="241">
        <v>0</v>
      </c>
    </row>
    <row r="10" spans="1:57" s="5" customFormat="1" x14ac:dyDescent="0.2">
      <c r="A10" s="236" t="s">
        <v>189</v>
      </c>
      <c r="B10" s="237" t="str">
        <f>'Položky neinv'!C135</f>
        <v>Ostatní mobiliář</v>
      </c>
      <c r="C10" s="191"/>
      <c r="D10" s="238"/>
      <c r="E10" s="239">
        <v>0</v>
      </c>
      <c r="F10" s="240">
        <f>'Položky neinv'!G152</f>
        <v>0</v>
      </c>
      <c r="G10" s="240">
        <v>0</v>
      </c>
      <c r="H10" s="240">
        <v>0</v>
      </c>
      <c r="I10" s="241">
        <v>0</v>
      </c>
    </row>
    <row r="11" spans="1:57" s="5" customFormat="1" x14ac:dyDescent="0.2">
      <c r="A11" s="236" t="s">
        <v>191</v>
      </c>
      <c r="B11" s="237" t="str">
        <f>'Položky neinv'!C153</f>
        <v>Prvky informačního systému</v>
      </c>
      <c r="C11" s="191"/>
      <c r="D11" s="238"/>
      <c r="E11" s="239">
        <v>0</v>
      </c>
      <c r="F11" s="240">
        <f>'Položky neinv'!G160</f>
        <v>0</v>
      </c>
      <c r="G11" s="240">
        <v>0</v>
      </c>
      <c r="H11" s="240">
        <v>0</v>
      </c>
      <c r="I11" s="241">
        <v>0</v>
      </c>
    </row>
    <row r="12" spans="1:57" s="5" customFormat="1" x14ac:dyDescent="0.2">
      <c r="A12" s="236" t="s">
        <v>192</v>
      </c>
      <c r="B12" s="237" t="str">
        <f>'Položky neinv'!C161</f>
        <v>Stávající mobiliář</v>
      </c>
      <c r="C12" s="191"/>
      <c r="D12" s="238"/>
      <c r="E12" s="239">
        <v>0</v>
      </c>
      <c r="F12" s="240">
        <f>'Položky neinv'!G207</f>
        <v>0</v>
      </c>
      <c r="G12" s="240">
        <v>0</v>
      </c>
      <c r="H12" s="240">
        <v>0</v>
      </c>
      <c r="I12" s="241">
        <v>0</v>
      </c>
    </row>
    <row r="13" spans="1:57" s="5" customFormat="1" ht="13.5" thickBot="1" x14ac:dyDescent="0.25">
      <c r="A13" s="236" t="s">
        <v>109</v>
      </c>
      <c r="B13" s="237" t="str">
        <f>'Položky neinv'!C208</f>
        <v>Vedlejší rozpočtové náklady</v>
      </c>
      <c r="C13" s="191"/>
      <c r="D13" s="238"/>
      <c r="E13" s="239">
        <v>0</v>
      </c>
      <c r="F13" s="240">
        <f>'Položky neinv'!G213</f>
        <v>0</v>
      </c>
      <c r="G13" s="240">
        <v>0</v>
      </c>
      <c r="H13" s="240">
        <v>0</v>
      </c>
      <c r="I13" s="241">
        <v>0</v>
      </c>
    </row>
    <row r="14" spans="1:57" s="248" customFormat="1" ht="13.5" thickBot="1" x14ac:dyDescent="0.25">
      <c r="A14" s="242"/>
      <c r="B14" s="243" t="s">
        <v>110</v>
      </c>
      <c r="C14" s="243"/>
      <c r="D14" s="244"/>
      <c r="E14" s="245">
        <f>SUM(E7:E11)</f>
        <v>0</v>
      </c>
      <c r="F14" s="246">
        <f>SUM(F7:F13)</f>
        <v>0</v>
      </c>
      <c r="G14" s="246">
        <f>SUM(G7:G13)</f>
        <v>0</v>
      </c>
      <c r="H14" s="246">
        <f>SUM(H7:H13)</f>
        <v>0</v>
      </c>
      <c r="I14" s="247">
        <f>SUM(I7:I13)</f>
        <v>0</v>
      </c>
    </row>
    <row r="15" spans="1:57" x14ac:dyDescent="0.2">
      <c r="A15" s="191"/>
      <c r="B15" s="191"/>
      <c r="C15" s="191"/>
      <c r="D15" s="191"/>
      <c r="E15" s="191"/>
      <c r="F15" s="191"/>
      <c r="G15" s="191"/>
      <c r="H15" s="191"/>
      <c r="I15" s="191"/>
    </row>
    <row r="16" spans="1:57" ht="19.5" customHeight="1" x14ac:dyDescent="0.25">
      <c r="A16" s="228" t="s">
        <v>111</v>
      </c>
      <c r="B16" s="228"/>
      <c r="C16" s="228"/>
      <c r="D16" s="228"/>
      <c r="E16" s="228"/>
      <c r="F16" s="228"/>
      <c r="G16" s="249"/>
      <c r="H16" s="228"/>
      <c r="I16" s="228"/>
      <c r="BA16" s="166"/>
      <c r="BB16" s="166"/>
      <c r="BC16" s="166"/>
      <c r="BD16" s="166"/>
      <c r="BE16" s="166"/>
    </row>
    <row r="17" spans="1:53" ht="13.5" thickBot="1" x14ac:dyDescent="0.25">
      <c r="A17" s="202"/>
      <c r="B17" s="202"/>
      <c r="C17" s="202"/>
      <c r="D17" s="202"/>
      <c r="E17" s="202"/>
      <c r="F17" s="202"/>
      <c r="G17" s="202"/>
      <c r="H17" s="202"/>
      <c r="I17" s="202"/>
    </row>
    <row r="18" spans="1:53" x14ac:dyDescent="0.2">
      <c r="A18" s="196" t="s">
        <v>112</v>
      </c>
      <c r="B18" s="197"/>
      <c r="C18" s="197"/>
      <c r="D18" s="250"/>
      <c r="E18" s="251" t="s">
        <v>113</v>
      </c>
      <c r="F18" s="252" t="s">
        <v>0</v>
      </c>
      <c r="G18" s="253" t="s">
        <v>114</v>
      </c>
      <c r="H18" s="254"/>
      <c r="I18" s="255" t="s">
        <v>113</v>
      </c>
    </row>
    <row r="19" spans="1:53" x14ac:dyDescent="0.2">
      <c r="A19" s="189"/>
      <c r="B19" s="180"/>
      <c r="C19" s="180"/>
      <c r="D19" s="256"/>
      <c r="E19" s="257"/>
      <c r="F19" s="258">
        <v>3</v>
      </c>
      <c r="G19" s="259">
        <f>F14</f>
        <v>0</v>
      </c>
      <c r="H19" s="260"/>
      <c r="I19" s="261">
        <f>E19+F19*G19/100</f>
        <v>0</v>
      </c>
      <c r="BA19">
        <v>8</v>
      </c>
    </row>
    <row r="20" spans="1:53" ht="13.5" thickBot="1" x14ac:dyDescent="0.25">
      <c r="A20" s="262"/>
      <c r="B20" s="263" t="s">
        <v>115</v>
      </c>
      <c r="C20" s="264"/>
      <c r="D20" s="265"/>
      <c r="E20" s="266"/>
      <c r="F20" s="267"/>
      <c r="G20" s="267"/>
      <c r="H20" s="448">
        <f>SUM(I19)</f>
        <v>0</v>
      </c>
      <c r="I20" s="449"/>
    </row>
    <row r="22" spans="1:53" x14ac:dyDescent="0.2">
      <c r="B22" s="248"/>
      <c r="F22" s="268"/>
      <c r="G22" s="269"/>
      <c r="H22" s="269"/>
      <c r="I22" s="270"/>
    </row>
    <row r="23" spans="1:53" x14ac:dyDescent="0.2">
      <c r="F23" s="268"/>
      <c r="G23" s="269"/>
      <c r="H23" s="269"/>
      <c r="I23" s="270"/>
    </row>
    <row r="24" spans="1:53" x14ac:dyDescent="0.2">
      <c r="F24" s="268"/>
      <c r="G24" s="269"/>
      <c r="H24" s="269"/>
      <c r="I24" s="270"/>
    </row>
    <row r="25" spans="1:53" x14ac:dyDescent="0.2">
      <c r="F25" s="268"/>
      <c r="G25" s="269"/>
      <c r="H25" s="269"/>
      <c r="I25" s="270"/>
    </row>
    <row r="26" spans="1:53" x14ac:dyDescent="0.2">
      <c r="F26" s="268"/>
      <c r="G26" s="269"/>
      <c r="H26" s="269"/>
      <c r="I26" s="270"/>
    </row>
    <row r="27" spans="1:53" x14ac:dyDescent="0.2">
      <c r="F27" s="268"/>
      <c r="G27" s="269"/>
      <c r="H27" s="269"/>
      <c r="I27" s="270"/>
    </row>
    <row r="28" spans="1:53" x14ac:dyDescent="0.2">
      <c r="F28" s="268"/>
      <c r="G28" s="269"/>
      <c r="H28" s="269"/>
      <c r="I28" s="270"/>
    </row>
    <row r="29" spans="1:53" x14ac:dyDescent="0.2">
      <c r="F29" s="268"/>
      <c r="G29" s="269"/>
      <c r="H29" s="269"/>
      <c r="I29" s="270"/>
    </row>
    <row r="30" spans="1:53" x14ac:dyDescent="0.2">
      <c r="F30" s="268"/>
      <c r="G30" s="269"/>
      <c r="H30" s="269"/>
      <c r="I30" s="270"/>
    </row>
    <row r="31" spans="1:53" x14ac:dyDescent="0.2">
      <c r="F31" s="268"/>
      <c r="G31" s="269"/>
      <c r="H31" s="269"/>
      <c r="I31" s="270"/>
    </row>
    <row r="32" spans="1:53" x14ac:dyDescent="0.2">
      <c r="F32" s="268"/>
      <c r="G32" s="269"/>
      <c r="H32" s="269"/>
      <c r="I32" s="270"/>
    </row>
    <row r="33" spans="6:9" x14ac:dyDescent="0.2">
      <c r="F33" s="268"/>
      <c r="G33" s="269"/>
      <c r="H33" s="269"/>
      <c r="I33" s="270"/>
    </row>
    <row r="34" spans="6:9" x14ac:dyDescent="0.2">
      <c r="F34" s="268"/>
      <c r="G34" s="269"/>
      <c r="H34" s="269"/>
      <c r="I34" s="270"/>
    </row>
    <row r="35" spans="6:9" x14ac:dyDescent="0.2">
      <c r="F35" s="268"/>
      <c r="G35" s="269"/>
      <c r="H35" s="269"/>
      <c r="I35" s="270"/>
    </row>
    <row r="36" spans="6:9" x14ac:dyDescent="0.2">
      <c r="F36" s="268"/>
      <c r="G36" s="269"/>
      <c r="H36" s="269"/>
      <c r="I36" s="270"/>
    </row>
    <row r="37" spans="6:9" x14ac:dyDescent="0.2">
      <c r="F37" s="268"/>
      <c r="G37" s="269"/>
      <c r="H37" s="269"/>
      <c r="I37" s="270"/>
    </row>
    <row r="38" spans="6:9" x14ac:dyDescent="0.2">
      <c r="F38" s="268"/>
      <c r="G38" s="269"/>
      <c r="H38" s="269"/>
      <c r="I38" s="270"/>
    </row>
    <row r="39" spans="6:9" x14ac:dyDescent="0.2">
      <c r="F39" s="268"/>
      <c r="G39" s="269"/>
      <c r="H39" s="269"/>
      <c r="I39" s="270"/>
    </row>
    <row r="40" spans="6:9" x14ac:dyDescent="0.2">
      <c r="F40" s="268"/>
      <c r="G40" s="269"/>
      <c r="H40" s="269"/>
      <c r="I40" s="270"/>
    </row>
    <row r="41" spans="6:9" x14ac:dyDescent="0.2">
      <c r="F41" s="268"/>
      <c r="G41" s="269"/>
      <c r="H41" s="269"/>
      <c r="I41" s="270"/>
    </row>
    <row r="42" spans="6:9" x14ac:dyDescent="0.2">
      <c r="F42" s="268"/>
      <c r="G42" s="269"/>
      <c r="H42" s="269"/>
      <c r="I42" s="270"/>
    </row>
    <row r="43" spans="6:9" x14ac:dyDescent="0.2">
      <c r="F43" s="268"/>
      <c r="G43" s="269"/>
      <c r="H43" s="269"/>
      <c r="I43" s="270"/>
    </row>
    <row r="44" spans="6:9" x14ac:dyDescent="0.2">
      <c r="F44" s="268"/>
      <c r="G44" s="269"/>
      <c r="H44" s="269"/>
      <c r="I44" s="270"/>
    </row>
    <row r="45" spans="6:9" x14ac:dyDescent="0.2">
      <c r="F45" s="268"/>
      <c r="G45" s="269"/>
      <c r="H45" s="269"/>
      <c r="I45" s="270"/>
    </row>
    <row r="46" spans="6:9" x14ac:dyDescent="0.2">
      <c r="F46" s="268"/>
      <c r="G46" s="269"/>
      <c r="H46" s="269"/>
      <c r="I46" s="270"/>
    </row>
    <row r="47" spans="6:9" x14ac:dyDescent="0.2">
      <c r="F47" s="268"/>
      <c r="G47" s="269"/>
      <c r="H47" s="269"/>
      <c r="I47" s="270"/>
    </row>
    <row r="48" spans="6:9" x14ac:dyDescent="0.2">
      <c r="F48" s="268"/>
      <c r="G48" s="269"/>
      <c r="H48" s="269"/>
      <c r="I48" s="270"/>
    </row>
    <row r="49" spans="6:9" x14ac:dyDescent="0.2">
      <c r="F49" s="268"/>
      <c r="G49" s="269"/>
      <c r="H49" s="269"/>
      <c r="I49" s="270"/>
    </row>
    <row r="50" spans="6:9" x14ac:dyDescent="0.2">
      <c r="F50" s="268"/>
      <c r="G50" s="269"/>
      <c r="H50" s="269"/>
      <c r="I50" s="270"/>
    </row>
    <row r="51" spans="6:9" x14ac:dyDescent="0.2">
      <c r="F51" s="268"/>
      <c r="G51" s="269"/>
      <c r="H51" s="269"/>
      <c r="I51" s="270"/>
    </row>
    <row r="52" spans="6:9" x14ac:dyDescent="0.2">
      <c r="F52" s="268"/>
      <c r="G52" s="269"/>
      <c r="H52" s="269"/>
      <c r="I52" s="270"/>
    </row>
    <row r="53" spans="6:9" x14ac:dyDescent="0.2">
      <c r="F53" s="268"/>
      <c r="G53" s="269"/>
      <c r="H53" s="269"/>
      <c r="I53" s="270"/>
    </row>
    <row r="54" spans="6:9" x14ac:dyDescent="0.2">
      <c r="F54" s="268"/>
      <c r="G54" s="269"/>
      <c r="H54" s="269"/>
      <c r="I54" s="270"/>
    </row>
    <row r="55" spans="6:9" x14ac:dyDescent="0.2">
      <c r="F55" s="268"/>
      <c r="G55" s="269"/>
      <c r="H55" s="269"/>
      <c r="I55" s="270"/>
    </row>
    <row r="56" spans="6:9" x14ac:dyDescent="0.2">
      <c r="F56" s="268"/>
      <c r="G56" s="269"/>
      <c r="H56" s="269"/>
      <c r="I56" s="270"/>
    </row>
    <row r="57" spans="6:9" x14ac:dyDescent="0.2">
      <c r="F57" s="268"/>
      <c r="G57" s="269"/>
      <c r="H57" s="269"/>
      <c r="I57" s="270"/>
    </row>
    <row r="58" spans="6:9" x14ac:dyDescent="0.2">
      <c r="F58" s="268"/>
      <c r="G58" s="269"/>
      <c r="H58" s="269"/>
      <c r="I58" s="270"/>
    </row>
    <row r="59" spans="6:9" x14ac:dyDescent="0.2">
      <c r="F59" s="268"/>
      <c r="G59" s="269"/>
      <c r="H59" s="269"/>
      <c r="I59" s="270"/>
    </row>
    <row r="60" spans="6:9" x14ac:dyDescent="0.2">
      <c r="F60" s="268"/>
      <c r="G60" s="269"/>
      <c r="H60" s="269"/>
      <c r="I60" s="270"/>
    </row>
    <row r="61" spans="6:9" x14ac:dyDescent="0.2">
      <c r="F61" s="268"/>
      <c r="G61" s="269"/>
      <c r="H61" s="269"/>
      <c r="I61" s="270"/>
    </row>
    <row r="62" spans="6:9" x14ac:dyDescent="0.2">
      <c r="F62" s="268"/>
      <c r="G62" s="269"/>
      <c r="H62" s="269"/>
      <c r="I62" s="270"/>
    </row>
    <row r="63" spans="6:9" x14ac:dyDescent="0.2">
      <c r="F63" s="268"/>
      <c r="G63" s="269"/>
      <c r="H63" s="269"/>
      <c r="I63" s="270"/>
    </row>
    <row r="64" spans="6:9" x14ac:dyDescent="0.2">
      <c r="F64" s="268"/>
      <c r="G64" s="269"/>
      <c r="H64" s="269"/>
      <c r="I64" s="270"/>
    </row>
    <row r="65" spans="6:9" x14ac:dyDescent="0.2">
      <c r="F65" s="268"/>
      <c r="G65" s="269"/>
      <c r="H65" s="269"/>
      <c r="I65" s="270"/>
    </row>
    <row r="66" spans="6:9" x14ac:dyDescent="0.2">
      <c r="F66" s="268"/>
      <c r="G66" s="269"/>
      <c r="H66" s="269"/>
      <c r="I66" s="270"/>
    </row>
    <row r="67" spans="6:9" x14ac:dyDescent="0.2">
      <c r="F67" s="268"/>
      <c r="G67" s="269"/>
      <c r="H67" s="269"/>
      <c r="I67" s="270"/>
    </row>
    <row r="68" spans="6:9" x14ac:dyDescent="0.2">
      <c r="F68" s="268"/>
      <c r="G68" s="269"/>
      <c r="H68" s="269"/>
      <c r="I68" s="270"/>
    </row>
    <row r="69" spans="6:9" x14ac:dyDescent="0.2">
      <c r="F69" s="268"/>
      <c r="G69" s="269"/>
      <c r="H69" s="269"/>
      <c r="I69" s="270"/>
    </row>
    <row r="70" spans="6:9" x14ac:dyDescent="0.2">
      <c r="F70" s="268"/>
      <c r="G70" s="269"/>
      <c r="H70" s="269"/>
      <c r="I70" s="270"/>
    </row>
    <row r="71" spans="6:9" x14ac:dyDescent="0.2">
      <c r="F71" s="268"/>
      <c r="G71" s="269"/>
      <c r="H71" s="269"/>
      <c r="I71" s="270"/>
    </row>
  </sheetData>
  <mergeCells count="5">
    <mergeCell ref="A1:B1"/>
    <mergeCell ref="C1:F1"/>
    <mergeCell ref="A2:B2"/>
    <mergeCell ref="G2:I2"/>
    <mergeCell ref="H20:I2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3"/>
  <sheetViews>
    <sheetView showZeros="0" topLeftCell="A172" zoomScaleNormal="100" workbookViewId="0">
      <selection activeCell="E205" sqref="E205"/>
    </sheetView>
  </sheetViews>
  <sheetFormatPr defaultRowHeight="12.75" x14ac:dyDescent="0.2"/>
  <cols>
    <col min="1" max="1" width="4.42578125" style="271" customWidth="1"/>
    <col min="2" max="2" width="10.5703125" style="271" customWidth="1"/>
    <col min="3" max="3" width="44.7109375" style="271" customWidth="1"/>
    <col min="4" max="4" width="4.5703125" style="271" customWidth="1"/>
    <col min="5" max="5" width="11.42578125" style="340" bestFit="1" customWidth="1"/>
    <col min="6" max="6" width="9.7109375" style="271" customWidth="1"/>
    <col min="7" max="7" width="13.5703125" style="271" customWidth="1"/>
    <col min="8" max="8" width="14" style="271" customWidth="1"/>
    <col min="9" max="16384" width="9.140625" style="271"/>
  </cols>
  <sheetData>
    <row r="1" spans="1:27" ht="15.75" x14ac:dyDescent="0.25">
      <c r="A1" s="450" t="s">
        <v>193</v>
      </c>
      <c r="B1" s="450"/>
      <c r="C1" s="450"/>
      <c r="D1" s="450"/>
      <c r="E1" s="450"/>
      <c r="F1" s="450"/>
      <c r="G1" s="450"/>
    </row>
    <row r="2" spans="1:27" ht="14.25" customHeight="1" thickBot="1" x14ac:dyDescent="0.25">
      <c r="A2" s="272"/>
      <c r="B2" s="273"/>
      <c r="C2" s="274"/>
      <c r="D2" s="274"/>
      <c r="E2" s="275"/>
      <c r="F2" s="274"/>
      <c r="G2" s="274"/>
    </row>
    <row r="3" spans="1:27" ht="27" customHeight="1" thickTop="1" x14ac:dyDescent="0.2">
      <c r="A3" s="438" t="s">
        <v>100</v>
      </c>
      <c r="B3" s="439"/>
      <c r="C3" s="277" t="s">
        <v>117</v>
      </c>
      <c r="D3" s="278"/>
      <c r="E3" s="279" t="s">
        <v>118</v>
      </c>
      <c r="F3" s="280" t="str">
        <f>'Rekapitulace neinv'!H1</f>
        <v>1</v>
      </c>
      <c r="G3" s="278"/>
      <c r="H3" s="281"/>
    </row>
    <row r="4" spans="1:27" ht="13.5" thickBot="1" x14ac:dyDescent="0.25">
      <c r="A4" s="451" t="s">
        <v>103</v>
      </c>
      <c r="B4" s="444"/>
      <c r="C4" s="224" t="s">
        <v>119</v>
      </c>
      <c r="D4" s="282"/>
      <c r="E4" s="452"/>
      <c r="F4" s="453"/>
      <c r="G4" s="453"/>
      <c r="H4" s="283"/>
    </row>
    <row r="5" spans="1:27" ht="13.5" thickTop="1" x14ac:dyDescent="0.2">
      <c r="A5" s="284"/>
      <c r="B5" s="272"/>
      <c r="C5" s="272"/>
      <c r="D5" s="272"/>
      <c r="E5" s="285"/>
      <c r="F5" s="272"/>
      <c r="G5" s="286"/>
    </row>
    <row r="6" spans="1:27" x14ac:dyDescent="0.2">
      <c r="A6" s="287" t="s">
        <v>120</v>
      </c>
      <c r="B6" s="288" t="s">
        <v>121</v>
      </c>
      <c r="C6" s="288" t="s">
        <v>122</v>
      </c>
      <c r="D6" s="288" t="s">
        <v>123</v>
      </c>
      <c r="E6" s="289" t="s">
        <v>124</v>
      </c>
      <c r="F6" s="288" t="s">
        <v>125</v>
      </c>
      <c r="G6" s="290" t="s">
        <v>126</v>
      </c>
      <c r="H6" s="290" t="s">
        <v>127</v>
      </c>
    </row>
    <row r="7" spans="1:27" x14ac:dyDescent="0.2">
      <c r="A7" s="291" t="s">
        <v>128</v>
      </c>
      <c r="B7" s="292" t="s">
        <v>102</v>
      </c>
      <c r="C7" s="293" t="s">
        <v>129</v>
      </c>
      <c r="D7" s="294"/>
      <c r="E7" s="295"/>
      <c r="F7" s="295"/>
      <c r="G7" s="296"/>
      <c r="H7" s="296"/>
    </row>
    <row r="8" spans="1:27" x14ac:dyDescent="0.2">
      <c r="A8" s="297">
        <v>1</v>
      </c>
      <c r="B8" s="298" t="s">
        <v>194</v>
      </c>
      <c r="C8" s="304" t="s">
        <v>195</v>
      </c>
      <c r="D8" s="299" t="s">
        <v>132</v>
      </c>
      <c r="E8" s="320">
        <v>7</v>
      </c>
      <c r="F8" s="372"/>
      <c r="G8" s="338">
        <f t="shared" ref="G8:G39" si="0">E8*F8</f>
        <v>0</v>
      </c>
      <c r="H8" s="301" t="s">
        <v>133</v>
      </c>
    </row>
    <row r="9" spans="1:27" x14ac:dyDescent="0.2">
      <c r="A9" s="297">
        <v>2</v>
      </c>
      <c r="B9" s="298" t="s">
        <v>196</v>
      </c>
      <c r="C9" s="304" t="s">
        <v>197</v>
      </c>
      <c r="D9" s="299" t="s">
        <v>132</v>
      </c>
      <c r="E9" s="341">
        <v>6</v>
      </c>
      <c r="F9" s="368"/>
      <c r="G9" s="305">
        <f t="shared" si="0"/>
        <v>0</v>
      </c>
      <c r="H9" s="301" t="s">
        <v>133</v>
      </c>
    </row>
    <row r="10" spans="1:27" ht="22.5" x14ac:dyDescent="0.2">
      <c r="A10" s="316">
        <v>3</v>
      </c>
      <c r="B10" s="298" t="s">
        <v>198</v>
      </c>
      <c r="C10" s="304" t="s">
        <v>199</v>
      </c>
      <c r="D10" s="299" t="s">
        <v>132</v>
      </c>
      <c r="E10" s="317">
        <v>14</v>
      </c>
      <c r="F10" s="368"/>
      <c r="G10" s="305">
        <f t="shared" si="0"/>
        <v>0</v>
      </c>
      <c r="H10" s="360" t="s">
        <v>133</v>
      </c>
    </row>
    <row r="11" spans="1:27" x14ac:dyDescent="0.2">
      <c r="A11" s="316">
        <v>4</v>
      </c>
      <c r="B11" s="318" t="s">
        <v>200</v>
      </c>
      <c r="C11" s="304" t="s">
        <v>201</v>
      </c>
      <c r="D11" s="299" t="s">
        <v>132</v>
      </c>
      <c r="E11" s="317">
        <v>29</v>
      </c>
      <c r="F11" s="368"/>
      <c r="G11" s="305">
        <f t="shared" si="0"/>
        <v>0</v>
      </c>
      <c r="H11" s="360" t="s">
        <v>133</v>
      </c>
    </row>
    <row r="12" spans="1:27" x14ac:dyDescent="0.2">
      <c r="A12" s="316">
        <v>5</v>
      </c>
      <c r="B12" s="298" t="s">
        <v>202</v>
      </c>
      <c r="C12" s="304" t="s">
        <v>203</v>
      </c>
      <c r="D12" s="299" t="s">
        <v>132</v>
      </c>
      <c r="E12" s="300">
        <v>3</v>
      </c>
      <c r="F12" s="368"/>
      <c r="G12" s="305">
        <f t="shared" si="0"/>
        <v>0</v>
      </c>
      <c r="H12" s="360" t="s">
        <v>133</v>
      </c>
    </row>
    <row r="13" spans="1:27" x14ac:dyDescent="0.2">
      <c r="A13" s="316">
        <v>6</v>
      </c>
      <c r="B13" s="298" t="s">
        <v>204</v>
      </c>
      <c r="C13" s="304" t="s">
        <v>205</v>
      </c>
      <c r="D13" s="299" t="s">
        <v>132</v>
      </c>
      <c r="E13" s="300">
        <v>4</v>
      </c>
      <c r="F13" s="368"/>
      <c r="G13" s="305">
        <f t="shared" si="0"/>
        <v>0</v>
      </c>
      <c r="H13" s="360" t="s">
        <v>133</v>
      </c>
    </row>
    <row r="14" spans="1:27" x14ac:dyDescent="0.2">
      <c r="A14" s="316">
        <v>7</v>
      </c>
      <c r="B14" s="298" t="s">
        <v>206</v>
      </c>
      <c r="C14" s="304" t="s">
        <v>207</v>
      </c>
      <c r="D14" s="299" t="s">
        <v>132</v>
      </c>
      <c r="E14" s="300">
        <v>9</v>
      </c>
      <c r="F14" s="368"/>
      <c r="G14" s="305">
        <f t="shared" si="0"/>
        <v>0</v>
      </c>
      <c r="H14" s="360" t="s">
        <v>133</v>
      </c>
    </row>
    <row r="15" spans="1:27" x14ac:dyDescent="0.2">
      <c r="A15" s="316">
        <v>8</v>
      </c>
      <c r="B15" s="298" t="s">
        <v>208</v>
      </c>
      <c r="C15" s="304" t="s">
        <v>209</v>
      </c>
      <c r="D15" s="299" t="s">
        <v>132</v>
      </c>
      <c r="E15" s="300">
        <v>9</v>
      </c>
      <c r="F15" s="368"/>
      <c r="G15" s="305">
        <f t="shared" si="0"/>
        <v>0</v>
      </c>
      <c r="H15" s="360" t="s">
        <v>133</v>
      </c>
    </row>
    <row r="16" spans="1:27" s="365" customFormat="1" x14ac:dyDescent="0.2">
      <c r="A16" s="316">
        <v>1</v>
      </c>
      <c r="B16" s="298" t="s">
        <v>130</v>
      </c>
      <c r="C16" s="366" t="s">
        <v>131</v>
      </c>
      <c r="D16" s="299" t="s">
        <v>132</v>
      </c>
      <c r="E16" s="364">
        <v>1</v>
      </c>
      <c r="F16" s="368"/>
      <c r="G16" s="364">
        <f t="shared" si="0"/>
        <v>0</v>
      </c>
      <c r="H16" s="360" t="s">
        <v>133</v>
      </c>
      <c r="Z16" s="367"/>
      <c r="AA16" s="367"/>
    </row>
    <row r="17" spans="1:27" x14ac:dyDescent="0.2">
      <c r="A17" s="316">
        <v>9</v>
      </c>
      <c r="B17" s="298" t="s">
        <v>210</v>
      </c>
      <c r="C17" s="303" t="s">
        <v>211</v>
      </c>
      <c r="D17" s="299" t="s">
        <v>132</v>
      </c>
      <c r="E17" s="300">
        <v>93</v>
      </c>
      <c r="F17" s="368"/>
      <c r="G17" s="300">
        <f t="shared" si="0"/>
        <v>0</v>
      </c>
      <c r="H17" s="360" t="s">
        <v>133</v>
      </c>
      <c r="Z17" s="302"/>
      <c r="AA17" s="302"/>
    </row>
    <row r="18" spans="1:27" x14ac:dyDescent="0.2">
      <c r="A18" s="316">
        <v>10</v>
      </c>
      <c r="B18" s="298" t="s">
        <v>212</v>
      </c>
      <c r="C18" s="303" t="s">
        <v>213</v>
      </c>
      <c r="D18" s="299" t="s">
        <v>132</v>
      </c>
      <c r="E18" s="300">
        <v>17</v>
      </c>
      <c r="F18" s="368"/>
      <c r="G18" s="300">
        <f t="shared" si="0"/>
        <v>0</v>
      </c>
      <c r="H18" s="360" t="s">
        <v>133</v>
      </c>
      <c r="Z18" s="302"/>
      <c r="AA18" s="302"/>
    </row>
    <row r="19" spans="1:27" x14ac:dyDescent="0.2">
      <c r="A19" s="316">
        <v>11</v>
      </c>
      <c r="B19" s="298" t="s">
        <v>214</v>
      </c>
      <c r="C19" s="303" t="s">
        <v>215</v>
      </c>
      <c r="D19" s="299" t="s">
        <v>132</v>
      </c>
      <c r="E19" s="300">
        <v>34</v>
      </c>
      <c r="F19" s="368"/>
      <c r="G19" s="300">
        <f t="shared" si="0"/>
        <v>0</v>
      </c>
      <c r="H19" s="360" t="s">
        <v>133</v>
      </c>
      <c r="Z19" s="302"/>
      <c r="AA19" s="302"/>
    </row>
    <row r="20" spans="1:27" x14ac:dyDescent="0.2">
      <c r="A20" s="316">
        <v>12</v>
      </c>
      <c r="B20" s="298" t="s">
        <v>216</v>
      </c>
      <c r="C20" s="303" t="s">
        <v>217</v>
      </c>
      <c r="D20" s="299" t="s">
        <v>132</v>
      </c>
      <c r="E20" s="300">
        <v>76</v>
      </c>
      <c r="F20" s="368"/>
      <c r="G20" s="300">
        <f t="shared" si="0"/>
        <v>0</v>
      </c>
      <c r="H20" s="360" t="s">
        <v>133</v>
      </c>
      <c r="Z20" s="302"/>
      <c r="AA20" s="302"/>
    </row>
    <row r="21" spans="1:27" x14ac:dyDescent="0.2">
      <c r="A21" s="316">
        <v>13</v>
      </c>
      <c r="B21" s="298" t="s">
        <v>218</v>
      </c>
      <c r="C21" s="303" t="s">
        <v>219</v>
      </c>
      <c r="D21" s="299" t="s">
        <v>132</v>
      </c>
      <c r="E21" s="300">
        <v>18</v>
      </c>
      <c r="F21" s="368"/>
      <c r="G21" s="300">
        <f t="shared" si="0"/>
        <v>0</v>
      </c>
      <c r="H21" s="360" t="s">
        <v>133</v>
      </c>
      <c r="Z21" s="302"/>
      <c r="AA21" s="302"/>
    </row>
    <row r="22" spans="1:27" x14ac:dyDescent="0.2">
      <c r="A22" s="316">
        <v>14</v>
      </c>
      <c r="B22" s="318" t="s">
        <v>220</v>
      </c>
      <c r="C22" s="304" t="s">
        <v>221</v>
      </c>
      <c r="D22" s="299" t="s">
        <v>132</v>
      </c>
      <c r="E22" s="317">
        <v>14</v>
      </c>
      <c r="F22" s="368"/>
      <c r="G22" s="305">
        <f t="shared" si="0"/>
        <v>0</v>
      </c>
      <c r="H22" s="360" t="s">
        <v>133</v>
      </c>
      <c r="Z22" s="302"/>
      <c r="AA22" s="302"/>
    </row>
    <row r="23" spans="1:27" x14ac:dyDescent="0.2">
      <c r="A23" s="316">
        <v>15</v>
      </c>
      <c r="B23" s="298" t="s">
        <v>222</v>
      </c>
      <c r="C23" s="304" t="s">
        <v>223</v>
      </c>
      <c r="D23" s="299" t="s">
        <v>132</v>
      </c>
      <c r="E23" s="317">
        <v>32</v>
      </c>
      <c r="F23" s="368"/>
      <c r="G23" s="305">
        <f t="shared" si="0"/>
        <v>0</v>
      </c>
      <c r="H23" s="360" t="s">
        <v>133</v>
      </c>
      <c r="Z23" s="302"/>
      <c r="AA23" s="302"/>
    </row>
    <row r="24" spans="1:27" x14ac:dyDescent="0.2">
      <c r="A24" s="316">
        <v>16</v>
      </c>
      <c r="B24" s="298" t="s">
        <v>224</v>
      </c>
      <c r="C24" s="304" t="s">
        <v>225</v>
      </c>
      <c r="D24" s="299" t="s">
        <v>132</v>
      </c>
      <c r="E24" s="317">
        <v>30</v>
      </c>
      <c r="F24" s="368"/>
      <c r="G24" s="305">
        <f t="shared" si="0"/>
        <v>0</v>
      </c>
      <c r="H24" s="360" t="s">
        <v>133</v>
      </c>
      <c r="Z24" s="302"/>
      <c r="AA24" s="302"/>
    </row>
    <row r="25" spans="1:27" x14ac:dyDescent="0.2">
      <c r="A25" s="316">
        <v>17</v>
      </c>
      <c r="B25" s="298" t="s">
        <v>226</v>
      </c>
      <c r="C25" s="304" t="s">
        <v>227</v>
      </c>
      <c r="D25" s="299" t="s">
        <v>132</v>
      </c>
      <c r="E25" s="300">
        <v>33</v>
      </c>
      <c r="F25" s="368"/>
      <c r="G25" s="305">
        <f t="shared" si="0"/>
        <v>0</v>
      </c>
      <c r="H25" s="360" t="s">
        <v>133</v>
      </c>
      <c r="Z25" s="302"/>
      <c r="AA25" s="302"/>
    </row>
    <row r="26" spans="1:27" x14ac:dyDescent="0.2">
      <c r="A26" s="316">
        <v>18</v>
      </c>
      <c r="B26" s="298" t="s">
        <v>228</v>
      </c>
      <c r="C26" s="304" t="s">
        <v>227</v>
      </c>
      <c r="D26" s="299" t="s">
        <v>132</v>
      </c>
      <c r="E26" s="300">
        <v>1</v>
      </c>
      <c r="F26" s="368"/>
      <c r="G26" s="305">
        <f t="shared" si="0"/>
        <v>0</v>
      </c>
      <c r="H26" s="360" t="s">
        <v>133</v>
      </c>
      <c r="Z26" s="302"/>
      <c r="AA26" s="302"/>
    </row>
    <row r="27" spans="1:27" x14ac:dyDescent="0.2">
      <c r="A27" s="316">
        <v>19</v>
      </c>
      <c r="B27" s="298" t="s">
        <v>229</v>
      </c>
      <c r="C27" s="304" t="s">
        <v>230</v>
      </c>
      <c r="D27" s="299" t="s">
        <v>132</v>
      </c>
      <c r="E27" s="317">
        <v>1</v>
      </c>
      <c r="F27" s="368"/>
      <c r="G27" s="305">
        <f t="shared" si="0"/>
        <v>0</v>
      </c>
      <c r="H27" s="360" t="s">
        <v>133</v>
      </c>
      <c r="Z27" s="302"/>
      <c r="AA27" s="302"/>
    </row>
    <row r="28" spans="1:27" x14ac:dyDescent="0.2">
      <c r="A28" s="316">
        <v>20</v>
      </c>
      <c r="B28" s="298" t="s">
        <v>231</v>
      </c>
      <c r="C28" s="304" t="s">
        <v>232</v>
      </c>
      <c r="D28" s="299" t="s">
        <v>132</v>
      </c>
      <c r="E28" s="300">
        <v>34</v>
      </c>
      <c r="F28" s="368"/>
      <c r="G28" s="305">
        <f t="shared" si="0"/>
        <v>0</v>
      </c>
      <c r="H28" s="360" t="s">
        <v>133</v>
      </c>
      <c r="Z28" s="302"/>
      <c r="AA28" s="302"/>
    </row>
    <row r="29" spans="1:27" x14ac:dyDescent="0.2">
      <c r="A29" s="316">
        <v>21</v>
      </c>
      <c r="B29" s="298" t="s">
        <v>233</v>
      </c>
      <c r="C29" s="304" t="s">
        <v>234</v>
      </c>
      <c r="D29" s="299" t="s">
        <v>132</v>
      </c>
      <c r="E29" s="317">
        <v>1</v>
      </c>
      <c r="F29" s="368"/>
      <c r="G29" s="305">
        <f t="shared" si="0"/>
        <v>0</v>
      </c>
      <c r="H29" s="360" t="s">
        <v>133</v>
      </c>
      <c r="Z29" s="302"/>
      <c r="AA29" s="302"/>
    </row>
    <row r="30" spans="1:27" x14ac:dyDescent="0.2">
      <c r="A30" s="316">
        <v>22</v>
      </c>
      <c r="B30" s="298" t="s">
        <v>235</v>
      </c>
      <c r="C30" s="303" t="s">
        <v>236</v>
      </c>
      <c r="D30" s="299" t="s">
        <v>132</v>
      </c>
      <c r="E30" s="300">
        <v>65</v>
      </c>
      <c r="F30" s="368"/>
      <c r="G30" s="300">
        <f t="shared" si="0"/>
        <v>0</v>
      </c>
      <c r="H30" s="360" t="s">
        <v>133</v>
      </c>
      <c r="Z30" s="302"/>
      <c r="AA30" s="302"/>
    </row>
    <row r="31" spans="1:27" x14ac:dyDescent="0.2">
      <c r="A31" s="316">
        <v>23</v>
      </c>
      <c r="B31" s="298" t="s">
        <v>237</v>
      </c>
      <c r="C31" s="303" t="s">
        <v>238</v>
      </c>
      <c r="D31" s="299" t="s">
        <v>132</v>
      </c>
      <c r="E31" s="300">
        <v>2</v>
      </c>
      <c r="F31" s="368"/>
      <c r="G31" s="300">
        <f t="shared" si="0"/>
        <v>0</v>
      </c>
      <c r="H31" s="360" t="s">
        <v>133</v>
      </c>
      <c r="Z31" s="302"/>
      <c r="AA31" s="302"/>
    </row>
    <row r="32" spans="1:27" x14ac:dyDescent="0.2">
      <c r="A32" s="316">
        <v>24</v>
      </c>
      <c r="B32" s="298" t="s">
        <v>239</v>
      </c>
      <c r="C32" s="303" t="s">
        <v>240</v>
      </c>
      <c r="D32" s="299" t="s">
        <v>132</v>
      </c>
      <c r="E32" s="300">
        <v>31</v>
      </c>
      <c r="F32" s="368"/>
      <c r="G32" s="300">
        <f t="shared" si="0"/>
        <v>0</v>
      </c>
      <c r="H32" s="360" t="s">
        <v>133</v>
      </c>
      <c r="Z32" s="302"/>
      <c r="AA32" s="302"/>
    </row>
    <row r="33" spans="1:27" ht="13.5" customHeight="1" x14ac:dyDescent="0.2">
      <c r="A33" s="316">
        <v>25</v>
      </c>
      <c r="B33" s="298" t="s">
        <v>241</v>
      </c>
      <c r="C33" s="303" t="s">
        <v>562</v>
      </c>
      <c r="D33" s="299" t="s">
        <v>132</v>
      </c>
      <c r="E33" s="300">
        <v>128</v>
      </c>
      <c r="F33" s="368"/>
      <c r="G33" s="300">
        <f t="shared" si="0"/>
        <v>0</v>
      </c>
      <c r="H33" s="360" t="s">
        <v>133</v>
      </c>
      <c r="Z33" s="302"/>
      <c r="AA33" s="302"/>
    </row>
    <row r="34" spans="1:27" ht="13.5" customHeight="1" x14ac:dyDescent="0.2">
      <c r="A34" s="316">
        <v>26</v>
      </c>
      <c r="B34" s="298" t="s">
        <v>242</v>
      </c>
      <c r="C34" s="304" t="s">
        <v>243</v>
      </c>
      <c r="D34" s="299" t="s">
        <v>132</v>
      </c>
      <c r="E34" s="317">
        <v>3</v>
      </c>
      <c r="F34" s="368"/>
      <c r="G34" s="305">
        <f t="shared" si="0"/>
        <v>0</v>
      </c>
      <c r="H34" s="360" t="s">
        <v>133</v>
      </c>
      <c r="Z34" s="302"/>
      <c r="AA34" s="302"/>
    </row>
    <row r="35" spans="1:27" ht="13.5" customHeight="1" x14ac:dyDescent="0.2">
      <c r="A35" s="316">
        <v>27</v>
      </c>
      <c r="B35" s="298" t="s">
        <v>244</v>
      </c>
      <c r="C35" s="304" t="s">
        <v>232</v>
      </c>
      <c r="D35" s="299" t="s">
        <v>132</v>
      </c>
      <c r="E35" s="300">
        <v>1</v>
      </c>
      <c r="F35" s="368"/>
      <c r="G35" s="305">
        <f t="shared" si="0"/>
        <v>0</v>
      </c>
      <c r="H35" s="360" t="s">
        <v>133</v>
      </c>
      <c r="Z35" s="302"/>
      <c r="AA35" s="302"/>
    </row>
    <row r="36" spans="1:27" ht="13.5" customHeight="1" x14ac:dyDescent="0.2">
      <c r="A36" s="316">
        <v>28</v>
      </c>
      <c r="B36" s="298" t="s">
        <v>245</v>
      </c>
      <c r="C36" s="304" t="s">
        <v>246</v>
      </c>
      <c r="D36" s="299" t="s">
        <v>132</v>
      </c>
      <c r="E36" s="317">
        <v>1</v>
      </c>
      <c r="F36" s="368"/>
      <c r="G36" s="305">
        <f t="shared" si="0"/>
        <v>0</v>
      </c>
      <c r="H36" s="360" t="s">
        <v>133</v>
      </c>
      <c r="Z36" s="302"/>
      <c r="AA36" s="302"/>
    </row>
    <row r="37" spans="1:27" ht="13.5" customHeight="1" x14ac:dyDescent="0.2">
      <c r="A37" s="316">
        <v>29</v>
      </c>
      <c r="B37" s="298" t="s">
        <v>247</v>
      </c>
      <c r="C37" s="304" t="s">
        <v>248</v>
      </c>
      <c r="D37" s="299" t="s">
        <v>132</v>
      </c>
      <c r="E37" s="317">
        <v>29</v>
      </c>
      <c r="F37" s="368"/>
      <c r="G37" s="305">
        <f t="shared" si="0"/>
        <v>0</v>
      </c>
      <c r="H37" s="360" t="s">
        <v>133</v>
      </c>
      <c r="Z37" s="302"/>
      <c r="AA37" s="302"/>
    </row>
    <row r="38" spans="1:27" ht="13.5" customHeight="1" x14ac:dyDescent="0.2">
      <c r="A38" s="316">
        <v>30</v>
      </c>
      <c r="B38" s="318" t="s">
        <v>249</v>
      </c>
      <c r="C38" s="303" t="s">
        <v>250</v>
      </c>
      <c r="D38" s="299" t="s">
        <v>132</v>
      </c>
      <c r="E38" s="319">
        <v>6</v>
      </c>
      <c r="F38" s="372"/>
      <c r="G38" s="305">
        <f t="shared" si="0"/>
        <v>0</v>
      </c>
      <c r="H38" s="360" t="s">
        <v>133</v>
      </c>
      <c r="Z38" s="302"/>
      <c r="AA38" s="302"/>
    </row>
    <row r="39" spans="1:27" x14ac:dyDescent="0.2">
      <c r="A39" s="316" t="s">
        <v>559</v>
      </c>
      <c r="B39" s="318" t="s">
        <v>251</v>
      </c>
      <c r="C39" s="303" t="s">
        <v>252</v>
      </c>
      <c r="D39" s="299" t="s">
        <v>132</v>
      </c>
      <c r="E39" s="319">
        <v>11</v>
      </c>
      <c r="F39" s="372"/>
      <c r="G39" s="305">
        <f t="shared" si="0"/>
        <v>0</v>
      </c>
      <c r="H39" s="360" t="s">
        <v>133</v>
      </c>
      <c r="Z39" s="302"/>
      <c r="AA39" s="302"/>
    </row>
    <row r="40" spans="1:27" x14ac:dyDescent="0.2">
      <c r="A40" s="316">
        <v>32</v>
      </c>
      <c r="B40" s="318" t="s">
        <v>253</v>
      </c>
      <c r="C40" s="303" t="s">
        <v>254</v>
      </c>
      <c r="D40" s="299" t="s">
        <v>132</v>
      </c>
      <c r="E40" s="319">
        <v>16</v>
      </c>
      <c r="F40" s="372"/>
      <c r="G40" s="305">
        <f t="shared" ref="G40:G63" si="1">E40*F40</f>
        <v>0</v>
      </c>
      <c r="H40" s="360" t="s">
        <v>133</v>
      </c>
      <c r="Z40" s="302"/>
      <c r="AA40" s="302"/>
    </row>
    <row r="41" spans="1:27" x14ac:dyDescent="0.2">
      <c r="A41" s="316">
        <v>33</v>
      </c>
      <c r="B41" s="298" t="s">
        <v>255</v>
      </c>
      <c r="C41" s="304" t="s">
        <v>256</v>
      </c>
      <c r="D41" s="299" t="s">
        <v>132</v>
      </c>
      <c r="E41" s="300">
        <v>3</v>
      </c>
      <c r="F41" s="368"/>
      <c r="G41" s="305">
        <f t="shared" si="1"/>
        <v>0</v>
      </c>
      <c r="H41" s="360" t="s">
        <v>133</v>
      </c>
      <c r="Z41" s="302"/>
      <c r="AA41" s="302"/>
    </row>
    <row r="42" spans="1:27" x14ac:dyDescent="0.2">
      <c r="A42" s="316">
        <v>34</v>
      </c>
      <c r="B42" s="298" t="s">
        <v>257</v>
      </c>
      <c r="C42" s="304" t="s">
        <v>232</v>
      </c>
      <c r="D42" s="299" t="s">
        <v>132</v>
      </c>
      <c r="E42" s="300">
        <v>13</v>
      </c>
      <c r="F42" s="368"/>
      <c r="G42" s="305">
        <f t="shared" si="1"/>
        <v>0</v>
      </c>
      <c r="H42" s="360" t="s">
        <v>133</v>
      </c>
      <c r="Z42" s="302"/>
      <c r="AA42" s="302"/>
    </row>
    <row r="43" spans="1:27" x14ac:dyDescent="0.2">
      <c r="A43" s="316">
        <v>35</v>
      </c>
      <c r="B43" s="298" t="s">
        <v>258</v>
      </c>
      <c r="C43" s="304" t="s">
        <v>232</v>
      </c>
      <c r="D43" s="299" t="s">
        <v>132</v>
      </c>
      <c r="E43" s="300">
        <v>2</v>
      </c>
      <c r="F43" s="368"/>
      <c r="G43" s="305">
        <f t="shared" si="1"/>
        <v>0</v>
      </c>
      <c r="H43" s="360" t="s">
        <v>133</v>
      </c>
      <c r="Z43" s="302"/>
      <c r="AA43" s="302"/>
    </row>
    <row r="44" spans="1:27" x14ac:dyDescent="0.2">
      <c r="A44" s="316">
        <v>36</v>
      </c>
      <c r="B44" s="298" t="s">
        <v>259</v>
      </c>
      <c r="C44" s="304" t="s">
        <v>260</v>
      </c>
      <c r="D44" s="299" t="s">
        <v>132</v>
      </c>
      <c r="E44" s="300">
        <v>6</v>
      </c>
      <c r="F44" s="368"/>
      <c r="G44" s="305">
        <f t="shared" si="1"/>
        <v>0</v>
      </c>
      <c r="H44" s="360" t="s">
        <v>133</v>
      </c>
      <c r="Z44" s="302"/>
      <c r="AA44" s="302"/>
    </row>
    <row r="45" spans="1:27" x14ac:dyDescent="0.2">
      <c r="A45" s="316">
        <v>37</v>
      </c>
      <c r="B45" s="298" t="s">
        <v>261</v>
      </c>
      <c r="C45" s="304" t="s">
        <v>262</v>
      </c>
      <c r="D45" s="299" t="s">
        <v>132</v>
      </c>
      <c r="E45" s="300">
        <v>10</v>
      </c>
      <c r="F45" s="368"/>
      <c r="G45" s="305">
        <f t="shared" si="1"/>
        <v>0</v>
      </c>
      <c r="H45" s="360" t="s">
        <v>133</v>
      </c>
      <c r="Z45" s="302"/>
      <c r="AA45" s="302"/>
    </row>
    <row r="46" spans="1:27" x14ac:dyDescent="0.2">
      <c r="A46" s="297">
        <v>38</v>
      </c>
      <c r="B46" s="298" t="s">
        <v>263</v>
      </c>
      <c r="C46" s="304" t="s">
        <v>264</v>
      </c>
      <c r="D46" s="299" t="s">
        <v>132</v>
      </c>
      <c r="E46" s="300">
        <v>2</v>
      </c>
      <c r="F46" s="368"/>
      <c r="G46" s="305">
        <f t="shared" si="1"/>
        <v>0</v>
      </c>
      <c r="H46" s="301" t="s">
        <v>133</v>
      </c>
      <c r="Z46" s="302"/>
      <c r="AA46" s="302"/>
    </row>
    <row r="47" spans="1:27" x14ac:dyDescent="0.2">
      <c r="A47" s="297">
        <v>39</v>
      </c>
      <c r="B47" s="298" t="s">
        <v>265</v>
      </c>
      <c r="C47" s="304" t="s">
        <v>266</v>
      </c>
      <c r="D47" s="299" t="s">
        <v>132</v>
      </c>
      <c r="E47" s="300">
        <v>2</v>
      </c>
      <c r="F47" s="368"/>
      <c r="G47" s="305">
        <f t="shared" si="1"/>
        <v>0</v>
      </c>
      <c r="H47" s="301" t="s">
        <v>133</v>
      </c>
      <c r="Z47" s="302"/>
      <c r="AA47" s="302"/>
    </row>
    <row r="48" spans="1:27" x14ac:dyDescent="0.2">
      <c r="A48" s="316">
        <v>40</v>
      </c>
      <c r="B48" s="298" t="s">
        <v>267</v>
      </c>
      <c r="C48" s="304" t="s">
        <v>268</v>
      </c>
      <c r="D48" s="299" t="s">
        <v>132</v>
      </c>
      <c r="E48" s="300">
        <v>6</v>
      </c>
      <c r="F48" s="368"/>
      <c r="G48" s="305">
        <f t="shared" si="1"/>
        <v>0</v>
      </c>
      <c r="H48" s="360" t="s">
        <v>133</v>
      </c>
      <c r="Z48" s="302"/>
      <c r="AA48" s="302"/>
    </row>
    <row r="49" spans="1:27" x14ac:dyDescent="0.2">
      <c r="A49" s="316">
        <v>41</v>
      </c>
      <c r="B49" s="318" t="s">
        <v>269</v>
      </c>
      <c r="C49" s="303" t="s">
        <v>270</v>
      </c>
      <c r="D49" s="299" t="s">
        <v>132</v>
      </c>
      <c r="E49" s="319">
        <v>30</v>
      </c>
      <c r="F49" s="372"/>
      <c r="G49" s="305">
        <f t="shared" si="1"/>
        <v>0</v>
      </c>
      <c r="H49" s="360" t="s">
        <v>133</v>
      </c>
      <c r="Z49" s="302"/>
      <c r="AA49" s="302"/>
    </row>
    <row r="50" spans="1:27" x14ac:dyDescent="0.2">
      <c r="A50" s="316">
        <v>42</v>
      </c>
      <c r="B50" s="298" t="s">
        <v>271</v>
      </c>
      <c r="C50" s="304" t="s">
        <v>272</v>
      </c>
      <c r="D50" s="299" t="s">
        <v>132</v>
      </c>
      <c r="E50" s="300">
        <v>1</v>
      </c>
      <c r="F50" s="368"/>
      <c r="G50" s="305">
        <f t="shared" si="1"/>
        <v>0</v>
      </c>
      <c r="H50" s="360" t="s">
        <v>133</v>
      </c>
      <c r="Z50" s="302"/>
      <c r="AA50" s="302"/>
    </row>
    <row r="51" spans="1:27" x14ac:dyDescent="0.2">
      <c r="A51" s="316">
        <v>43</v>
      </c>
      <c r="B51" s="298" t="s">
        <v>273</v>
      </c>
      <c r="C51" s="304" t="s">
        <v>274</v>
      </c>
      <c r="D51" s="299" t="s">
        <v>132</v>
      </c>
      <c r="E51" s="320">
        <v>1</v>
      </c>
      <c r="F51" s="372"/>
      <c r="G51" s="338">
        <f t="shared" si="1"/>
        <v>0</v>
      </c>
      <c r="H51" s="360" t="s">
        <v>133</v>
      </c>
      <c r="Z51" s="302"/>
      <c r="AA51" s="302"/>
    </row>
    <row r="52" spans="1:27" x14ac:dyDescent="0.2">
      <c r="A52" s="316">
        <v>44</v>
      </c>
      <c r="B52" s="298" t="s">
        <v>275</v>
      </c>
      <c r="C52" s="304" t="s">
        <v>276</v>
      </c>
      <c r="D52" s="299" t="s">
        <v>132</v>
      </c>
      <c r="E52" s="300">
        <v>1</v>
      </c>
      <c r="F52" s="368"/>
      <c r="G52" s="305">
        <f t="shared" si="1"/>
        <v>0</v>
      </c>
      <c r="H52" s="360" t="s">
        <v>133</v>
      </c>
      <c r="Z52" s="302"/>
      <c r="AA52" s="302"/>
    </row>
    <row r="53" spans="1:27" ht="14.25" customHeight="1" x14ac:dyDescent="0.2">
      <c r="A53" s="316">
        <v>45</v>
      </c>
      <c r="B53" s="298" t="s">
        <v>277</v>
      </c>
      <c r="C53" s="304" t="s">
        <v>278</v>
      </c>
      <c r="D53" s="299" t="s">
        <v>132</v>
      </c>
      <c r="E53" s="300">
        <v>55</v>
      </c>
      <c r="F53" s="368"/>
      <c r="G53" s="300">
        <f t="shared" si="1"/>
        <v>0</v>
      </c>
      <c r="H53" s="360" t="s">
        <v>133</v>
      </c>
      <c r="Z53" s="302"/>
      <c r="AA53" s="302"/>
    </row>
    <row r="54" spans="1:27" ht="14.25" customHeight="1" x14ac:dyDescent="0.2">
      <c r="A54" s="316">
        <v>46</v>
      </c>
      <c r="B54" s="298" t="s">
        <v>279</v>
      </c>
      <c r="C54" s="304" t="s">
        <v>280</v>
      </c>
      <c r="D54" s="299" t="s">
        <v>132</v>
      </c>
      <c r="E54" s="300">
        <v>10</v>
      </c>
      <c r="F54" s="368"/>
      <c r="G54" s="305">
        <f t="shared" si="1"/>
        <v>0</v>
      </c>
      <c r="H54" s="360" t="s">
        <v>133</v>
      </c>
      <c r="Z54" s="302"/>
      <c r="AA54" s="302"/>
    </row>
    <row r="55" spans="1:27" ht="14.25" customHeight="1" x14ac:dyDescent="0.2">
      <c r="A55" s="316">
        <v>47</v>
      </c>
      <c r="B55" s="298" t="s">
        <v>281</v>
      </c>
      <c r="C55" s="304" t="s">
        <v>282</v>
      </c>
      <c r="D55" s="299" t="s">
        <v>132</v>
      </c>
      <c r="E55" s="300">
        <v>26</v>
      </c>
      <c r="F55" s="368"/>
      <c r="G55" s="305">
        <f t="shared" si="1"/>
        <v>0</v>
      </c>
      <c r="H55" s="360" t="s">
        <v>133</v>
      </c>
      <c r="Z55" s="302"/>
      <c r="AA55" s="302"/>
    </row>
    <row r="56" spans="1:27" ht="14.25" customHeight="1" x14ac:dyDescent="0.2">
      <c r="A56" s="316">
        <v>48</v>
      </c>
      <c r="B56" s="298" t="s">
        <v>283</v>
      </c>
      <c r="C56" s="304" t="s">
        <v>195</v>
      </c>
      <c r="D56" s="299" t="s">
        <v>132</v>
      </c>
      <c r="E56" s="300">
        <v>45</v>
      </c>
      <c r="F56" s="368"/>
      <c r="G56" s="338">
        <f t="shared" si="1"/>
        <v>0</v>
      </c>
      <c r="H56" s="360" t="s">
        <v>133</v>
      </c>
      <c r="Z56" s="302"/>
      <c r="AA56" s="302"/>
    </row>
    <row r="57" spans="1:27" ht="14.25" customHeight="1" x14ac:dyDescent="0.2">
      <c r="A57" s="316">
        <v>49</v>
      </c>
      <c r="B57" s="298" t="s">
        <v>284</v>
      </c>
      <c r="C57" s="304" t="s">
        <v>285</v>
      </c>
      <c r="D57" s="299" t="s">
        <v>132</v>
      </c>
      <c r="E57" s="300">
        <v>2</v>
      </c>
      <c r="F57" s="368"/>
      <c r="G57" s="305">
        <f t="shared" si="1"/>
        <v>0</v>
      </c>
      <c r="H57" s="360" t="s">
        <v>133</v>
      </c>
      <c r="Z57" s="302"/>
      <c r="AA57" s="302"/>
    </row>
    <row r="58" spans="1:27" ht="14.25" customHeight="1" x14ac:dyDescent="0.2">
      <c r="A58" s="316">
        <v>50</v>
      </c>
      <c r="B58" s="298" t="s">
        <v>286</v>
      </c>
      <c r="C58" s="304" t="s">
        <v>287</v>
      </c>
      <c r="D58" s="299" t="s">
        <v>132</v>
      </c>
      <c r="E58" s="317">
        <v>1</v>
      </c>
      <c r="F58" s="368"/>
      <c r="G58" s="305">
        <f t="shared" si="1"/>
        <v>0</v>
      </c>
      <c r="H58" s="360" t="s">
        <v>133</v>
      </c>
      <c r="Z58" s="302"/>
      <c r="AA58" s="302"/>
    </row>
    <row r="59" spans="1:27" ht="14.25" customHeight="1" x14ac:dyDescent="0.2">
      <c r="A59" s="316">
        <v>51</v>
      </c>
      <c r="B59" s="298" t="s">
        <v>288</v>
      </c>
      <c r="C59" s="304" t="s">
        <v>289</v>
      </c>
      <c r="D59" s="299" t="s">
        <v>132</v>
      </c>
      <c r="E59" s="317">
        <v>3</v>
      </c>
      <c r="F59" s="368"/>
      <c r="G59" s="305">
        <f t="shared" si="1"/>
        <v>0</v>
      </c>
      <c r="H59" s="360" t="s">
        <v>133</v>
      </c>
      <c r="Z59" s="302"/>
      <c r="AA59" s="302"/>
    </row>
    <row r="60" spans="1:27" ht="14.25" customHeight="1" x14ac:dyDescent="0.2">
      <c r="A60" s="297">
        <v>52</v>
      </c>
      <c r="B60" s="298" t="s">
        <v>290</v>
      </c>
      <c r="C60" s="304" t="s">
        <v>291</v>
      </c>
      <c r="D60" s="299" t="s">
        <v>132</v>
      </c>
      <c r="E60" s="317">
        <v>4</v>
      </c>
      <c r="F60" s="368"/>
      <c r="G60" s="305">
        <f t="shared" si="1"/>
        <v>0</v>
      </c>
      <c r="H60" s="301" t="s">
        <v>133</v>
      </c>
      <c r="Z60" s="302"/>
      <c r="AA60" s="302"/>
    </row>
    <row r="61" spans="1:27" ht="14.25" customHeight="1" x14ac:dyDescent="0.2">
      <c r="A61" s="297">
        <v>53</v>
      </c>
      <c r="B61" s="298" t="s">
        <v>292</v>
      </c>
      <c r="C61" s="304" t="s">
        <v>293</v>
      </c>
      <c r="D61" s="299" t="s">
        <v>132</v>
      </c>
      <c r="E61" s="300">
        <v>2</v>
      </c>
      <c r="F61" s="368"/>
      <c r="G61" s="305">
        <f t="shared" si="1"/>
        <v>0</v>
      </c>
      <c r="H61" s="301" t="s">
        <v>133</v>
      </c>
      <c r="Z61" s="302"/>
      <c r="AA61" s="302"/>
    </row>
    <row r="62" spans="1:27" ht="14.25" customHeight="1" x14ac:dyDescent="0.2">
      <c r="A62" s="297">
        <v>54</v>
      </c>
      <c r="B62" s="298" t="s">
        <v>294</v>
      </c>
      <c r="C62" s="304" t="s">
        <v>295</v>
      </c>
      <c r="D62" s="299" t="s">
        <v>132</v>
      </c>
      <c r="E62" s="300">
        <v>7</v>
      </c>
      <c r="F62" s="368"/>
      <c r="G62" s="305">
        <f t="shared" si="1"/>
        <v>0</v>
      </c>
      <c r="H62" s="301" t="s">
        <v>133</v>
      </c>
      <c r="Z62" s="302"/>
      <c r="AA62" s="302"/>
    </row>
    <row r="63" spans="1:27" ht="14.25" customHeight="1" x14ac:dyDescent="0.2">
      <c r="A63" s="297">
        <v>55</v>
      </c>
      <c r="B63" s="298" t="s">
        <v>296</v>
      </c>
      <c r="C63" s="304" t="s">
        <v>297</v>
      </c>
      <c r="D63" s="299" t="s">
        <v>132</v>
      </c>
      <c r="E63" s="300">
        <v>2</v>
      </c>
      <c r="F63" s="368"/>
      <c r="G63" s="305">
        <f t="shared" si="1"/>
        <v>0</v>
      </c>
      <c r="H63" s="301" t="s">
        <v>133</v>
      </c>
      <c r="Z63" s="302"/>
      <c r="AA63" s="302"/>
    </row>
    <row r="64" spans="1:27" x14ac:dyDescent="0.2">
      <c r="A64" s="297">
        <v>56</v>
      </c>
      <c r="B64" s="298" t="s">
        <v>138</v>
      </c>
      <c r="C64" s="304" t="s">
        <v>108</v>
      </c>
      <c r="D64" s="299" t="s">
        <v>0</v>
      </c>
      <c r="E64" s="369"/>
      <c r="F64" s="364">
        <f>SUM(G8:G63)</f>
        <v>0</v>
      </c>
      <c r="G64" s="300">
        <f>F64*E64</f>
        <v>0</v>
      </c>
      <c r="H64" s="301" t="s">
        <v>133</v>
      </c>
    </row>
    <row r="65" spans="1:27" x14ac:dyDescent="0.2">
      <c r="A65" s="297">
        <v>57</v>
      </c>
      <c r="B65" s="298" t="s">
        <v>139</v>
      </c>
      <c r="C65" s="304" t="s">
        <v>140</v>
      </c>
      <c r="D65" s="299" t="s">
        <v>0</v>
      </c>
      <c r="E65" s="373"/>
      <c r="F65" s="364">
        <f>SUM(G8:G63)</f>
        <v>0</v>
      </c>
      <c r="G65" s="300">
        <f>F65*E65</f>
        <v>0</v>
      </c>
      <c r="H65" s="301" t="s">
        <v>133</v>
      </c>
      <c r="Z65" s="302"/>
      <c r="AA65" s="302"/>
    </row>
    <row r="66" spans="1:27" x14ac:dyDescent="0.2">
      <c r="A66" s="297">
        <v>58</v>
      </c>
      <c r="B66" s="298" t="s">
        <v>141</v>
      </c>
      <c r="C66" s="304" t="s">
        <v>142</v>
      </c>
      <c r="D66" s="299" t="s">
        <v>0</v>
      </c>
      <c r="E66" s="373"/>
      <c r="F66" s="364">
        <f>SUM(G8:G63)</f>
        <v>0</v>
      </c>
      <c r="G66" s="300">
        <f>SUM(G17:G63)*E66</f>
        <v>0</v>
      </c>
      <c r="H66" s="301" t="s">
        <v>133</v>
      </c>
      <c r="Z66" s="302"/>
      <c r="AA66" s="302"/>
    </row>
    <row r="67" spans="1:27" x14ac:dyDescent="0.2">
      <c r="A67" s="306"/>
      <c r="B67" s="307" t="s">
        <v>143</v>
      </c>
      <c r="C67" s="308" t="str">
        <f>CONCATENATE(B7," ",C7)</f>
        <v>1 Výrobky truhlářské typické</v>
      </c>
      <c r="D67" s="309"/>
      <c r="E67" s="310"/>
      <c r="F67" s="310">
        <v>0</v>
      </c>
      <c r="G67" s="311">
        <f>SUM(G8:G66)</f>
        <v>0</v>
      </c>
      <c r="H67" s="311"/>
      <c r="Z67" s="302"/>
      <c r="AA67" s="302"/>
    </row>
    <row r="68" spans="1:27" x14ac:dyDescent="0.2">
      <c r="A68" s="291" t="s">
        <v>128</v>
      </c>
      <c r="B68" s="292" t="s">
        <v>144</v>
      </c>
      <c r="C68" s="312" t="s">
        <v>145</v>
      </c>
      <c r="D68" s="313"/>
      <c r="E68" s="314"/>
      <c r="F68" s="314">
        <v>0</v>
      </c>
      <c r="G68" s="315"/>
      <c r="H68" s="296"/>
      <c r="Z68" s="302"/>
      <c r="AA68" s="302"/>
    </row>
    <row r="69" spans="1:27" x14ac:dyDescent="0.2">
      <c r="A69" s="316">
        <v>59</v>
      </c>
      <c r="B69" s="298" t="s">
        <v>298</v>
      </c>
      <c r="C69" s="304" t="s">
        <v>299</v>
      </c>
      <c r="D69" s="299" t="s">
        <v>132</v>
      </c>
      <c r="E69" s="300">
        <v>1</v>
      </c>
      <c r="F69" s="368"/>
      <c r="G69" s="305">
        <f t="shared" ref="G69:G100" si="2">E69*F69</f>
        <v>0</v>
      </c>
      <c r="H69" s="301" t="s">
        <v>133</v>
      </c>
      <c r="Z69" s="302"/>
      <c r="AA69" s="302"/>
    </row>
    <row r="70" spans="1:27" x14ac:dyDescent="0.2">
      <c r="A70" s="316">
        <v>60</v>
      </c>
      <c r="B70" s="298" t="s">
        <v>300</v>
      </c>
      <c r="C70" s="304" t="s">
        <v>301</v>
      </c>
      <c r="D70" s="299" t="s">
        <v>132</v>
      </c>
      <c r="E70" s="300">
        <v>4</v>
      </c>
      <c r="F70" s="368"/>
      <c r="G70" s="305">
        <f t="shared" si="2"/>
        <v>0</v>
      </c>
      <c r="H70" s="301" t="s">
        <v>133</v>
      </c>
      <c r="Z70" s="302"/>
      <c r="AA70" s="302"/>
    </row>
    <row r="71" spans="1:27" x14ac:dyDescent="0.2">
      <c r="A71" s="316">
        <v>61</v>
      </c>
      <c r="B71" s="298" t="s">
        <v>302</v>
      </c>
      <c r="C71" s="304" t="s">
        <v>303</v>
      </c>
      <c r="D71" s="299" t="s">
        <v>132</v>
      </c>
      <c r="E71" s="300">
        <v>10</v>
      </c>
      <c r="F71" s="368"/>
      <c r="G71" s="305">
        <f t="shared" si="2"/>
        <v>0</v>
      </c>
      <c r="H71" s="301" t="s">
        <v>133</v>
      </c>
      <c r="Z71" s="302"/>
      <c r="AA71" s="302"/>
    </row>
    <row r="72" spans="1:27" x14ac:dyDescent="0.2">
      <c r="A72" s="316">
        <v>62</v>
      </c>
      <c r="B72" s="298" t="s">
        <v>304</v>
      </c>
      <c r="C72" s="304" t="s">
        <v>151</v>
      </c>
      <c r="D72" s="299" t="s">
        <v>132</v>
      </c>
      <c r="E72" s="317">
        <v>1</v>
      </c>
      <c r="F72" s="368"/>
      <c r="G72" s="305">
        <f t="shared" si="2"/>
        <v>0</v>
      </c>
      <c r="H72" s="301" t="s">
        <v>133</v>
      </c>
      <c r="Z72" s="302"/>
      <c r="AA72" s="302"/>
    </row>
    <row r="73" spans="1:27" x14ac:dyDescent="0.2">
      <c r="A73" s="316">
        <v>63</v>
      </c>
      <c r="B73" s="298" t="s">
        <v>305</v>
      </c>
      <c r="C73" s="304" t="s">
        <v>306</v>
      </c>
      <c r="D73" s="299" t="s">
        <v>132</v>
      </c>
      <c r="E73" s="300">
        <v>1</v>
      </c>
      <c r="F73" s="368"/>
      <c r="G73" s="305">
        <f t="shared" si="2"/>
        <v>0</v>
      </c>
      <c r="H73" s="301" t="s">
        <v>133</v>
      </c>
      <c r="Z73" s="302"/>
      <c r="AA73" s="302"/>
    </row>
    <row r="74" spans="1:27" ht="12.75" customHeight="1" x14ac:dyDescent="0.2">
      <c r="A74" s="316">
        <v>64</v>
      </c>
      <c r="B74" s="298" t="s">
        <v>307</v>
      </c>
      <c r="C74" s="304" t="s">
        <v>306</v>
      </c>
      <c r="D74" s="299" t="s">
        <v>132</v>
      </c>
      <c r="E74" s="300">
        <v>1</v>
      </c>
      <c r="F74" s="368"/>
      <c r="G74" s="305">
        <f t="shared" si="2"/>
        <v>0</v>
      </c>
      <c r="H74" s="360" t="s">
        <v>133</v>
      </c>
      <c r="Z74" s="302"/>
      <c r="AA74" s="302"/>
    </row>
    <row r="75" spans="1:27" x14ac:dyDescent="0.2">
      <c r="A75" s="316">
        <v>65</v>
      </c>
      <c r="B75" s="298" t="s">
        <v>308</v>
      </c>
      <c r="C75" s="304" t="s">
        <v>306</v>
      </c>
      <c r="D75" s="299" t="s">
        <v>132</v>
      </c>
      <c r="E75" s="300">
        <v>1</v>
      </c>
      <c r="F75" s="368"/>
      <c r="G75" s="305">
        <f t="shared" si="2"/>
        <v>0</v>
      </c>
      <c r="H75" s="360" t="s">
        <v>133</v>
      </c>
      <c r="Z75" s="302"/>
      <c r="AA75" s="302"/>
    </row>
    <row r="76" spans="1:27" x14ac:dyDescent="0.2">
      <c r="A76" s="316">
        <v>66</v>
      </c>
      <c r="B76" s="298" t="s">
        <v>309</v>
      </c>
      <c r="C76" s="304" t="s">
        <v>306</v>
      </c>
      <c r="D76" s="299" t="s">
        <v>132</v>
      </c>
      <c r="E76" s="300">
        <v>1</v>
      </c>
      <c r="F76" s="368"/>
      <c r="G76" s="305">
        <f t="shared" si="2"/>
        <v>0</v>
      </c>
      <c r="H76" s="360" t="s">
        <v>133</v>
      </c>
      <c r="Z76" s="302"/>
      <c r="AA76" s="302"/>
    </row>
    <row r="77" spans="1:27" x14ac:dyDescent="0.2">
      <c r="A77" s="316">
        <v>67</v>
      </c>
      <c r="B77" s="298" t="s">
        <v>310</v>
      </c>
      <c r="C77" s="304" t="s">
        <v>311</v>
      </c>
      <c r="D77" s="299" t="s">
        <v>132</v>
      </c>
      <c r="E77" s="300">
        <v>1</v>
      </c>
      <c r="F77" s="368"/>
      <c r="G77" s="305">
        <f t="shared" si="2"/>
        <v>0</v>
      </c>
      <c r="H77" s="360" t="s">
        <v>133</v>
      </c>
      <c r="Z77" s="302"/>
      <c r="AA77" s="302"/>
    </row>
    <row r="78" spans="1:27" x14ac:dyDescent="0.2">
      <c r="A78" s="316">
        <v>68</v>
      </c>
      <c r="B78" s="298" t="s">
        <v>312</v>
      </c>
      <c r="C78" s="304" t="s">
        <v>313</v>
      </c>
      <c r="D78" s="299" t="s">
        <v>132</v>
      </c>
      <c r="E78" s="317">
        <v>12</v>
      </c>
      <c r="F78" s="368"/>
      <c r="G78" s="305">
        <f t="shared" si="2"/>
        <v>0</v>
      </c>
      <c r="H78" s="360" t="s">
        <v>133</v>
      </c>
      <c r="Z78" s="302"/>
      <c r="AA78" s="302"/>
    </row>
    <row r="79" spans="1:27" x14ac:dyDescent="0.2">
      <c r="A79" s="316">
        <v>69</v>
      </c>
      <c r="B79" s="298" t="s">
        <v>314</v>
      </c>
      <c r="C79" s="304" t="s">
        <v>315</v>
      </c>
      <c r="D79" s="299" t="s">
        <v>132</v>
      </c>
      <c r="E79" s="317">
        <v>2</v>
      </c>
      <c r="F79" s="368"/>
      <c r="G79" s="305">
        <f t="shared" si="2"/>
        <v>0</v>
      </c>
      <c r="H79" s="360" t="s">
        <v>133</v>
      </c>
      <c r="Z79" s="302"/>
      <c r="AA79" s="302"/>
    </row>
    <row r="80" spans="1:27" x14ac:dyDescent="0.2">
      <c r="A80" s="316">
        <v>70</v>
      </c>
      <c r="B80" s="298" t="s">
        <v>316</v>
      </c>
      <c r="C80" s="304" t="s">
        <v>317</v>
      </c>
      <c r="D80" s="299" t="s">
        <v>132</v>
      </c>
      <c r="E80" s="300">
        <v>21</v>
      </c>
      <c r="F80" s="368"/>
      <c r="G80" s="305">
        <f t="shared" si="2"/>
        <v>0</v>
      </c>
      <c r="H80" s="360" t="s">
        <v>133</v>
      </c>
      <c r="Z80" s="302"/>
      <c r="AA80" s="302"/>
    </row>
    <row r="81" spans="1:27" x14ac:dyDescent="0.2">
      <c r="A81" s="316">
        <v>71</v>
      </c>
      <c r="B81" s="298" t="s">
        <v>318</v>
      </c>
      <c r="C81" s="304" t="s">
        <v>319</v>
      </c>
      <c r="D81" s="299" t="s">
        <v>132</v>
      </c>
      <c r="E81" s="300">
        <v>42</v>
      </c>
      <c r="F81" s="368"/>
      <c r="G81" s="305">
        <f t="shared" si="2"/>
        <v>0</v>
      </c>
      <c r="H81" s="360" t="s">
        <v>133</v>
      </c>
      <c r="Z81" s="302"/>
      <c r="AA81" s="302"/>
    </row>
    <row r="82" spans="1:27" x14ac:dyDescent="0.2">
      <c r="A82" s="316">
        <v>72</v>
      </c>
      <c r="B82" s="298" t="s">
        <v>320</v>
      </c>
      <c r="C82" s="304" t="s">
        <v>321</v>
      </c>
      <c r="D82" s="299" t="s">
        <v>132</v>
      </c>
      <c r="E82" s="300">
        <v>4</v>
      </c>
      <c r="F82" s="368"/>
      <c r="G82" s="305">
        <f t="shared" si="2"/>
        <v>0</v>
      </c>
      <c r="H82" s="360" t="s">
        <v>133</v>
      </c>
      <c r="Z82" s="302"/>
      <c r="AA82" s="302"/>
    </row>
    <row r="83" spans="1:27" x14ac:dyDescent="0.2">
      <c r="A83" s="316">
        <v>73</v>
      </c>
      <c r="B83" s="318" t="s">
        <v>322</v>
      </c>
      <c r="C83" s="304" t="s">
        <v>321</v>
      </c>
      <c r="D83" s="299" t="s">
        <v>132</v>
      </c>
      <c r="E83" s="300">
        <v>2</v>
      </c>
      <c r="F83" s="368"/>
      <c r="G83" s="305">
        <f t="shared" si="2"/>
        <v>0</v>
      </c>
      <c r="H83" s="360" t="s">
        <v>133</v>
      </c>
      <c r="Z83" s="302"/>
      <c r="AA83" s="302"/>
    </row>
    <row r="84" spans="1:27" s="365" customFormat="1" x14ac:dyDescent="0.2">
      <c r="A84" s="316">
        <v>14</v>
      </c>
      <c r="B84" s="318" t="s">
        <v>158</v>
      </c>
      <c r="C84" s="304" t="s">
        <v>159</v>
      </c>
      <c r="D84" s="299" t="s">
        <v>132</v>
      </c>
      <c r="E84" s="364">
        <v>1</v>
      </c>
      <c r="F84" s="368"/>
      <c r="G84" s="305">
        <f t="shared" si="2"/>
        <v>0</v>
      </c>
      <c r="H84" s="360" t="s">
        <v>133</v>
      </c>
      <c r="Z84" s="367"/>
      <c r="AA84" s="367"/>
    </row>
    <row r="85" spans="1:27" x14ac:dyDescent="0.2">
      <c r="A85" s="316">
        <v>74</v>
      </c>
      <c r="B85" s="298" t="s">
        <v>323</v>
      </c>
      <c r="C85" s="304" t="s">
        <v>324</v>
      </c>
      <c r="D85" s="299" t="s">
        <v>132</v>
      </c>
      <c r="E85" s="300">
        <v>1</v>
      </c>
      <c r="F85" s="368"/>
      <c r="G85" s="305">
        <f t="shared" si="2"/>
        <v>0</v>
      </c>
      <c r="H85" s="360" t="s">
        <v>133</v>
      </c>
      <c r="Z85" s="302"/>
      <c r="AA85" s="302"/>
    </row>
    <row r="86" spans="1:27" x14ac:dyDescent="0.2">
      <c r="A86" s="316">
        <v>75</v>
      </c>
      <c r="B86" s="298" t="s">
        <v>325</v>
      </c>
      <c r="C86" s="304" t="s">
        <v>326</v>
      </c>
      <c r="D86" s="299" t="s">
        <v>132</v>
      </c>
      <c r="E86" s="320">
        <v>1</v>
      </c>
      <c r="F86" s="372"/>
      <c r="G86" s="338">
        <f t="shared" si="2"/>
        <v>0</v>
      </c>
      <c r="H86" s="360" t="s">
        <v>133</v>
      </c>
      <c r="Z86" s="302"/>
      <c r="AA86" s="302"/>
    </row>
    <row r="87" spans="1:27" x14ac:dyDescent="0.2">
      <c r="A87" s="316">
        <v>76</v>
      </c>
      <c r="B87" s="298" t="s">
        <v>327</v>
      </c>
      <c r="C87" s="304" t="s">
        <v>328</v>
      </c>
      <c r="D87" s="299" t="s">
        <v>132</v>
      </c>
      <c r="E87" s="300">
        <v>1</v>
      </c>
      <c r="F87" s="368"/>
      <c r="G87" s="305">
        <f t="shared" si="2"/>
        <v>0</v>
      </c>
      <c r="H87" s="360" t="s">
        <v>133</v>
      </c>
      <c r="Z87" s="302"/>
      <c r="AA87" s="302"/>
    </row>
    <row r="88" spans="1:27" x14ac:dyDescent="0.2">
      <c r="A88" s="316">
        <v>77</v>
      </c>
      <c r="B88" s="298" t="s">
        <v>329</v>
      </c>
      <c r="C88" s="304" t="s">
        <v>321</v>
      </c>
      <c r="D88" s="299" t="s">
        <v>132</v>
      </c>
      <c r="E88" s="300">
        <v>1</v>
      </c>
      <c r="F88" s="368"/>
      <c r="G88" s="305">
        <f t="shared" si="2"/>
        <v>0</v>
      </c>
      <c r="H88" s="360" t="s">
        <v>133</v>
      </c>
      <c r="Z88" s="302"/>
      <c r="AA88" s="302"/>
    </row>
    <row r="89" spans="1:27" x14ac:dyDescent="0.2">
      <c r="A89" s="316">
        <v>78</v>
      </c>
      <c r="B89" s="298" t="s">
        <v>330</v>
      </c>
      <c r="C89" s="304" t="s">
        <v>331</v>
      </c>
      <c r="D89" s="299" t="s">
        <v>132</v>
      </c>
      <c r="E89" s="300">
        <v>1</v>
      </c>
      <c r="F89" s="368"/>
      <c r="G89" s="305">
        <f t="shared" si="2"/>
        <v>0</v>
      </c>
      <c r="H89" s="301" t="s">
        <v>133</v>
      </c>
      <c r="Z89" s="302"/>
      <c r="AA89" s="302"/>
    </row>
    <row r="90" spans="1:27" x14ac:dyDescent="0.2">
      <c r="A90" s="316">
        <v>79</v>
      </c>
      <c r="B90" s="298" t="s">
        <v>332</v>
      </c>
      <c r="C90" s="304" t="s">
        <v>333</v>
      </c>
      <c r="D90" s="299" t="s">
        <v>132</v>
      </c>
      <c r="E90" s="300">
        <v>2</v>
      </c>
      <c r="F90" s="372"/>
      <c r="G90" s="305">
        <f t="shared" si="2"/>
        <v>0</v>
      </c>
      <c r="H90" s="301" t="s">
        <v>133</v>
      </c>
      <c r="Z90" s="302"/>
      <c r="AA90" s="302"/>
    </row>
    <row r="91" spans="1:27" x14ac:dyDescent="0.2">
      <c r="A91" s="316">
        <v>80</v>
      </c>
      <c r="B91" s="298" t="s">
        <v>334</v>
      </c>
      <c r="C91" s="304" t="s">
        <v>335</v>
      </c>
      <c r="D91" s="299" t="s">
        <v>132</v>
      </c>
      <c r="E91" s="300">
        <v>3</v>
      </c>
      <c r="F91" s="368"/>
      <c r="G91" s="305">
        <f t="shared" si="2"/>
        <v>0</v>
      </c>
      <c r="H91" s="301" t="s">
        <v>133</v>
      </c>
      <c r="Z91" s="302"/>
      <c r="AA91" s="302"/>
    </row>
    <row r="92" spans="1:27" x14ac:dyDescent="0.2">
      <c r="A92" s="316">
        <v>81</v>
      </c>
      <c r="B92" s="298" t="s">
        <v>336</v>
      </c>
      <c r="C92" s="304" t="s">
        <v>337</v>
      </c>
      <c r="D92" s="299" t="s">
        <v>132</v>
      </c>
      <c r="E92" s="300">
        <v>6</v>
      </c>
      <c r="F92" s="368"/>
      <c r="G92" s="305">
        <f t="shared" si="2"/>
        <v>0</v>
      </c>
      <c r="H92" s="301" t="s">
        <v>133</v>
      </c>
      <c r="Z92" s="302"/>
      <c r="AA92" s="302"/>
    </row>
    <row r="93" spans="1:27" x14ac:dyDescent="0.2">
      <c r="A93" s="316">
        <v>82</v>
      </c>
      <c r="B93" s="298" t="s">
        <v>338</v>
      </c>
      <c r="C93" s="304" t="s">
        <v>339</v>
      </c>
      <c r="D93" s="299" t="s">
        <v>132</v>
      </c>
      <c r="E93" s="300">
        <v>2</v>
      </c>
      <c r="F93" s="368"/>
      <c r="G93" s="305">
        <f t="shared" si="2"/>
        <v>0</v>
      </c>
      <c r="H93" s="301" t="s">
        <v>133</v>
      </c>
      <c r="Z93" s="302"/>
      <c r="AA93" s="302"/>
    </row>
    <row r="94" spans="1:27" x14ac:dyDescent="0.2">
      <c r="A94" s="316">
        <v>83</v>
      </c>
      <c r="B94" s="298" t="s">
        <v>340</v>
      </c>
      <c r="C94" s="304" t="s">
        <v>341</v>
      </c>
      <c r="D94" s="299" t="s">
        <v>132</v>
      </c>
      <c r="E94" s="300">
        <v>1</v>
      </c>
      <c r="F94" s="368"/>
      <c r="G94" s="305">
        <f t="shared" si="2"/>
        <v>0</v>
      </c>
      <c r="H94" s="301" t="s">
        <v>133</v>
      </c>
      <c r="Z94" s="302"/>
      <c r="AA94" s="302"/>
    </row>
    <row r="95" spans="1:27" x14ac:dyDescent="0.2">
      <c r="A95" s="316">
        <v>84</v>
      </c>
      <c r="B95" s="298" t="s">
        <v>342</v>
      </c>
      <c r="C95" s="304" t="s">
        <v>343</v>
      </c>
      <c r="D95" s="299" t="s">
        <v>132</v>
      </c>
      <c r="E95" s="300">
        <v>4</v>
      </c>
      <c r="F95" s="368"/>
      <c r="G95" s="305">
        <f t="shared" si="2"/>
        <v>0</v>
      </c>
      <c r="H95" s="301" t="s">
        <v>133</v>
      </c>
      <c r="Z95" s="302"/>
      <c r="AA95" s="302"/>
    </row>
    <row r="96" spans="1:27" x14ac:dyDescent="0.2">
      <c r="A96" s="316">
        <v>86</v>
      </c>
      <c r="B96" s="298" t="s">
        <v>346</v>
      </c>
      <c r="C96" s="304" t="s">
        <v>347</v>
      </c>
      <c r="D96" s="299" t="s">
        <v>132</v>
      </c>
      <c r="E96" s="300">
        <v>1</v>
      </c>
      <c r="F96" s="368"/>
      <c r="G96" s="305">
        <f t="shared" si="2"/>
        <v>0</v>
      </c>
      <c r="H96" s="301" t="s">
        <v>133</v>
      </c>
      <c r="Z96" s="302"/>
      <c r="AA96" s="302"/>
    </row>
    <row r="97" spans="1:27" x14ac:dyDescent="0.2">
      <c r="A97" s="316">
        <v>87</v>
      </c>
      <c r="B97" s="298" t="s">
        <v>348</v>
      </c>
      <c r="C97" s="304" t="s">
        <v>347</v>
      </c>
      <c r="D97" s="299" t="s">
        <v>132</v>
      </c>
      <c r="E97" s="300">
        <v>2</v>
      </c>
      <c r="F97" s="368"/>
      <c r="G97" s="305">
        <f t="shared" si="2"/>
        <v>0</v>
      </c>
      <c r="H97" s="301" t="s">
        <v>133</v>
      </c>
      <c r="Z97" s="302"/>
      <c r="AA97" s="302"/>
    </row>
    <row r="98" spans="1:27" x14ac:dyDescent="0.2">
      <c r="A98" s="316">
        <v>88</v>
      </c>
      <c r="B98" s="298" t="s">
        <v>349</v>
      </c>
      <c r="C98" s="304" t="s">
        <v>347</v>
      </c>
      <c r="D98" s="299" t="s">
        <v>132</v>
      </c>
      <c r="E98" s="300">
        <v>1</v>
      </c>
      <c r="F98" s="368"/>
      <c r="G98" s="305">
        <f t="shared" si="2"/>
        <v>0</v>
      </c>
      <c r="H98" s="360" t="s">
        <v>133</v>
      </c>
      <c r="Z98" s="302"/>
      <c r="AA98" s="302"/>
    </row>
    <row r="99" spans="1:27" x14ac:dyDescent="0.2">
      <c r="A99" s="316">
        <v>89</v>
      </c>
      <c r="B99" s="298" t="s">
        <v>350</v>
      </c>
      <c r="C99" s="304" t="s">
        <v>347</v>
      </c>
      <c r="D99" s="299" t="s">
        <v>132</v>
      </c>
      <c r="E99" s="300">
        <v>4</v>
      </c>
      <c r="F99" s="368"/>
      <c r="G99" s="305">
        <f t="shared" si="2"/>
        <v>0</v>
      </c>
      <c r="H99" s="360" t="s">
        <v>133</v>
      </c>
      <c r="Z99" s="302"/>
      <c r="AA99" s="302"/>
    </row>
    <row r="100" spans="1:27" x14ac:dyDescent="0.2">
      <c r="A100" s="316">
        <v>90</v>
      </c>
      <c r="B100" s="298" t="s">
        <v>351</v>
      </c>
      <c r="C100" s="304" t="s">
        <v>352</v>
      </c>
      <c r="D100" s="299" t="s">
        <v>132</v>
      </c>
      <c r="E100" s="300">
        <v>4</v>
      </c>
      <c r="F100" s="368"/>
      <c r="G100" s="305">
        <f t="shared" si="2"/>
        <v>0</v>
      </c>
      <c r="H100" s="360" t="s">
        <v>133</v>
      </c>
      <c r="Z100" s="302"/>
      <c r="AA100" s="302"/>
    </row>
    <row r="101" spans="1:27" x14ac:dyDescent="0.2">
      <c r="A101" s="316">
        <v>91</v>
      </c>
      <c r="B101" s="298" t="s">
        <v>353</v>
      </c>
      <c r="C101" s="304" t="s">
        <v>354</v>
      </c>
      <c r="D101" s="299" t="s">
        <v>132</v>
      </c>
      <c r="E101" s="300">
        <v>1</v>
      </c>
      <c r="F101" s="368"/>
      <c r="G101" s="305">
        <f t="shared" ref="G101:G119" si="3">E101*F101</f>
        <v>0</v>
      </c>
      <c r="H101" s="360" t="s">
        <v>133</v>
      </c>
      <c r="Z101" s="302"/>
      <c r="AA101" s="302"/>
    </row>
    <row r="102" spans="1:27" x14ac:dyDescent="0.2">
      <c r="A102" s="316">
        <v>92</v>
      </c>
      <c r="B102" s="298" t="s">
        <v>355</v>
      </c>
      <c r="C102" s="304" t="s">
        <v>356</v>
      </c>
      <c r="D102" s="299" t="s">
        <v>132</v>
      </c>
      <c r="E102" s="300">
        <v>3</v>
      </c>
      <c r="F102" s="368"/>
      <c r="G102" s="305">
        <f t="shared" si="3"/>
        <v>0</v>
      </c>
      <c r="H102" s="360" t="s">
        <v>133</v>
      </c>
      <c r="Z102" s="302"/>
      <c r="AA102" s="302"/>
    </row>
    <row r="103" spans="1:27" x14ac:dyDescent="0.2">
      <c r="A103" s="316">
        <v>93</v>
      </c>
      <c r="B103" s="298" t="s">
        <v>357</v>
      </c>
      <c r="C103" s="304" t="s">
        <v>358</v>
      </c>
      <c r="D103" s="299" t="s">
        <v>132</v>
      </c>
      <c r="E103" s="300">
        <v>1</v>
      </c>
      <c r="F103" s="368"/>
      <c r="G103" s="305">
        <f t="shared" si="3"/>
        <v>0</v>
      </c>
      <c r="H103" s="360" t="s">
        <v>133</v>
      </c>
      <c r="Z103" s="302"/>
      <c r="AA103" s="302"/>
    </row>
    <row r="104" spans="1:27" s="365" customFormat="1" x14ac:dyDescent="0.2">
      <c r="A104" s="316">
        <v>16</v>
      </c>
      <c r="B104" s="298" t="s">
        <v>162</v>
      </c>
      <c r="C104" s="304" t="s">
        <v>163</v>
      </c>
      <c r="D104" s="299" t="s">
        <v>132</v>
      </c>
      <c r="E104" s="364">
        <v>1</v>
      </c>
      <c r="F104" s="368"/>
      <c r="G104" s="305">
        <f t="shared" si="3"/>
        <v>0</v>
      </c>
      <c r="H104" s="360" t="s">
        <v>133</v>
      </c>
      <c r="Z104" s="367"/>
      <c r="AA104" s="367"/>
    </row>
    <row r="105" spans="1:27" x14ac:dyDescent="0.2">
      <c r="A105" s="316">
        <v>94</v>
      </c>
      <c r="B105" s="298" t="s">
        <v>359</v>
      </c>
      <c r="C105" s="304" t="s">
        <v>360</v>
      </c>
      <c r="D105" s="299" t="s">
        <v>132</v>
      </c>
      <c r="E105" s="300">
        <v>1</v>
      </c>
      <c r="F105" s="368"/>
      <c r="G105" s="305">
        <f t="shared" si="3"/>
        <v>0</v>
      </c>
      <c r="H105" s="360" t="s">
        <v>133</v>
      </c>
      <c r="Z105" s="302"/>
      <c r="AA105" s="302"/>
    </row>
    <row r="106" spans="1:27" x14ac:dyDescent="0.2">
      <c r="A106" s="316">
        <v>95</v>
      </c>
      <c r="B106" s="298" t="s">
        <v>361</v>
      </c>
      <c r="C106" s="304" t="s">
        <v>362</v>
      </c>
      <c r="D106" s="299" t="s">
        <v>132</v>
      </c>
      <c r="E106" s="300">
        <v>2</v>
      </c>
      <c r="F106" s="368"/>
      <c r="G106" s="305">
        <f t="shared" si="3"/>
        <v>0</v>
      </c>
      <c r="H106" s="360" t="s">
        <v>133</v>
      </c>
      <c r="Z106" s="302"/>
      <c r="AA106" s="302"/>
    </row>
    <row r="107" spans="1:27" x14ac:dyDescent="0.2">
      <c r="A107" s="316">
        <v>96</v>
      </c>
      <c r="B107" s="298" t="s">
        <v>363</v>
      </c>
      <c r="C107" s="304" t="s">
        <v>364</v>
      </c>
      <c r="D107" s="299" t="s">
        <v>132</v>
      </c>
      <c r="E107" s="300">
        <v>1</v>
      </c>
      <c r="F107" s="368"/>
      <c r="G107" s="305">
        <f t="shared" si="3"/>
        <v>0</v>
      </c>
      <c r="H107" s="360" t="s">
        <v>133</v>
      </c>
      <c r="Z107" s="302"/>
      <c r="AA107" s="302"/>
    </row>
    <row r="108" spans="1:27" x14ac:dyDescent="0.2">
      <c r="A108" s="316">
        <v>97</v>
      </c>
      <c r="B108" s="298" t="s">
        <v>365</v>
      </c>
      <c r="C108" s="304" t="s">
        <v>366</v>
      </c>
      <c r="D108" s="299" t="s">
        <v>132</v>
      </c>
      <c r="E108" s="300">
        <v>1</v>
      </c>
      <c r="F108" s="368"/>
      <c r="G108" s="305">
        <f t="shared" si="3"/>
        <v>0</v>
      </c>
      <c r="H108" s="360" t="s">
        <v>133</v>
      </c>
      <c r="Z108" s="302"/>
      <c r="AA108" s="302"/>
    </row>
    <row r="109" spans="1:27" x14ac:dyDescent="0.2">
      <c r="A109" s="316">
        <v>98</v>
      </c>
      <c r="B109" s="298" t="s">
        <v>367</v>
      </c>
      <c r="C109" s="304" t="s">
        <v>362</v>
      </c>
      <c r="D109" s="299" t="s">
        <v>132</v>
      </c>
      <c r="E109" s="300">
        <v>1</v>
      </c>
      <c r="F109" s="368"/>
      <c r="G109" s="305">
        <f t="shared" si="3"/>
        <v>0</v>
      </c>
      <c r="H109" s="360" t="s">
        <v>133</v>
      </c>
      <c r="Z109" s="302"/>
      <c r="AA109" s="302"/>
    </row>
    <row r="110" spans="1:27" x14ac:dyDescent="0.2">
      <c r="A110" s="316">
        <v>99</v>
      </c>
      <c r="B110" s="298" t="s">
        <v>368</v>
      </c>
      <c r="C110" s="304" t="s">
        <v>369</v>
      </c>
      <c r="D110" s="299" t="s">
        <v>132</v>
      </c>
      <c r="E110" s="300">
        <v>2</v>
      </c>
      <c r="F110" s="368"/>
      <c r="G110" s="305">
        <f t="shared" si="3"/>
        <v>0</v>
      </c>
      <c r="H110" s="360" t="s">
        <v>133</v>
      </c>
      <c r="Z110" s="302"/>
      <c r="AA110" s="302"/>
    </row>
    <row r="111" spans="1:27" x14ac:dyDescent="0.2">
      <c r="A111" s="316">
        <v>100</v>
      </c>
      <c r="B111" s="298" t="s">
        <v>370</v>
      </c>
      <c r="C111" s="304" t="s">
        <v>362</v>
      </c>
      <c r="D111" s="299" t="s">
        <v>132</v>
      </c>
      <c r="E111" s="300">
        <v>1</v>
      </c>
      <c r="F111" s="368"/>
      <c r="G111" s="305">
        <f t="shared" si="3"/>
        <v>0</v>
      </c>
      <c r="H111" s="360" t="s">
        <v>133</v>
      </c>
      <c r="Z111" s="302"/>
      <c r="AA111" s="302"/>
    </row>
    <row r="112" spans="1:27" x14ac:dyDescent="0.2">
      <c r="A112" s="316">
        <v>101</v>
      </c>
      <c r="B112" s="298" t="s">
        <v>371</v>
      </c>
      <c r="C112" s="304" t="s">
        <v>362</v>
      </c>
      <c r="D112" s="299" t="s">
        <v>132</v>
      </c>
      <c r="E112" s="300">
        <v>1</v>
      </c>
      <c r="F112" s="368"/>
      <c r="G112" s="305">
        <f t="shared" si="3"/>
        <v>0</v>
      </c>
      <c r="H112" s="360" t="s">
        <v>133</v>
      </c>
      <c r="Z112" s="302"/>
      <c r="AA112" s="302"/>
    </row>
    <row r="113" spans="1:27" x14ac:dyDescent="0.2">
      <c r="A113" s="316">
        <v>102</v>
      </c>
      <c r="B113" s="298" t="s">
        <v>372</v>
      </c>
      <c r="C113" s="304" t="s">
        <v>373</v>
      </c>
      <c r="D113" s="299" t="s">
        <v>132</v>
      </c>
      <c r="E113" s="300">
        <v>1</v>
      </c>
      <c r="F113" s="368"/>
      <c r="G113" s="305">
        <f t="shared" si="3"/>
        <v>0</v>
      </c>
      <c r="H113" s="360" t="s">
        <v>133</v>
      </c>
      <c r="Z113" s="302"/>
      <c r="AA113" s="302"/>
    </row>
    <row r="114" spans="1:27" x14ac:dyDescent="0.2">
      <c r="A114" s="316">
        <v>103</v>
      </c>
      <c r="B114" s="298" t="s">
        <v>374</v>
      </c>
      <c r="C114" s="304" t="s">
        <v>375</v>
      </c>
      <c r="D114" s="299" t="s">
        <v>132</v>
      </c>
      <c r="E114" s="300">
        <v>1</v>
      </c>
      <c r="F114" s="368"/>
      <c r="G114" s="305">
        <f t="shared" si="3"/>
        <v>0</v>
      </c>
      <c r="H114" s="360" t="s">
        <v>133</v>
      </c>
      <c r="Z114" s="302"/>
      <c r="AA114" s="302"/>
    </row>
    <row r="115" spans="1:27" x14ac:dyDescent="0.2">
      <c r="A115" s="316">
        <v>104</v>
      </c>
      <c r="B115" s="298" t="s">
        <v>376</v>
      </c>
      <c r="C115" s="304" t="s">
        <v>377</v>
      </c>
      <c r="D115" s="299" t="s">
        <v>132</v>
      </c>
      <c r="E115" s="300">
        <v>1</v>
      </c>
      <c r="F115" s="368"/>
      <c r="G115" s="305">
        <f t="shared" si="3"/>
        <v>0</v>
      </c>
      <c r="H115" s="360" t="s">
        <v>133</v>
      </c>
      <c r="Z115" s="302"/>
      <c r="AA115" s="302"/>
    </row>
    <row r="116" spans="1:27" x14ac:dyDescent="0.2">
      <c r="A116" s="316">
        <v>105</v>
      </c>
      <c r="B116" s="298" t="s">
        <v>378</v>
      </c>
      <c r="C116" s="304" t="s">
        <v>379</v>
      </c>
      <c r="D116" s="299" t="s">
        <v>132</v>
      </c>
      <c r="E116" s="300">
        <v>1</v>
      </c>
      <c r="F116" s="368"/>
      <c r="G116" s="305">
        <f t="shared" si="3"/>
        <v>0</v>
      </c>
      <c r="H116" s="360" t="s">
        <v>133</v>
      </c>
      <c r="Z116" s="302"/>
      <c r="AA116" s="302"/>
    </row>
    <row r="117" spans="1:27" x14ac:dyDescent="0.2">
      <c r="A117" s="316">
        <v>106</v>
      </c>
      <c r="B117" s="298" t="s">
        <v>380</v>
      </c>
      <c r="C117" s="304" t="s">
        <v>381</v>
      </c>
      <c r="D117" s="299" t="s">
        <v>132</v>
      </c>
      <c r="E117" s="300">
        <v>21</v>
      </c>
      <c r="F117" s="368"/>
      <c r="G117" s="305">
        <f t="shared" si="3"/>
        <v>0</v>
      </c>
      <c r="H117" s="360" t="s">
        <v>133</v>
      </c>
      <c r="Z117" s="302"/>
      <c r="AA117" s="302"/>
    </row>
    <row r="118" spans="1:27" x14ac:dyDescent="0.2">
      <c r="A118" s="316">
        <v>107</v>
      </c>
      <c r="B118" s="298" t="s">
        <v>382</v>
      </c>
      <c r="C118" s="304" t="s">
        <v>383</v>
      </c>
      <c r="D118" s="299" t="s">
        <v>132</v>
      </c>
      <c r="E118" s="300">
        <v>2</v>
      </c>
      <c r="F118" s="368"/>
      <c r="G118" s="305">
        <f t="shared" si="3"/>
        <v>0</v>
      </c>
      <c r="H118" s="360" t="s">
        <v>133</v>
      </c>
      <c r="Z118" s="302"/>
      <c r="AA118" s="302"/>
    </row>
    <row r="119" spans="1:27" x14ac:dyDescent="0.2">
      <c r="A119" s="316">
        <v>108</v>
      </c>
      <c r="B119" s="298" t="s">
        <v>384</v>
      </c>
      <c r="C119" s="304" t="s">
        <v>385</v>
      </c>
      <c r="D119" s="299" t="s">
        <v>132</v>
      </c>
      <c r="E119" s="300">
        <v>4</v>
      </c>
      <c r="F119" s="368"/>
      <c r="G119" s="305">
        <f t="shared" si="3"/>
        <v>0</v>
      </c>
      <c r="H119" s="360" t="s">
        <v>133</v>
      </c>
      <c r="Z119" s="302"/>
      <c r="AA119" s="302"/>
    </row>
    <row r="120" spans="1:27" x14ac:dyDescent="0.2">
      <c r="A120" s="316">
        <v>110</v>
      </c>
      <c r="B120" s="298" t="s">
        <v>388</v>
      </c>
      <c r="C120" s="304" t="s">
        <v>389</v>
      </c>
      <c r="D120" s="299" t="s">
        <v>132</v>
      </c>
      <c r="E120" s="300">
        <v>2</v>
      </c>
      <c r="F120" s="368"/>
      <c r="G120" s="305">
        <f>E120*F120</f>
        <v>0</v>
      </c>
      <c r="H120" s="360" t="s">
        <v>133</v>
      </c>
      <c r="Z120" s="302"/>
      <c r="AA120" s="302"/>
    </row>
    <row r="121" spans="1:27" x14ac:dyDescent="0.2">
      <c r="A121" s="316" t="s">
        <v>563</v>
      </c>
      <c r="B121" s="298" t="s">
        <v>564</v>
      </c>
      <c r="C121" s="304" t="s">
        <v>565</v>
      </c>
      <c r="D121" s="299" t="s">
        <v>132</v>
      </c>
      <c r="E121" s="364">
        <v>16</v>
      </c>
      <c r="F121" s="368"/>
      <c r="G121" s="305">
        <f>E121*F121</f>
        <v>0</v>
      </c>
      <c r="H121" s="360" t="s">
        <v>133</v>
      </c>
      <c r="Z121" s="302"/>
      <c r="AA121" s="302"/>
    </row>
    <row r="122" spans="1:27" ht="22.5" x14ac:dyDescent="0.2">
      <c r="A122" s="316">
        <v>111</v>
      </c>
      <c r="B122" s="298" t="s">
        <v>168</v>
      </c>
      <c r="C122" s="304" t="s">
        <v>169</v>
      </c>
      <c r="D122" s="299" t="s">
        <v>132</v>
      </c>
      <c r="E122" s="300">
        <f>E123</f>
        <v>6</v>
      </c>
      <c r="F122" s="368"/>
      <c r="G122" s="305">
        <f>E122*F122</f>
        <v>0</v>
      </c>
      <c r="H122" s="360" t="s">
        <v>133</v>
      </c>
      <c r="Z122" s="302"/>
      <c r="AA122" s="302"/>
    </row>
    <row r="123" spans="1:27" x14ac:dyDescent="0.2">
      <c r="A123" s="322"/>
      <c r="B123" s="323" t="s">
        <v>170</v>
      </c>
      <c r="C123" s="324" t="s">
        <v>171</v>
      </c>
      <c r="D123" s="325" t="s">
        <v>132</v>
      </c>
      <c r="E123" s="326">
        <v>6</v>
      </c>
      <c r="F123" s="327">
        <v>0</v>
      </c>
      <c r="G123" s="328"/>
      <c r="H123" s="301"/>
      <c r="Z123" s="302"/>
      <c r="AA123" s="302"/>
    </row>
    <row r="124" spans="1:27" x14ac:dyDescent="0.2">
      <c r="A124" s="316">
        <v>112</v>
      </c>
      <c r="B124" s="298" t="s">
        <v>138</v>
      </c>
      <c r="C124" s="304" t="s">
        <v>108</v>
      </c>
      <c r="D124" s="299" t="s">
        <v>0</v>
      </c>
      <c r="E124" s="374"/>
      <c r="F124" s="368">
        <f>SUM(G69:G121)</f>
        <v>0</v>
      </c>
      <c r="G124" s="305">
        <f>F124*E124</f>
        <v>0</v>
      </c>
      <c r="H124" s="301" t="s">
        <v>133</v>
      </c>
    </row>
    <row r="125" spans="1:27" x14ac:dyDescent="0.2">
      <c r="A125" s="316">
        <v>113</v>
      </c>
      <c r="B125" s="298" t="s">
        <v>172</v>
      </c>
      <c r="C125" s="304" t="s">
        <v>173</v>
      </c>
      <c r="D125" s="299" t="s">
        <v>0</v>
      </c>
      <c r="E125" s="373"/>
      <c r="F125" s="368">
        <f>SUM(G69:G121)</f>
        <v>0</v>
      </c>
      <c r="G125" s="305">
        <f>F125*E125</f>
        <v>0</v>
      </c>
      <c r="H125" s="301" t="s">
        <v>133</v>
      </c>
      <c r="Z125" s="302"/>
      <c r="AA125" s="302"/>
    </row>
    <row r="126" spans="1:27" x14ac:dyDescent="0.2">
      <c r="A126" s="316">
        <v>114</v>
      </c>
      <c r="B126" s="298" t="s">
        <v>174</v>
      </c>
      <c r="C126" s="304" t="s">
        <v>175</v>
      </c>
      <c r="D126" s="299" t="s">
        <v>0</v>
      </c>
      <c r="E126" s="373"/>
      <c r="F126" s="368">
        <f>SUM(G69:G121)</f>
        <v>0</v>
      </c>
      <c r="G126" s="305">
        <f>F126*E126</f>
        <v>0</v>
      </c>
      <c r="H126" s="301" t="s">
        <v>133</v>
      </c>
      <c r="Z126" s="302"/>
      <c r="AA126" s="302"/>
    </row>
    <row r="127" spans="1:27" x14ac:dyDescent="0.2">
      <c r="A127" s="306"/>
      <c r="B127" s="307" t="s">
        <v>143</v>
      </c>
      <c r="C127" s="329" t="str">
        <f>CONCATENATE(B68," ",C68)</f>
        <v>2 Výrobky truhlářské atypické</v>
      </c>
      <c r="D127" s="330"/>
      <c r="E127" s="331"/>
      <c r="F127" s="332">
        <v>0</v>
      </c>
      <c r="G127" s="311">
        <f>SUM(G69:G126)</f>
        <v>0</v>
      </c>
      <c r="H127" s="311"/>
      <c r="Z127" s="302"/>
      <c r="AA127" s="302"/>
    </row>
    <row r="128" spans="1:27" x14ac:dyDescent="0.2">
      <c r="A128" s="291" t="s">
        <v>128</v>
      </c>
      <c r="B128" s="292" t="s">
        <v>390</v>
      </c>
      <c r="C128" s="312" t="s">
        <v>391</v>
      </c>
      <c r="D128" s="313"/>
      <c r="E128" s="314"/>
      <c r="F128" s="314">
        <v>0</v>
      </c>
      <c r="G128" s="315"/>
      <c r="H128" s="296"/>
      <c r="Z128" s="302"/>
      <c r="AA128" s="302"/>
    </row>
    <row r="129" spans="1:9" x14ac:dyDescent="0.2">
      <c r="A129" s="316">
        <v>120</v>
      </c>
      <c r="B129" s="298" t="s">
        <v>401</v>
      </c>
      <c r="C129" s="304" t="s">
        <v>402</v>
      </c>
      <c r="D129" s="299" t="s">
        <v>132</v>
      </c>
      <c r="E129" s="300">
        <v>2</v>
      </c>
      <c r="F129" s="368"/>
      <c r="G129" s="305">
        <f t="shared" ref="G129:G130" si="4">E129*F129</f>
        <v>0</v>
      </c>
      <c r="H129" s="301" t="s">
        <v>133</v>
      </c>
    </row>
    <row r="130" spans="1:9" x14ac:dyDescent="0.2">
      <c r="A130" s="316">
        <v>121</v>
      </c>
      <c r="B130" s="298" t="s">
        <v>403</v>
      </c>
      <c r="C130" s="304" t="s">
        <v>404</v>
      </c>
      <c r="D130" s="299" t="s">
        <v>132</v>
      </c>
      <c r="E130" s="300">
        <v>2</v>
      </c>
      <c r="F130" s="368"/>
      <c r="G130" s="305">
        <f t="shared" si="4"/>
        <v>0</v>
      </c>
      <c r="H130" s="301" t="s">
        <v>133</v>
      </c>
    </row>
    <row r="131" spans="1:9" x14ac:dyDescent="0.2">
      <c r="A131" s="316">
        <v>122</v>
      </c>
      <c r="B131" s="298" t="s">
        <v>138</v>
      </c>
      <c r="C131" s="304" t="s">
        <v>108</v>
      </c>
      <c r="D131" s="299" t="s">
        <v>0</v>
      </c>
      <c r="E131" s="369"/>
      <c r="F131" s="364">
        <f>SUM(G129:G130)</f>
        <v>0</v>
      </c>
      <c r="G131" s="305">
        <f>F131*E131</f>
        <v>0</v>
      </c>
      <c r="H131" s="301" t="s">
        <v>133</v>
      </c>
    </row>
    <row r="132" spans="1:9" x14ac:dyDescent="0.2">
      <c r="A132" s="316">
        <v>123</v>
      </c>
      <c r="B132" s="298" t="s">
        <v>139</v>
      </c>
      <c r="C132" s="304" t="s">
        <v>405</v>
      </c>
      <c r="D132" s="299" t="s">
        <v>0</v>
      </c>
      <c r="E132" s="369"/>
      <c r="F132" s="364">
        <f>SUM(G129:G130)</f>
        <v>0</v>
      </c>
      <c r="G132" s="305">
        <f>F132*E132</f>
        <v>0</v>
      </c>
      <c r="H132" s="301" t="s">
        <v>133</v>
      </c>
    </row>
    <row r="133" spans="1:9" x14ac:dyDescent="0.2">
      <c r="A133" s="316">
        <v>124</v>
      </c>
      <c r="B133" s="298" t="s">
        <v>141</v>
      </c>
      <c r="C133" s="304" t="s">
        <v>406</v>
      </c>
      <c r="D133" s="299" t="s">
        <v>0</v>
      </c>
      <c r="E133" s="369"/>
      <c r="F133" s="364">
        <f>SUM(G129:G130)</f>
        <v>0</v>
      </c>
      <c r="G133" s="305">
        <f>F133*E133</f>
        <v>0</v>
      </c>
      <c r="H133" s="301" t="s">
        <v>133</v>
      </c>
    </row>
    <row r="134" spans="1:9" x14ac:dyDescent="0.2">
      <c r="A134" s="306"/>
      <c r="B134" s="307" t="s">
        <v>143</v>
      </c>
      <c r="C134" s="329" t="str">
        <f>CONCATENATE(B128," ",C128)</f>
        <v>3 Doplňkové typové</v>
      </c>
      <c r="D134" s="330"/>
      <c r="E134" s="331"/>
      <c r="F134" s="332">
        <v>0</v>
      </c>
      <c r="G134" s="339">
        <f>SUM(G128:G133)</f>
        <v>0</v>
      </c>
      <c r="H134" s="339"/>
    </row>
    <row r="135" spans="1:9" x14ac:dyDescent="0.2">
      <c r="A135" s="291" t="s">
        <v>128</v>
      </c>
      <c r="B135" s="292" t="s">
        <v>189</v>
      </c>
      <c r="C135" s="293" t="s">
        <v>407</v>
      </c>
      <c r="D135" s="334"/>
      <c r="E135" s="335"/>
      <c r="F135" s="335">
        <v>0</v>
      </c>
      <c r="G135" s="336"/>
      <c r="H135" s="296"/>
    </row>
    <row r="136" spans="1:9" x14ac:dyDescent="0.2">
      <c r="A136" s="297">
        <v>125</v>
      </c>
      <c r="B136" s="342" t="s">
        <v>408</v>
      </c>
      <c r="C136" s="304" t="s">
        <v>409</v>
      </c>
      <c r="D136" s="299" t="s">
        <v>132</v>
      </c>
      <c r="E136" s="320">
        <v>7</v>
      </c>
      <c r="F136" s="372"/>
      <c r="G136" s="338">
        <f t="shared" ref="G136:G148" si="5">E136*F136</f>
        <v>0</v>
      </c>
      <c r="H136" s="301" t="s">
        <v>133</v>
      </c>
      <c r="I136" s="343"/>
    </row>
    <row r="137" spans="1:9" x14ac:dyDescent="0.2">
      <c r="A137" s="297">
        <v>126</v>
      </c>
      <c r="B137" s="342" t="s">
        <v>410</v>
      </c>
      <c r="C137" s="304" t="s">
        <v>411</v>
      </c>
      <c r="D137" s="299" t="s">
        <v>132</v>
      </c>
      <c r="E137" s="320">
        <v>22</v>
      </c>
      <c r="F137" s="372"/>
      <c r="G137" s="338">
        <f t="shared" si="5"/>
        <v>0</v>
      </c>
      <c r="H137" s="301" t="s">
        <v>133</v>
      </c>
      <c r="I137" s="343"/>
    </row>
    <row r="138" spans="1:9" x14ac:dyDescent="0.2">
      <c r="A138" s="316">
        <v>127</v>
      </c>
      <c r="B138" s="342" t="s">
        <v>412</v>
      </c>
      <c r="C138" s="304" t="s">
        <v>413</v>
      </c>
      <c r="D138" s="299" t="s">
        <v>132</v>
      </c>
      <c r="E138" s="320">
        <v>99</v>
      </c>
      <c r="F138" s="372"/>
      <c r="G138" s="338">
        <f t="shared" si="5"/>
        <v>0</v>
      </c>
      <c r="H138" s="360" t="s">
        <v>133</v>
      </c>
      <c r="I138" s="343"/>
    </row>
    <row r="139" spans="1:9" x14ac:dyDescent="0.2">
      <c r="A139" s="316">
        <v>128</v>
      </c>
      <c r="B139" s="342" t="s">
        <v>414</v>
      </c>
      <c r="C139" s="304" t="s">
        <v>415</v>
      </c>
      <c r="D139" s="299" t="s">
        <v>132</v>
      </c>
      <c r="E139" s="300">
        <v>1</v>
      </c>
      <c r="F139" s="372"/>
      <c r="G139" s="338">
        <f t="shared" si="5"/>
        <v>0</v>
      </c>
      <c r="H139" s="360" t="s">
        <v>133</v>
      </c>
      <c r="I139" s="343"/>
    </row>
    <row r="140" spans="1:9" x14ac:dyDescent="0.2">
      <c r="A140" s="316">
        <v>129</v>
      </c>
      <c r="B140" s="342" t="s">
        <v>416</v>
      </c>
      <c r="C140" s="304" t="s">
        <v>417</v>
      </c>
      <c r="D140" s="299" t="s">
        <v>132</v>
      </c>
      <c r="E140" s="300">
        <v>90</v>
      </c>
      <c r="F140" s="372"/>
      <c r="G140" s="338">
        <f t="shared" si="5"/>
        <v>0</v>
      </c>
      <c r="H140" s="360" t="s">
        <v>133</v>
      </c>
      <c r="I140" s="343"/>
    </row>
    <row r="141" spans="1:9" x14ac:dyDescent="0.2">
      <c r="A141" s="316">
        <v>130</v>
      </c>
      <c r="B141" s="342" t="s">
        <v>418</v>
      </c>
      <c r="C141" s="304" t="s">
        <v>419</v>
      </c>
      <c r="D141" s="299" t="s">
        <v>132</v>
      </c>
      <c r="E141" s="300">
        <v>2</v>
      </c>
      <c r="F141" s="372"/>
      <c r="G141" s="338">
        <f t="shared" si="5"/>
        <v>0</v>
      </c>
      <c r="H141" s="360" t="s">
        <v>133</v>
      </c>
      <c r="I141" s="343"/>
    </row>
    <row r="142" spans="1:9" x14ac:dyDescent="0.2">
      <c r="A142" s="316">
        <v>131</v>
      </c>
      <c r="B142" s="342" t="s">
        <v>420</v>
      </c>
      <c r="C142" s="304" t="s">
        <v>421</v>
      </c>
      <c r="D142" s="299" t="s">
        <v>132</v>
      </c>
      <c r="E142" s="300">
        <v>2</v>
      </c>
      <c r="F142" s="372"/>
      <c r="G142" s="338">
        <f t="shared" si="5"/>
        <v>0</v>
      </c>
      <c r="H142" s="360" t="s">
        <v>133</v>
      </c>
      <c r="I142" s="343"/>
    </row>
    <row r="143" spans="1:9" x14ac:dyDescent="0.2">
      <c r="A143" s="316">
        <v>132</v>
      </c>
      <c r="B143" s="342" t="s">
        <v>422</v>
      </c>
      <c r="C143" s="304" t="s">
        <v>423</v>
      </c>
      <c r="D143" s="299" t="s">
        <v>132</v>
      </c>
      <c r="E143" s="300">
        <v>1</v>
      </c>
      <c r="F143" s="372"/>
      <c r="G143" s="338">
        <f t="shared" si="5"/>
        <v>0</v>
      </c>
      <c r="H143" s="360" t="s">
        <v>133</v>
      </c>
      <c r="I143" s="343"/>
    </row>
    <row r="144" spans="1:9" x14ac:dyDescent="0.2">
      <c r="A144" s="297">
        <v>133</v>
      </c>
      <c r="B144" s="342" t="s">
        <v>424</v>
      </c>
      <c r="C144" s="304" t="s">
        <v>425</v>
      </c>
      <c r="D144" s="299" t="s">
        <v>132</v>
      </c>
      <c r="E144" s="300">
        <v>1</v>
      </c>
      <c r="F144" s="372"/>
      <c r="G144" s="338">
        <f t="shared" si="5"/>
        <v>0</v>
      </c>
      <c r="H144" s="301" t="s">
        <v>133</v>
      </c>
      <c r="I144" s="343"/>
    </row>
    <row r="145" spans="1:9" x14ac:dyDescent="0.2">
      <c r="A145" s="297">
        <v>134</v>
      </c>
      <c r="B145" s="342" t="s">
        <v>426</v>
      </c>
      <c r="C145" s="304" t="s">
        <v>427</v>
      </c>
      <c r="D145" s="299" t="s">
        <v>132</v>
      </c>
      <c r="E145" s="300">
        <v>1</v>
      </c>
      <c r="F145" s="372"/>
      <c r="G145" s="338">
        <f t="shared" si="5"/>
        <v>0</v>
      </c>
      <c r="H145" s="301" t="s">
        <v>133</v>
      </c>
      <c r="I145" s="343"/>
    </row>
    <row r="146" spans="1:9" x14ac:dyDescent="0.2">
      <c r="A146" s="297">
        <v>135</v>
      </c>
      <c r="B146" s="342" t="s">
        <v>428</v>
      </c>
      <c r="C146" s="304" t="s">
        <v>429</v>
      </c>
      <c r="D146" s="299" t="s">
        <v>132</v>
      </c>
      <c r="E146" s="300">
        <v>1</v>
      </c>
      <c r="F146" s="372"/>
      <c r="G146" s="338">
        <f t="shared" si="5"/>
        <v>0</v>
      </c>
      <c r="H146" s="301" t="s">
        <v>133</v>
      </c>
      <c r="I146" s="343"/>
    </row>
    <row r="147" spans="1:9" s="365" customFormat="1" x14ac:dyDescent="0.2">
      <c r="A147" s="316">
        <v>136</v>
      </c>
      <c r="B147" s="342" t="s">
        <v>430</v>
      </c>
      <c r="C147" s="304" t="s">
        <v>431</v>
      </c>
      <c r="D147" s="299" t="s">
        <v>132</v>
      </c>
      <c r="E147" s="364">
        <v>2</v>
      </c>
      <c r="F147" s="372"/>
      <c r="G147" s="338">
        <f t="shared" si="5"/>
        <v>0</v>
      </c>
      <c r="H147" s="360" t="s">
        <v>133</v>
      </c>
      <c r="I147" s="370"/>
    </row>
    <row r="148" spans="1:9" s="365" customFormat="1" x14ac:dyDescent="0.2">
      <c r="A148" s="316">
        <v>137</v>
      </c>
      <c r="B148" s="342" t="s">
        <v>432</v>
      </c>
      <c r="C148" s="304" t="s">
        <v>433</v>
      </c>
      <c r="D148" s="299" t="s">
        <v>132</v>
      </c>
      <c r="E148" s="364">
        <v>7</v>
      </c>
      <c r="F148" s="372"/>
      <c r="G148" s="338">
        <f t="shared" si="5"/>
        <v>0</v>
      </c>
      <c r="H148" s="360" t="s">
        <v>133</v>
      </c>
      <c r="I148" s="370"/>
    </row>
    <row r="149" spans="1:9" x14ac:dyDescent="0.2">
      <c r="A149" s="297">
        <v>138</v>
      </c>
      <c r="B149" s="298" t="s">
        <v>138</v>
      </c>
      <c r="C149" s="304" t="s">
        <v>108</v>
      </c>
      <c r="D149" s="299" t="s">
        <v>0</v>
      </c>
      <c r="E149" s="369"/>
      <c r="F149" s="364">
        <f>SUM(G136:G148)</f>
        <v>0</v>
      </c>
      <c r="G149" s="338">
        <f>F149*E149</f>
        <v>0</v>
      </c>
      <c r="H149" s="301" t="s">
        <v>133</v>
      </c>
      <c r="I149" s="343"/>
    </row>
    <row r="150" spans="1:9" x14ac:dyDescent="0.2">
      <c r="A150" s="297">
        <v>139</v>
      </c>
      <c r="B150" s="298" t="s">
        <v>434</v>
      </c>
      <c r="C150" s="304" t="s">
        <v>435</v>
      </c>
      <c r="D150" s="299" t="s">
        <v>0</v>
      </c>
      <c r="E150" s="369"/>
      <c r="F150" s="364">
        <f>SUM(G136:G148)</f>
        <v>0</v>
      </c>
      <c r="G150" s="338">
        <f>F150*E150</f>
        <v>0</v>
      </c>
      <c r="H150" s="301" t="s">
        <v>133</v>
      </c>
      <c r="I150" s="343"/>
    </row>
    <row r="151" spans="1:9" x14ac:dyDescent="0.2">
      <c r="A151" s="297">
        <v>140</v>
      </c>
      <c r="B151" s="298" t="s">
        <v>436</v>
      </c>
      <c r="C151" s="304" t="s">
        <v>437</v>
      </c>
      <c r="D151" s="299" t="s">
        <v>0</v>
      </c>
      <c r="E151" s="369"/>
      <c r="F151" s="364">
        <f>SUM(G136:G148)</f>
        <v>0</v>
      </c>
      <c r="G151" s="338">
        <f>F151*E151</f>
        <v>0</v>
      </c>
      <c r="H151" s="301" t="s">
        <v>133</v>
      </c>
      <c r="I151" s="343"/>
    </row>
    <row r="152" spans="1:9" x14ac:dyDescent="0.2">
      <c r="A152" s="306"/>
      <c r="B152" s="307" t="s">
        <v>143</v>
      </c>
      <c r="C152" s="329" t="str">
        <f>CONCATENATE(B135," ",C135)</f>
        <v>4 Ostatní mobiliář</v>
      </c>
      <c r="D152" s="330"/>
      <c r="E152" s="331"/>
      <c r="F152" s="332">
        <v>0</v>
      </c>
      <c r="G152" s="339">
        <f>SUM(G136:G151)</f>
        <v>0</v>
      </c>
      <c r="H152" s="339"/>
    </row>
    <row r="153" spans="1:9" x14ac:dyDescent="0.2">
      <c r="A153" s="291" t="s">
        <v>128</v>
      </c>
      <c r="B153" s="292" t="s">
        <v>191</v>
      </c>
      <c r="C153" s="344" t="s">
        <v>463</v>
      </c>
      <c r="D153" s="276"/>
      <c r="E153" s="345"/>
      <c r="F153" s="345">
        <v>0</v>
      </c>
      <c r="G153" s="346"/>
      <c r="H153" s="296"/>
    </row>
    <row r="154" spans="1:9" x14ac:dyDescent="0.2">
      <c r="A154" s="316">
        <v>154</v>
      </c>
      <c r="B154" s="318" t="s">
        <v>464</v>
      </c>
      <c r="C154" s="304" t="s">
        <v>465</v>
      </c>
      <c r="D154" s="361" t="s">
        <v>132</v>
      </c>
      <c r="E154" s="300">
        <v>3</v>
      </c>
      <c r="F154" s="368"/>
      <c r="G154" s="338">
        <f t="shared" ref="G154:G159" si="6">F154*E154</f>
        <v>0</v>
      </c>
      <c r="H154" s="360" t="s">
        <v>133</v>
      </c>
    </row>
    <row r="155" spans="1:9" x14ac:dyDescent="0.2">
      <c r="A155" s="316">
        <v>156</v>
      </c>
      <c r="B155" s="318" t="s">
        <v>468</v>
      </c>
      <c r="C155" s="304" t="s">
        <v>469</v>
      </c>
      <c r="D155" s="361" t="s">
        <v>132</v>
      </c>
      <c r="E155" s="300">
        <v>8</v>
      </c>
      <c r="F155" s="368"/>
      <c r="G155" s="338">
        <f t="shared" si="6"/>
        <v>0</v>
      </c>
      <c r="H155" s="360" t="s">
        <v>133</v>
      </c>
    </row>
    <row r="156" spans="1:9" x14ac:dyDescent="0.2">
      <c r="A156" s="316">
        <v>168</v>
      </c>
      <c r="B156" s="318" t="s">
        <v>493</v>
      </c>
      <c r="C156" s="304" t="s">
        <v>494</v>
      </c>
      <c r="D156" s="361" t="s">
        <v>132</v>
      </c>
      <c r="E156" s="300">
        <v>2</v>
      </c>
      <c r="F156" s="368"/>
      <c r="G156" s="338">
        <f t="shared" si="6"/>
        <v>0</v>
      </c>
      <c r="H156" s="360" t="s">
        <v>133</v>
      </c>
    </row>
    <row r="157" spans="1:9" x14ac:dyDescent="0.2">
      <c r="A157" s="297">
        <v>171</v>
      </c>
      <c r="B157" s="298" t="s">
        <v>138</v>
      </c>
      <c r="C157" s="304" t="s">
        <v>108</v>
      </c>
      <c r="D157" s="299" t="s">
        <v>0</v>
      </c>
      <c r="E157" s="369"/>
      <c r="F157" s="364">
        <f>SUM(G154:G156)</f>
        <v>0</v>
      </c>
      <c r="G157" s="338">
        <f t="shared" si="6"/>
        <v>0</v>
      </c>
      <c r="H157" s="301" t="s">
        <v>133</v>
      </c>
    </row>
    <row r="158" spans="1:9" x14ac:dyDescent="0.2">
      <c r="A158" s="297">
        <v>172</v>
      </c>
      <c r="B158" s="298" t="s">
        <v>459</v>
      </c>
      <c r="C158" s="304" t="s">
        <v>498</v>
      </c>
      <c r="D158" s="299" t="s">
        <v>0</v>
      </c>
      <c r="E158" s="369"/>
      <c r="F158" s="364">
        <f>SUM(G154:G156)</f>
        <v>0</v>
      </c>
      <c r="G158" s="338">
        <f t="shared" si="6"/>
        <v>0</v>
      </c>
      <c r="H158" s="301" t="s">
        <v>133</v>
      </c>
    </row>
    <row r="159" spans="1:9" x14ac:dyDescent="0.2">
      <c r="A159" s="297">
        <v>173</v>
      </c>
      <c r="B159" s="298" t="s">
        <v>461</v>
      </c>
      <c r="C159" s="304" t="s">
        <v>499</v>
      </c>
      <c r="D159" s="299" t="s">
        <v>0</v>
      </c>
      <c r="E159" s="369"/>
      <c r="F159" s="364">
        <f>SUM(G154:G156)</f>
        <v>0</v>
      </c>
      <c r="G159" s="338">
        <f t="shared" si="6"/>
        <v>0</v>
      </c>
      <c r="H159" s="301" t="s">
        <v>133</v>
      </c>
    </row>
    <row r="160" spans="1:9" x14ac:dyDescent="0.2">
      <c r="A160" s="306"/>
      <c r="B160" s="307" t="s">
        <v>143</v>
      </c>
      <c r="C160" s="329" t="str">
        <f>CONCATENATE(B153," ",C153)</f>
        <v>6 Prvky informačního systému</v>
      </c>
      <c r="D160" s="330"/>
      <c r="E160" s="331"/>
      <c r="F160" s="332">
        <v>0</v>
      </c>
      <c r="G160" s="339">
        <f>SUM(G154:G159)</f>
        <v>0</v>
      </c>
      <c r="H160" s="339"/>
    </row>
    <row r="161" spans="1:8" x14ac:dyDescent="0.2">
      <c r="A161" s="291" t="s">
        <v>128</v>
      </c>
      <c r="B161" s="292" t="s">
        <v>192</v>
      </c>
      <c r="C161" s="333" t="s">
        <v>500</v>
      </c>
      <c r="D161" s="334"/>
      <c r="E161" s="335"/>
      <c r="F161" s="335">
        <v>0</v>
      </c>
      <c r="G161" s="336"/>
      <c r="H161" s="301"/>
    </row>
    <row r="162" spans="1:8" x14ac:dyDescent="0.2">
      <c r="A162" s="297">
        <v>174</v>
      </c>
      <c r="B162" s="337" t="s">
        <v>501</v>
      </c>
      <c r="C162" s="304" t="s">
        <v>502</v>
      </c>
      <c r="D162" s="299" t="s">
        <v>132</v>
      </c>
      <c r="E162" s="300">
        <f>SUM(E163:E195)</f>
        <v>321</v>
      </c>
      <c r="F162" s="368"/>
      <c r="G162" s="338">
        <f>F162*E162</f>
        <v>0</v>
      </c>
      <c r="H162" s="301" t="s">
        <v>133</v>
      </c>
    </row>
    <row r="163" spans="1:8" x14ac:dyDescent="0.2">
      <c r="A163" s="297"/>
      <c r="B163" s="347" t="s">
        <v>170</v>
      </c>
      <c r="C163" s="304" t="s">
        <v>503</v>
      </c>
      <c r="D163" s="299" t="s">
        <v>132</v>
      </c>
      <c r="E163" s="300">
        <v>4</v>
      </c>
      <c r="F163" s="300">
        <v>0</v>
      </c>
      <c r="G163" s="336"/>
      <c r="H163" s="301"/>
    </row>
    <row r="164" spans="1:8" x14ac:dyDescent="0.2">
      <c r="A164" s="297"/>
      <c r="B164" s="347" t="s">
        <v>170</v>
      </c>
      <c r="C164" s="348" t="s">
        <v>504</v>
      </c>
      <c r="D164" s="299" t="s">
        <v>132</v>
      </c>
      <c r="E164" s="300">
        <v>4</v>
      </c>
      <c r="F164" s="300">
        <v>0</v>
      </c>
      <c r="G164" s="336"/>
      <c r="H164" s="301"/>
    </row>
    <row r="165" spans="1:8" x14ac:dyDescent="0.2">
      <c r="A165" s="297"/>
      <c r="B165" s="347" t="s">
        <v>170</v>
      </c>
      <c r="C165" s="348" t="s">
        <v>505</v>
      </c>
      <c r="D165" s="299" t="s">
        <v>132</v>
      </c>
      <c r="E165" s="300">
        <v>24</v>
      </c>
      <c r="F165" s="300">
        <v>0</v>
      </c>
      <c r="G165" s="336"/>
      <c r="H165" s="301"/>
    </row>
    <row r="166" spans="1:8" x14ac:dyDescent="0.2">
      <c r="A166" s="297"/>
      <c r="B166" s="347" t="s">
        <v>170</v>
      </c>
      <c r="C166" s="348" t="s">
        <v>506</v>
      </c>
      <c r="D166" s="299" t="s">
        <v>132</v>
      </c>
      <c r="E166" s="300">
        <v>35</v>
      </c>
      <c r="F166" s="300">
        <v>0</v>
      </c>
      <c r="G166" s="336"/>
      <c r="H166" s="301"/>
    </row>
    <row r="167" spans="1:8" x14ac:dyDescent="0.2">
      <c r="A167" s="297"/>
      <c r="B167" s="347" t="s">
        <v>170</v>
      </c>
      <c r="C167" s="348" t="s">
        <v>507</v>
      </c>
      <c r="D167" s="299" t="s">
        <v>132</v>
      </c>
      <c r="E167" s="300">
        <v>29</v>
      </c>
      <c r="F167" s="300">
        <v>0</v>
      </c>
      <c r="G167" s="336"/>
      <c r="H167" s="301"/>
    </row>
    <row r="168" spans="1:8" x14ac:dyDescent="0.2">
      <c r="A168" s="297"/>
      <c r="B168" s="347" t="s">
        <v>170</v>
      </c>
      <c r="C168" s="348" t="s">
        <v>508</v>
      </c>
      <c r="D168" s="299" t="s">
        <v>132</v>
      </c>
      <c r="E168" s="300">
        <v>49</v>
      </c>
      <c r="F168" s="300">
        <v>0</v>
      </c>
      <c r="G168" s="336"/>
      <c r="H168" s="301"/>
    </row>
    <row r="169" spans="1:8" x14ac:dyDescent="0.2">
      <c r="A169" s="297"/>
      <c r="B169" s="347" t="s">
        <v>170</v>
      </c>
      <c r="C169" s="348" t="s">
        <v>509</v>
      </c>
      <c r="D169" s="299" t="s">
        <v>132</v>
      </c>
      <c r="E169" s="300">
        <v>16</v>
      </c>
      <c r="F169" s="300">
        <v>0</v>
      </c>
      <c r="G169" s="336"/>
      <c r="H169" s="301"/>
    </row>
    <row r="170" spans="1:8" x14ac:dyDescent="0.2">
      <c r="A170" s="297"/>
      <c r="B170" s="347" t="s">
        <v>170</v>
      </c>
      <c r="C170" s="348" t="s">
        <v>510</v>
      </c>
      <c r="D170" s="299" t="s">
        <v>132</v>
      </c>
      <c r="E170" s="300">
        <v>7</v>
      </c>
      <c r="F170" s="300">
        <v>0</v>
      </c>
      <c r="G170" s="336"/>
      <c r="H170" s="301"/>
    </row>
    <row r="171" spans="1:8" x14ac:dyDescent="0.2">
      <c r="A171" s="297"/>
      <c r="B171" s="347" t="s">
        <v>170</v>
      </c>
      <c r="C171" s="348" t="s">
        <v>511</v>
      </c>
      <c r="D171" s="299" t="s">
        <v>132</v>
      </c>
      <c r="E171" s="300">
        <v>24</v>
      </c>
      <c r="F171" s="300">
        <v>0</v>
      </c>
      <c r="G171" s="336"/>
      <c r="H171" s="301"/>
    </row>
    <row r="172" spans="1:8" x14ac:dyDescent="0.2">
      <c r="A172" s="297"/>
      <c r="B172" s="347" t="s">
        <v>170</v>
      </c>
      <c r="C172" s="348" t="s">
        <v>512</v>
      </c>
      <c r="D172" s="299" t="s">
        <v>132</v>
      </c>
      <c r="E172" s="300">
        <v>3</v>
      </c>
      <c r="F172" s="300">
        <v>0</v>
      </c>
      <c r="G172" s="336"/>
      <c r="H172" s="301"/>
    </row>
    <row r="173" spans="1:8" x14ac:dyDescent="0.2">
      <c r="A173" s="297"/>
      <c r="B173" s="347" t="s">
        <v>170</v>
      </c>
      <c r="C173" s="348" t="s">
        <v>513</v>
      </c>
      <c r="D173" s="299" t="s">
        <v>132</v>
      </c>
      <c r="E173" s="300">
        <v>2</v>
      </c>
      <c r="F173" s="300">
        <v>0</v>
      </c>
      <c r="G173" s="336"/>
      <c r="H173" s="301"/>
    </row>
    <row r="174" spans="1:8" x14ac:dyDescent="0.2">
      <c r="A174" s="297"/>
      <c r="B174" s="347" t="s">
        <v>170</v>
      </c>
      <c r="C174" s="348" t="s">
        <v>514</v>
      </c>
      <c r="D174" s="299" t="s">
        <v>132</v>
      </c>
      <c r="E174" s="300">
        <v>25</v>
      </c>
      <c r="F174" s="300">
        <v>0</v>
      </c>
      <c r="G174" s="336"/>
      <c r="H174" s="301"/>
    </row>
    <row r="175" spans="1:8" x14ac:dyDescent="0.2">
      <c r="A175" s="297"/>
      <c r="B175" s="347" t="s">
        <v>170</v>
      </c>
      <c r="C175" s="348" t="s">
        <v>515</v>
      </c>
      <c r="D175" s="299" t="s">
        <v>132</v>
      </c>
      <c r="E175" s="300"/>
      <c r="F175" s="300">
        <v>0</v>
      </c>
      <c r="G175" s="336"/>
      <c r="H175" s="301"/>
    </row>
    <row r="176" spans="1:8" x14ac:dyDescent="0.2">
      <c r="A176" s="297"/>
      <c r="B176" s="347" t="s">
        <v>170</v>
      </c>
      <c r="C176" s="348" t="s">
        <v>516</v>
      </c>
      <c r="D176" s="299" t="s">
        <v>132</v>
      </c>
      <c r="E176" s="300">
        <v>2</v>
      </c>
      <c r="F176" s="300">
        <v>0</v>
      </c>
      <c r="G176" s="336"/>
      <c r="H176" s="301"/>
    </row>
    <row r="177" spans="1:8" x14ac:dyDescent="0.2">
      <c r="A177" s="297"/>
      <c r="B177" s="347" t="s">
        <v>170</v>
      </c>
      <c r="C177" s="348" t="s">
        <v>517</v>
      </c>
      <c r="D177" s="299" t="s">
        <v>132</v>
      </c>
      <c r="E177" s="300">
        <v>42</v>
      </c>
      <c r="F177" s="300">
        <v>0</v>
      </c>
      <c r="G177" s="336"/>
      <c r="H177" s="301"/>
    </row>
    <row r="178" spans="1:8" x14ac:dyDescent="0.2">
      <c r="A178" s="297"/>
      <c r="B178" s="347" t="s">
        <v>170</v>
      </c>
      <c r="C178" s="348" t="s">
        <v>518</v>
      </c>
      <c r="D178" s="299" t="s">
        <v>132</v>
      </c>
      <c r="E178" s="300">
        <v>2</v>
      </c>
      <c r="F178" s="300">
        <v>0</v>
      </c>
      <c r="G178" s="336"/>
      <c r="H178" s="301"/>
    </row>
    <row r="179" spans="1:8" x14ac:dyDescent="0.2">
      <c r="A179" s="297"/>
      <c r="B179" s="347" t="s">
        <v>170</v>
      </c>
      <c r="C179" s="348" t="s">
        <v>519</v>
      </c>
      <c r="D179" s="299" t="s">
        <v>132</v>
      </c>
      <c r="E179" s="300">
        <v>7</v>
      </c>
      <c r="F179" s="300">
        <v>0</v>
      </c>
      <c r="G179" s="336"/>
      <c r="H179" s="301"/>
    </row>
    <row r="180" spans="1:8" x14ac:dyDescent="0.2">
      <c r="A180" s="297"/>
      <c r="B180" s="347" t="s">
        <v>170</v>
      </c>
      <c r="C180" s="348" t="s">
        <v>520</v>
      </c>
      <c r="D180" s="299" t="s">
        <v>132</v>
      </c>
      <c r="E180" s="300">
        <v>22</v>
      </c>
      <c r="F180" s="300">
        <v>0</v>
      </c>
      <c r="G180" s="336"/>
      <c r="H180" s="301"/>
    </row>
    <row r="181" spans="1:8" x14ac:dyDescent="0.2">
      <c r="A181" s="297"/>
      <c r="B181" s="347" t="s">
        <v>170</v>
      </c>
      <c r="C181" s="348" t="s">
        <v>521</v>
      </c>
      <c r="D181" s="299" t="s">
        <v>132</v>
      </c>
      <c r="E181" s="300">
        <v>2</v>
      </c>
      <c r="F181" s="300">
        <v>0</v>
      </c>
      <c r="G181" s="336"/>
      <c r="H181" s="301"/>
    </row>
    <row r="182" spans="1:8" x14ac:dyDescent="0.2">
      <c r="A182" s="297"/>
      <c r="B182" s="347" t="s">
        <v>170</v>
      </c>
      <c r="C182" s="348" t="s">
        <v>522</v>
      </c>
      <c r="D182" s="299" t="s">
        <v>132</v>
      </c>
      <c r="E182" s="300">
        <v>2</v>
      </c>
      <c r="F182" s="300">
        <v>0</v>
      </c>
      <c r="G182" s="336"/>
      <c r="H182" s="301"/>
    </row>
    <row r="183" spans="1:8" x14ac:dyDescent="0.2">
      <c r="A183" s="297"/>
      <c r="B183" s="347" t="s">
        <v>170</v>
      </c>
      <c r="C183" s="348" t="s">
        <v>523</v>
      </c>
      <c r="D183" s="299" t="s">
        <v>132</v>
      </c>
      <c r="E183" s="300">
        <v>2</v>
      </c>
      <c r="F183" s="300">
        <v>0</v>
      </c>
      <c r="G183" s="336"/>
      <c r="H183" s="301"/>
    </row>
    <row r="184" spans="1:8" x14ac:dyDescent="0.2">
      <c r="A184" s="297"/>
      <c r="B184" s="347" t="s">
        <v>170</v>
      </c>
      <c r="C184" s="348" t="s">
        <v>524</v>
      </c>
      <c r="D184" s="299" t="s">
        <v>132</v>
      </c>
      <c r="E184" s="300">
        <v>1</v>
      </c>
      <c r="F184" s="300">
        <v>0</v>
      </c>
      <c r="G184" s="336"/>
      <c r="H184" s="301"/>
    </row>
    <row r="185" spans="1:8" x14ac:dyDescent="0.2">
      <c r="A185" s="297"/>
      <c r="B185" s="347" t="s">
        <v>170</v>
      </c>
      <c r="C185" s="348" t="s">
        <v>525</v>
      </c>
      <c r="D185" s="299" t="s">
        <v>132</v>
      </c>
      <c r="E185" s="300">
        <v>3</v>
      </c>
      <c r="F185" s="300">
        <v>0</v>
      </c>
      <c r="G185" s="336"/>
      <c r="H185" s="301"/>
    </row>
    <row r="186" spans="1:8" x14ac:dyDescent="0.2">
      <c r="A186" s="297"/>
      <c r="B186" s="347" t="s">
        <v>170</v>
      </c>
      <c r="C186" s="348" t="s">
        <v>526</v>
      </c>
      <c r="D186" s="299" t="s">
        <v>132</v>
      </c>
      <c r="E186" s="300">
        <v>4</v>
      </c>
      <c r="F186" s="300">
        <v>0</v>
      </c>
      <c r="G186" s="336"/>
      <c r="H186" s="301"/>
    </row>
    <row r="187" spans="1:8" x14ac:dyDescent="0.2">
      <c r="A187" s="297"/>
      <c r="B187" s="347" t="s">
        <v>170</v>
      </c>
      <c r="C187" s="348" t="s">
        <v>527</v>
      </c>
      <c r="D187" s="299" t="s">
        <v>132</v>
      </c>
      <c r="E187" s="300">
        <v>1</v>
      </c>
      <c r="F187" s="300">
        <v>0</v>
      </c>
      <c r="G187" s="336"/>
      <c r="H187" s="301"/>
    </row>
    <row r="188" spans="1:8" x14ac:dyDescent="0.2">
      <c r="A188" s="297"/>
      <c r="B188" s="347" t="s">
        <v>170</v>
      </c>
      <c r="C188" s="348" t="s">
        <v>528</v>
      </c>
      <c r="D188" s="299" t="s">
        <v>132</v>
      </c>
      <c r="E188" s="300">
        <v>2</v>
      </c>
      <c r="F188" s="300">
        <v>0</v>
      </c>
      <c r="G188" s="336"/>
      <c r="H188" s="301"/>
    </row>
    <row r="189" spans="1:8" x14ac:dyDescent="0.2">
      <c r="A189" s="297"/>
      <c r="B189" s="347" t="s">
        <v>170</v>
      </c>
      <c r="C189" s="348" t="s">
        <v>529</v>
      </c>
      <c r="D189" s="299" t="s">
        <v>132</v>
      </c>
      <c r="E189" s="300">
        <v>1</v>
      </c>
      <c r="F189" s="300">
        <v>0</v>
      </c>
      <c r="G189" s="336"/>
      <c r="H189" s="301"/>
    </row>
    <row r="190" spans="1:8" x14ac:dyDescent="0.2">
      <c r="A190" s="297"/>
      <c r="B190" s="347" t="s">
        <v>170</v>
      </c>
      <c r="C190" s="348" t="s">
        <v>530</v>
      </c>
      <c r="D190" s="299" t="s">
        <v>132</v>
      </c>
      <c r="E190" s="300">
        <v>1</v>
      </c>
      <c r="F190" s="300">
        <v>0</v>
      </c>
      <c r="G190" s="336"/>
      <c r="H190" s="301"/>
    </row>
    <row r="191" spans="1:8" x14ac:dyDescent="0.2">
      <c r="A191" s="297"/>
      <c r="B191" s="347" t="s">
        <v>170</v>
      </c>
      <c r="C191" s="348" t="s">
        <v>531</v>
      </c>
      <c r="D191" s="299" t="s">
        <v>132</v>
      </c>
      <c r="E191" s="300">
        <v>1</v>
      </c>
      <c r="F191" s="300">
        <v>0</v>
      </c>
      <c r="G191" s="336"/>
      <c r="H191" s="301"/>
    </row>
    <row r="192" spans="1:8" ht="13.5" customHeight="1" x14ac:dyDescent="0.2">
      <c r="A192" s="297"/>
      <c r="B192" s="347" t="s">
        <v>170</v>
      </c>
      <c r="C192" s="348" t="s">
        <v>532</v>
      </c>
      <c r="D192" s="299" t="s">
        <v>132</v>
      </c>
      <c r="E192" s="300">
        <v>1</v>
      </c>
      <c r="F192" s="300">
        <v>0</v>
      </c>
      <c r="G192" s="336"/>
      <c r="H192" s="301"/>
    </row>
    <row r="193" spans="1:8" ht="13.5" customHeight="1" x14ac:dyDescent="0.2">
      <c r="A193" s="297"/>
      <c r="B193" s="347" t="s">
        <v>170</v>
      </c>
      <c r="C193" s="348" t="s">
        <v>533</v>
      </c>
      <c r="D193" s="299" t="s">
        <v>132</v>
      </c>
      <c r="E193" s="300">
        <v>1</v>
      </c>
      <c r="F193" s="300">
        <v>0</v>
      </c>
      <c r="G193" s="336"/>
      <c r="H193" s="301"/>
    </row>
    <row r="194" spans="1:8" ht="13.5" customHeight="1" x14ac:dyDescent="0.2">
      <c r="A194" s="297"/>
      <c r="B194" s="347" t="s">
        <v>170</v>
      </c>
      <c r="C194" s="348" t="s">
        <v>534</v>
      </c>
      <c r="D194" s="299" t="s">
        <v>132</v>
      </c>
      <c r="E194" s="300">
        <v>1</v>
      </c>
      <c r="F194" s="300">
        <v>0</v>
      </c>
      <c r="G194" s="336"/>
      <c r="H194" s="301"/>
    </row>
    <row r="195" spans="1:8" ht="13.5" customHeight="1" x14ac:dyDescent="0.2">
      <c r="A195" s="316"/>
      <c r="B195" s="362" t="s">
        <v>170</v>
      </c>
      <c r="C195" s="349" t="s">
        <v>535</v>
      </c>
      <c r="D195" s="350" t="s">
        <v>132</v>
      </c>
      <c r="E195" s="320">
        <v>1</v>
      </c>
      <c r="F195" s="320">
        <v>0</v>
      </c>
      <c r="G195" s="363"/>
      <c r="H195" s="360"/>
    </row>
    <row r="196" spans="1:8" ht="13.5" customHeight="1" x14ac:dyDescent="0.2">
      <c r="A196" s="316">
        <v>175</v>
      </c>
      <c r="B196" s="298" t="s">
        <v>536</v>
      </c>
      <c r="C196" s="304" t="s">
        <v>537</v>
      </c>
      <c r="D196" s="350" t="s">
        <v>132</v>
      </c>
      <c r="E196" s="300">
        <v>3</v>
      </c>
      <c r="F196" s="368"/>
      <c r="G196" s="338">
        <f t="shared" ref="G196:G205" si="7">F196*E196</f>
        <v>0</v>
      </c>
      <c r="H196" s="360" t="s">
        <v>133</v>
      </c>
    </row>
    <row r="197" spans="1:8" ht="22.5" x14ac:dyDescent="0.2">
      <c r="A197" s="316">
        <v>176</v>
      </c>
      <c r="B197" s="298" t="s">
        <v>538</v>
      </c>
      <c r="C197" s="304" t="s">
        <v>539</v>
      </c>
      <c r="D197" s="350" t="s">
        <v>132</v>
      </c>
      <c r="E197" s="300">
        <v>12</v>
      </c>
      <c r="F197" s="368"/>
      <c r="G197" s="338">
        <f t="shared" si="7"/>
        <v>0</v>
      </c>
      <c r="H197" s="360" t="s">
        <v>133</v>
      </c>
    </row>
    <row r="198" spans="1:8" ht="13.5" customHeight="1" x14ac:dyDescent="0.2">
      <c r="A198" s="316">
        <v>177</v>
      </c>
      <c r="B198" s="298" t="s">
        <v>540</v>
      </c>
      <c r="C198" s="304" t="s">
        <v>541</v>
      </c>
      <c r="D198" s="350" t="s">
        <v>132</v>
      </c>
      <c r="E198" s="300">
        <v>15</v>
      </c>
      <c r="F198" s="368"/>
      <c r="G198" s="338">
        <f t="shared" si="7"/>
        <v>0</v>
      </c>
      <c r="H198" s="360" t="s">
        <v>133</v>
      </c>
    </row>
    <row r="199" spans="1:8" ht="13.5" customHeight="1" x14ac:dyDescent="0.2">
      <c r="A199" s="316">
        <v>178</v>
      </c>
      <c r="B199" s="298" t="s">
        <v>542</v>
      </c>
      <c r="C199" s="304" t="s">
        <v>543</v>
      </c>
      <c r="D199" s="350" t="s">
        <v>132</v>
      </c>
      <c r="E199" s="300">
        <v>8</v>
      </c>
      <c r="F199" s="368"/>
      <c r="G199" s="338">
        <f t="shared" si="7"/>
        <v>0</v>
      </c>
      <c r="H199" s="360" t="s">
        <v>133</v>
      </c>
    </row>
    <row r="200" spans="1:8" ht="13.5" customHeight="1" x14ac:dyDescent="0.2">
      <c r="A200" s="316">
        <v>179</v>
      </c>
      <c r="B200" s="298" t="s">
        <v>544</v>
      </c>
      <c r="C200" s="304" t="s">
        <v>545</v>
      </c>
      <c r="D200" s="350" t="s">
        <v>132</v>
      </c>
      <c r="E200" s="300">
        <v>1</v>
      </c>
      <c r="F200" s="368"/>
      <c r="G200" s="338">
        <f t="shared" si="7"/>
        <v>0</v>
      </c>
      <c r="H200" s="360" t="s">
        <v>133</v>
      </c>
    </row>
    <row r="201" spans="1:8" ht="13.5" customHeight="1" x14ac:dyDescent="0.2">
      <c r="A201" s="316">
        <v>180</v>
      </c>
      <c r="B201" s="298" t="s">
        <v>546</v>
      </c>
      <c r="C201" s="304" t="s">
        <v>547</v>
      </c>
      <c r="D201" s="350" t="s">
        <v>132</v>
      </c>
      <c r="E201" s="300">
        <v>188</v>
      </c>
      <c r="F201" s="368"/>
      <c r="G201" s="338">
        <f t="shared" si="7"/>
        <v>0</v>
      </c>
      <c r="H201" s="360" t="s">
        <v>133</v>
      </c>
    </row>
    <row r="202" spans="1:8" ht="22.5" x14ac:dyDescent="0.2">
      <c r="A202" s="297">
        <v>181</v>
      </c>
      <c r="B202" s="337" t="s">
        <v>548</v>
      </c>
      <c r="C202" s="304" t="s">
        <v>549</v>
      </c>
      <c r="D202" s="350" t="s">
        <v>132</v>
      </c>
      <c r="E202" s="300">
        <v>2</v>
      </c>
      <c r="F202" s="368"/>
      <c r="G202" s="338">
        <f t="shared" si="7"/>
        <v>0</v>
      </c>
      <c r="H202" s="301" t="s">
        <v>133</v>
      </c>
    </row>
    <row r="203" spans="1:8" ht="22.5" x14ac:dyDescent="0.2">
      <c r="A203" s="297">
        <v>182</v>
      </c>
      <c r="B203" s="337" t="s">
        <v>550</v>
      </c>
      <c r="C203" s="304" t="s">
        <v>551</v>
      </c>
      <c r="D203" s="350" t="s">
        <v>132</v>
      </c>
      <c r="E203" s="300">
        <v>1</v>
      </c>
      <c r="F203" s="368"/>
      <c r="G203" s="338">
        <f t="shared" si="7"/>
        <v>0</v>
      </c>
      <c r="H203" s="301" t="s">
        <v>133</v>
      </c>
    </row>
    <row r="204" spans="1:8" ht="22.5" x14ac:dyDescent="0.2">
      <c r="A204" s="297">
        <v>183</v>
      </c>
      <c r="B204" s="337" t="s">
        <v>552</v>
      </c>
      <c r="C204" s="304" t="s">
        <v>553</v>
      </c>
      <c r="D204" s="350" t="s">
        <v>132</v>
      </c>
      <c r="E204" s="300">
        <v>1</v>
      </c>
      <c r="F204" s="368"/>
      <c r="G204" s="338">
        <f t="shared" si="7"/>
        <v>0</v>
      </c>
      <c r="H204" s="301" t="s">
        <v>133</v>
      </c>
    </row>
    <row r="205" spans="1:8" x14ac:dyDescent="0.2">
      <c r="A205" s="297">
        <v>184</v>
      </c>
      <c r="B205" s="337" t="s">
        <v>554</v>
      </c>
      <c r="C205" s="351" t="s">
        <v>555</v>
      </c>
      <c r="D205" s="352" t="s">
        <v>179</v>
      </c>
      <c r="E205" s="384" t="s">
        <v>566</v>
      </c>
      <c r="F205" s="375"/>
      <c r="G205" s="353">
        <f t="shared" si="7"/>
        <v>0</v>
      </c>
      <c r="H205" s="354" t="s">
        <v>133</v>
      </c>
    </row>
    <row r="206" spans="1:8" x14ac:dyDescent="0.2">
      <c r="A206" s="297">
        <v>185</v>
      </c>
      <c r="B206" s="298" t="s">
        <v>138</v>
      </c>
      <c r="C206" s="304" t="s">
        <v>108</v>
      </c>
      <c r="D206" s="299" t="s">
        <v>0</v>
      </c>
      <c r="E206" s="373"/>
      <c r="F206" s="364">
        <f>SUM(G162:G204)</f>
        <v>0</v>
      </c>
      <c r="G206" s="338">
        <f>E206*F206</f>
        <v>0</v>
      </c>
      <c r="H206" s="301" t="s">
        <v>133</v>
      </c>
    </row>
    <row r="207" spans="1:8" x14ac:dyDescent="0.2">
      <c r="A207" s="306"/>
      <c r="B207" s="307" t="s">
        <v>143</v>
      </c>
      <c r="C207" s="329" t="str">
        <f>CONCATENATE(B161," ",C161)</f>
        <v>9 Stávající mobiliář</v>
      </c>
      <c r="D207" s="330"/>
      <c r="E207" s="331"/>
      <c r="F207" s="332">
        <v>0</v>
      </c>
      <c r="G207" s="339">
        <f>SUM(G162:G206)</f>
        <v>0</v>
      </c>
      <c r="H207" s="339"/>
    </row>
    <row r="208" spans="1:8" x14ac:dyDescent="0.2">
      <c r="A208" s="291" t="s">
        <v>128</v>
      </c>
      <c r="B208" s="292" t="s">
        <v>109</v>
      </c>
      <c r="C208" s="333" t="s">
        <v>176</v>
      </c>
      <c r="D208" s="334"/>
      <c r="E208" s="335"/>
      <c r="F208" s="335">
        <v>0</v>
      </c>
      <c r="G208" s="336"/>
      <c r="H208" s="296"/>
    </row>
    <row r="209" spans="1:8" x14ac:dyDescent="0.2">
      <c r="A209" s="297">
        <v>186</v>
      </c>
      <c r="B209" s="337" t="s">
        <v>177</v>
      </c>
      <c r="C209" s="304" t="s">
        <v>178</v>
      </c>
      <c r="D209" s="299" t="s">
        <v>179</v>
      </c>
      <c r="E209" s="300">
        <v>1</v>
      </c>
      <c r="F209" s="368"/>
      <c r="G209" s="338">
        <f>E209*F209</f>
        <v>0</v>
      </c>
      <c r="H209" s="301" t="s">
        <v>133</v>
      </c>
    </row>
    <row r="210" spans="1:8" ht="45" x14ac:dyDescent="0.2">
      <c r="A210" s="297">
        <v>187</v>
      </c>
      <c r="B210" s="337" t="s">
        <v>180</v>
      </c>
      <c r="C210" s="304" t="s">
        <v>181</v>
      </c>
      <c r="D210" s="299" t="s">
        <v>182</v>
      </c>
      <c r="E210" s="300">
        <v>175</v>
      </c>
      <c r="F210" s="368"/>
      <c r="G210" s="338">
        <f>E210*F210</f>
        <v>0</v>
      </c>
      <c r="H210" s="301" t="s">
        <v>133</v>
      </c>
    </row>
    <row r="211" spans="1:8" ht="33.75" x14ac:dyDescent="0.2">
      <c r="A211" s="297">
        <v>188</v>
      </c>
      <c r="B211" s="337" t="s">
        <v>183</v>
      </c>
      <c r="C211" s="304" t="s">
        <v>184</v>
      </c>
      <c r="D211" s="299" t="s">
        <v>179</v>
      </c>
      <c r="E211" s="300">
        <v>1</v>
      </c>
      <c r="F211" s="368"/>
      <c r="G211" s="338">
        <f>E211*F211</f>
        <v>0</v>
      </c>
      <c r="H211" s="301" t="s">
        <v>133</v>
      </c>
    </row>
    <row r="212" spans="1:8" ht="22.5" x14ac:dyDescent="0.2">
      <c r="A212" s="297">
        <v>189</v>
      </c>
      <c r="B212" s="337" t="s">
        <v>185</v>
      </c>
      <c r="C212" s="304" t="s">
        <v>186</v>
      </c>
      <c r="D212" s="299" t="s">
        <v>179</v>
      </c>
      <c r="E212" s="300">
        <v>1</v>
      </c>
      <c r="F212" s="368"/>
      <c r="G212" s="338">
        <f>E212*F212</f>
        <v>0</v>
      </c>
      <c r="H212" s="301" t="s">
        <v>133</v>
      </c>
    </row>
    <row r="213" spans="1:8" x14ac:dyDescent="0.2">
      <c r="A213" s="306"/>
      <c r="B213" s="307" t="s">
        <v>143</v>
      </c>
      <c r="C213" s="329" t="str">
        <f>CONCATENATE(B208," ",C208)</f>
        <v>10 Vedlejší rozpočtové náklady</v>
      </c>
      <c r="D213" s="330"/>
      <c r="E213" s="331"/>
      <c r="F213" s="332"/>
      <c r="G213" s="339">
        <f>SUM(G209:G212)</f>
        <v>0</v>
      </c>
      <c r="H213" s="339"/>
    </row>
  </sheetData>
  <mergeCells count="4">
    <mergeCell ref="A1:G1"/>
    <mergeCell ref="A3:B3"/>
    <mergeCell ref="A4:B4"/>
    <mergeCell ref="E4:G4"/>
  </mergeCells>
  <printOptions gridLines="1" gridLinesSet="0"/>
  <pageMargins left="0.7" right="0.7" top="0.75" bottom="0.75" header="0.3" footer="0.3"/>
  <pageSetup paperSize="9" scale="7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74</vt:i4>
      </vt:variant>
    </vt:vector>
  </HeadingPairs>
  <TitlesOfParts>
    <vt:vector size="83" baseType="lpstr">
      <vt:lpstr>Pokyny pro vyplnění</vt:lpstr>
      <vt:lpstr>Interiér</vt:lpstr>
      <vt:lpstr>VzorPolozky</vt:lpstr>
      <vt:lpstr>Krycí list inv</vt:lpstr>
      <vt:lpstr>Rekapitulace inv</vt:lpstr>
      <vt:lpstr>Položky inv</vt:lpstr>
      <vt:lpstr>Krycí list neinv</vt:lpstr>
      <vt:lpstr>Rekapitulace neinv</vt:lpstr>
      <vt:lpstr>Položky neinv</vt:lpstr>
      <vt:lpstr>Interiér!CelkemDPHVypocet</vt:lpstr>
      <vt:lpstr>CenaCelkem</vt:lpstr>
      <vt:lpstr>CenaCelkemBezDPH</vt:lpstr>
      <vt:lpstr>Interiér!CenaCelkemVypocet</vt:lpstr>
      <vt:lpstr>cisloobjektu</vt:lpstr>
      <vt:lpstr>Interiér!CisloStavby</vt:lpstr>
      <vt:lpstr>CisloStavebnihoRozpoctu</vt:lpstr>
      <vt:lpstr>dadresa</vt:lpstr>
      <vt:lpstr>Datum</vt:lpstr>
      <vt:lpstr>Interiér!DIČ</vt:lpstr>
      <vt:lpstr>Dil</vt:lpstr>
      <vt:lpstr>dmisto</vt:lpstr>
      <vt:lpstr>Dodavka</vt:lpstr>
      <vt:lpstr>DPHSni</vt:lpstr>
      <vt:lpstr>DPHZakl</vt:lpstr>
      <vt:lpstr>Interiér!dpsc</vt:lpstr>
      <vt:lpstr>HSV</vt:lpstr>
      <vt:lpstr>HZS</vt:lpstr>
      <vt:lpstr>Interiér!IČO</vt:lpstr>
      <vt:lpstr>JKSO</vt:lpstr>
      <vt:lpstr>Mena</vt:lpstr>
      <vt:lpstr>MistoStavby</vt:lpstr>
      <vt:lpstr>MJ</vt:lpstr>
      <vt:lpstr>Mont</vt:lpstr>
      <vt:lpstr>NazevDilu</vt:lpstr>
      <vt:lpstr>nazevobjektu</vt:lpstr>
      <vt:lpstr>Interiér!NazevStavby</vt:lpstr>
      <vt:lpstr>NazevStavebnihoRozpoctu</vt:lpstr>
      <vt:lpstr>'Položky inv'!Názvy_tisku</vt:lpstr>
      <vt:lpstr>'Položky neinv'!Názvy_tisku</vt:lpstr>
      <vt:lpstr>'Rekapitulace inv'!Názvy_tisku</vt:lpstr>
      <vt:lpstr>'Rekapitulace neinv'!Názvy_tisku</vt:lpstr>
      <vt:lpstr>oadresa</vt:lpstr>
      <vt:lpstr>Interiér!Objednatel</vt:lpstr>
      <vt:lpstr>Objednatel</vt:lpstr>
      <vt:lpstr>Interiér!Objekt</vt:lpstr>
      <vt:lpstr>Interiér!Oblast_tisku</vt:lpstr>
      <vt:lpstr>'Krycí list inv'!Oblast_tisku</vt:lpstr>
      <vt:lpstr>'Krycí list neinv'!Oblast_tisku</vt:lpstr>
      <vt:lpstr>'Položky inv'!Oblast_tisku</vt:lpstr>
      <vt:lpstr>'Položky neinv'!Oblast_tisku</vt:lpstr>
      <vt:lpstr>'Rekapitulace inv'!Oblast_tisku</vt:lpstr>
      <vt:lpstr>'Rekapitulace neinv'!Oblast_tisku</vt:lpstr>
      <vt:lpstr>Interiér!odic</vt:lpstr>
      <vt:lpstr>Interiér!oico</vt:lpstr>
      <vt:lpstr>Interiér!omisto</vt:lpstr>
      <vt:lpstr>Interiér!onazev</vt:lpstr>
      <vt:lpstr>Interiér!opsc</vt:lpstr>
      <vt:lpstr>padresa</vt:lpstr>
      <vt:lpstr>pdic</vt:lpstr>
      <vt:lpstr>pico</vt:lpstr>
      <vt:lpstr>pmisto</vt:lpstr>
      <vt:lpstr>PoptavkaID</vt:lpstr>
      <vt:lpstr>Poznamka</vt:lpstr>
      <vt:lpstr>pPSC</vt:lpstr>
      <vt:lpstr>Projektant</vt:lpstr>
      <vt:lpstr>PSV</vt:lpstr>
      <vt:lpstr>Interiér!SazbaDPH1</vt:lpstr>
      <vt:lpstr>Interiér!SazbaDPH2</vt:lpstr>
      <vt:lpstr>VRN</vt:lpstr>
      <vt:lpstr>VRNKc</vt:lpstr>
      <vt:lpstr>VRNnazev</vt:lpstr>
      <vt:lpstr>VRNproc</vt:lpstr>
      <vt:lpstr>VRNzakl</vt:lpstr>
      <vt:lpstr>Vypracoval</vt:lpstr>
      <vt:lpstr>Zakazka</vt:lpstr>
      <vt:lpstr>Zaklad22</vt:lpstr>
      <vt:lpstr>Zaklad5</vt:lpstr>
      <vt:lpstr>ZakladDPHSni</vt:lpstr>
      <vt:lpstr>Interiér!ZakladDPHSniVypocet</vt:lpstr>
      <vt:lpstr>ZakladDPHZakl</vt:lpstr>
      <vt:lpstr>Interiér!ZakladDPHZaklVypocet</vt:lpstr>
      <vt:lpstr>Zaokrouhleni</vt:lpstr>
      <vt:lpstr>Zhotovitel</vt:lpstr>
    </vt:vector>
  </TitlesOfParts>
  <Company>UHK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UHK</dc:creator>
  <cp:lastModifiedBy>Hejl Jaromír</cp:lastModifiedBy>
  <cp:lastPrinted>2024-05-20T08:23:52Z</cp:lastPrinted>
  <dcterms:created xsi:type="dcterms:W3CDTF">2009-04-08T07:15:50Z</dcterms:created>
  <dcterms:modified xsi:type="dcterms:W3CDTF">2024-09-23T12:15:12Z</dcterms:modified>
</cp:coreProperties>
</file>