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8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9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9"/>
  <workbookPr/>
  <bookViews>
    <workbookView xWindow="0" yWindow="0" windowWidth="28800" windowHeight="12225" tabRatio="874" activeTab="0"/>
  </bookViews>
  <sheets>
    <sheet name="Rekapitulace stavby" sheetId="1" r:id="rId1"/>
    <sheet name="UHK-PK 1 - SO-01-VCHOD A" sheetId="2" r:id="rId2"/>
    <sheet name="EL - vchod A - Souhrn" sheetId="13" r:id="rId3"/>
    <sheet name="EL - vchod A - položky" sheetId="14" r:id="rId4"/>
    <sheet name="SLP - vchod A - Souhrn" sheetId="15" r:id="rId5"/>
    <sheet name="SLP - vchod A - položky" sheetId="16" r:id="rId6"/>
    <sheet name="UHK-PK 2 - SO-02-VCHOD B" sheetId="3" r:id="rId7"/>
    <sheet name="EL - vchod B - Souhrn" sheetId="17" r:id="rId8"/>
    <sheet name="EL - vchod B - položky" sheetId="18" r:id="rId9"/>
    <sheet name="SLP - vchod B - Souhrn" sheetId="19" r:id="rId10"/>
    <sheet name="SLP - vchod B - položky" sheetId="20" r:id="rId11"/>
    <sheet name="UHK-PK 3 - SO-03-VCHOD C" sheetId="4" r:id="rId12"/>
    <sheet name="EL - vchod C - Souhrn" sheetId="21" r:id="rId13"/>
    <sheet name="EL - vchod C - položky" sheetId="22" r:id="rId14"/>
    <sheet name="SLP - vchod C - Souhrn" sheetId="23" r:id="rId15"/>
    <sheet name="SLP - vchod C - položky" sheetId="24" r:id="rId16"/>
    <sheet name="UHK-PK 4 - SO-04-VCHOD D" sheetId="5" r:id="rId17"/>
    <sheet name="EL - vchod D - Souhrn" sheetId="25" r:id="rId18"/>
    <sheet name="EL - vchod D - položky" sheetId="26" r:id="rId19"/>
    <sheet name="SLP - vchod D - Souhrn" sheetId="27" r:id="rId20"/>
    <sheet name="SLP - vchod D - položky" sheetId="28" r:id="rId21"/>
    <sheet name="UHK-PK 5 - SO-05-VCHOD E" sheetId="6" r:id="rId22"/>
    <sheet name="EL - vchod E - Souhrn" sheetId="29" r:id="rId23"/>
    <sheet name="EL - vchod E - položky" sheetId="30" r:id="rId24"/>
    <sheet name="SLP - vchod E - Souhrn" sheetId="31" r:id="rId25"/>
    <sheet name="SLP - vchod E - položky" sheetId="32" r:id="rId26"/>
    <sheet name="UHK-PK 6 - SO-06-VCHOD F" sheetId="7" r:id="rId27"/>
    <sheet name="EL - vchod F - Souhrn" sheetId="33" r:id="rId28"/>
    <sheet name="EL - vchod F - položky" sheetId="34" r:id="rId29"/>
    <sheet name="SLP - vchod F - Souhrn" sheetId="35" r:id="rId30"/>
    <sheet name="SLP - vchod F - položky" sheetId="36" r:id="rId31"/>
    <sheet name="UHK-PK 7 - SO-07-VCHOD G" sheetId="8" r:id="rId32"/>
    <sheet name="EL - vchod G - Souhrn" sheetId="37" r:id="rId33"/>
    <sheet name="EL - vchod G - položky" sheetId="38" r:id="rId34"/>
    <sheet name="SLP - vchod G - Souhrn" sheetId="39" r:id="rId35"/>
    <sheet name="SLP - vchod G - položky" sheetId="40" r:id="rId36"/>
    <sheet name="UHK-PK 8 - SO-08-Střecha ..." sheetId="9" r:id="rId37"/>
    <sheet name="EL - Souhrn - Bleskosvod" sheetId="11" r:id="rId38"/>
    <sheet name="RR_EL - Položky BLESKOSVOD&quot;" sheetId="12" r:id="rId39"/>
    <sheet name="UHK-PK 9 - SO-09-VRN" sheetId="10" r:id="rId40"/>
  </sheets>
  <definedNames>
    <definedName name="_xlnm._FilterDatabase" localSheetId="1" hidden="1">'UHK-PK 1 - SO-01-VCHOD A'!$C$131:$K$256</definedName>
    <definedName name="_xlnm._FilterDatabase" localSheetId="6" hidden="1">'UHK-PK 2 - SO-02-VCHOD B'!$C$131:$K$256</definedName>
    <definedName name="_xlnm._FilterDatabase" localSheetId="11" hidden="1">'UHK-PK 3 - SO-03-VCHOD C'!$C$131:$K$256</definedName>
    <definedName name="_xlnm._FilterDatabase" localSheetId="16" hidden="1">'UHK-PK 4 - SO-04-VCHOD D'!$C$131:$K$256</definedName>
    <definedName name="_xlnm._FilterDatabase" localSheetId="21" hidden="1">'UHK-PK 5 - SO-05-VCHOD E'!$C$131:$K$252</definedName>
    <definedName name="_xlnm._FilterDatabase" localSheetId="26" hidden="1">'UHK-PK 6 - SO-06-VCHOD F'!$C$131:$K$256</definedName>
    <definedName name="_xlnm._FilterDatabase" localSheetId="31" hidden="1">'UHK-PK 7 - SO-07-VCHOD G'!$C$131:$K$256</definedName>
    <definedName name="_xlnm._FilterDatabase" localSheetId="36" hidden="1">'UHK-PK 8 - SO-08-Střecha ...'!$C$124:$K$192</definedName>
    <definedName name="_xlnm._FilterDatabase" localSheetId="39" hidden="1">'UHK-PK 9 - SO-09-VRN'!$C$119:$K$131</definedName>
    <definedName name="_xlnm.Print_Area" localSheetId="37">'EL - Souhrn - Bleskosvod'!$A$1:$N$47</definedName>
    <definedName name="_xlnm.Print_Area" localSheetId="3">'EL - vchod A - položky'!$A$1:$J$54</definedName>
    <definedName name="_xlnm.Print_Area" localSheetId="2">'EL - vchod A - Souhrn'!$A$1:$N$47</definedName>
    <definedName name="_xlnm.Print_Area" localSheetId="8">'EL - vchod B - položky'!$A$1:$J$54</definedName>
    <definedName name="_xlnm.Print_Area" localSheetId="7">'EL - vchod B - Souhrn'!$A$1:$R$47</definedName>
    <definedName name="_xlnm.Print_Area" localSheetId="13">'EL - vchod C - položky'!$A$1:$J$54</definedName>
    <definedName name="_xlnm.Print_Area" localSheetId="12">'EL - vchod C - Souhrn'!$A$1:$R$47</definedName>
    <definedName name="_xlnm.Print_Area" localSheetId="18">'EL - vchod D - položky'!$A$1:$J$54</definedName>
    <definedName name="_xlnm.Print_Area" localSheetId="17">'EL - vchod D - Souhrn'!$A$1:$R$47</definedName>
    <definedName name="_xlnm.Print_Area" localSheetId="23">'EL - vchod E - položky'!$A$1:$J$54</definedName>
    <definedName name="_xlnm.Print_Area" localSheetId="22">'EL - vchod E - Souhrn'!$A$1:$R$47</definedName>
    <definedName name="_xlnm.Print_Area" localSheetId="28">'EL - vchod F - položky'!$A$1:$J$54</definedName>
    <definedName name="_xlnm.Print_Area" localSheetId="27">'EL - vchod F - Souhrn'!$A$1:$R$47</definedName>
    <definedName name="_xlnm.Print_Area" localSheetId="33">'EL - vchod G - položky'!$A$1:$J$54</definedName>
    <definedName name="_xlnm.Print_Area" localSheetId="32">'EL - vchod G - Souhrn'!$A$1:$R$47</definedName>
    <definedName name="_xlnm.Print_Area" localSheetId="0">'Rekapitulace stavby'!$D$4:$AO$76,'Rekapitulace stavby'!$C$82:$AQ$104</definedName>
    <definedName name="_xlnm.Print_Area" localSheetId="38">'RR_EL - Položky BLESKOSVOD"'!$A$1:$J$35</definedName>
    <definedName name="_xlnm.Print_Area" localSheetId="5">'SLP - vchod A - položky'!$A$1:$J$31</definedName>
    <definedName name="_xlnm.Print_Area" localSheetId="4">'SLP - vchod A - Souhrn'!$A$1:$N$47</definedName>
    <definedName name="_xlnm.Print_Area" localSheetId="10">'SLP - vchod B - položky'!$A$1:$J$31</definedName>
    <definedName name="_xlnm.Print_Area" localSheetId="9">'SLP - vchod B - Souhrn'!$A$1:$N$47</definedName>
    <definedName name="_xlnm.Print_Area" localSheetId="15">'SLP - vchod C - položky'!$A$1:$J$31</definedName>
    <definedName name="_xlnm.Print_Area" localSheetId="14">'SLP - vchod C - Souhrn'!$A$1:$N$47</definedName>
    <definedName name="_xlnm.Print_Area" localSheetId="20">'SLP - vchod D - položky'!$A$1:$J$31</definedName>
    <definedName name="_xlnm.Print_Area" localSheetId="19">'SLP - vchod D - Souhrn'!$A$1:$N$47</definedName>
    <definedName name="_xlnm.Print_Area" localSheetId="25">'SLP - vchod E - položky'!$A$1:$J$31</definedName>
    <definedName name="_xlnm.Print_Area" localSheetId="24">'SLP - vchod E - Souhrn'!$A$1:$N$47</definedName>
    <definedName name="_xlnm.Print_Area" localSheetId="30">'SLP - vchod F - položky'!$A$1:$J$31</definedName>
    <definedName name="_xlnm.Print_Area" localSheetId="29">'SLP - vchod F - Souhrn'!$A$1:$N$47</definedName>
    <definedName name="_xlnm.Print_Area" localSheetId="35">'SLP - vchod G - položky'!$A$1:$J$31</definedName>
    <definedName name="_xlnm.Print_Area" localSheetId="34">'SLP - vchod G - Souhrn'!$A$1:$N$47</definedName>
    <definedName name="_xlnm.Print_Area" localSheetId="1">'UHK-PK 1 - SO-01-VCHOD A'!$C$4:$J$76,'UHK-PK 1 - SO-01-VCHOD A'!$C$119:$K$256</definedName>
    <definedName name="_xlnm.Print_Area" localSheetId="6">'UHK-PK 2 - SO-02-VCHOD B'!$C$4:$J$76,'UHK-PK 2 - SO-02-VCHOD B'!$C$119:$K$256</definedName>
    <definedName name="_xlnm.Print_Area" localSheetId="11">'UHK-PK 3 - SO-03-VCHOD C'!$C$4:$J$76,'UHK-PK 3 - SO-03-VCHOD C'!$C$119:$K$256</definedName>
    <definedName name="_xlnm.Print_Area" localSheetId="16">'UHK-PK 4 - SO-04-VCHOD D'!$C$4:$J$76,'UHK-PK 4 - SO-04-VCHOD D'!$C$119:$K$256</definedName>
    <definedName name="_xlnm.Print_Area" localSheetId="21">'UHK-PK 5 - SO-05-VCHOD E'!$C$4:$J$76,'UHK-PK 5 - SO-05-VCHOD E'!$C$119:$K$252</definedName>
    <definedName name="_xlnm.Print_Area" localSheetId="26">'UHK-PK 6 - SO-06-VCHOD F'!$C$4:$J$76,'UHK-PK 6 - SO-06-VCHOD F'!$C$119:$K$256</definedName>
    <definedName name="_xlnm.Print_Area" localSheetId="31">'UHK-PK 7 - SO-07-VCHOD G'!$C$4:$J$76,'UHK-PK 7 - SO-07-VCHOD G'!$C$119:$K$256</definedName>
    <definedName name="_xlnm.Print_Area" localSheetId="36">'UHK-PK 8 - SO-08-Střecha ...'!$C$4:$J$76,'UHK-PK 8 - SO-08-Střecha ...'!$C$112:$K$192</definedName>
    <definedName name="_xlnm.Print_Area" localSheetId="39">'UHK-PK 9 - SO-09-VRN'!$C$4:$J$76,'UHK-PK 9 - SO-09-VRN'!$C$107:$K$131</definedName>
    <definedName name="_xlnm.Print_Titles" localSheetId="0">'Rekapitulace stavby'!$92:$92</definedName>
    <definedName name="_xlnm.Print_Titles" localSheetId="1">'UHK-PK 1 - SO-01-VCHOD A'!$131:$131</definedName>
    <definedName name="_xlnm.Print_Titles" localSheetId="6">'UHK-PK 2 - SO-02-VCHOD B'!$131:$131</definedName>
    <definedName name="_xlnm.Print_Titles" localSheetId="11">'UHK-PK 3 - SO-03-VCHOD C'!$131:$131</definedName>
    <definedName name="_xlnm.Print_Titles" localSheetId="16">'UHK-PK 4 - SO-04-VCHOD D'!$131:$131</definedName>
    <definedName name="_xlnm.Print_Titles" localSheetId="21">'UHK-PK 5 - SO-05-VCHOD E'!$131:$131</definedName>
    <definedName name="_xlnm.Print_Titles" localSheetId="26">'UHK-PK 6 - SO-06-VCHOD F'!$131:$131</definedName>
    <definedName name="_xlnm.Print_Titles" localSheetId="31">'UHK-PK 7 - SO-07-VCHOD G'!$131:$131</definedName>
    <definedName name="_xlnm.Print_Titles" localSheetId="36">'UHK-PK 8 - SO-08-Střecha ...'!$124:$124</definedName>
    <definedName name="_xlnm.Print_Titles" localSheetId="39">'UHK-PK 9 - SO-09-VRN'!$119:$119</definedName>
  </definedNames>
  <calcPr calcId="191029"/>
</workbook>
</file>

<file path=xl/sharedStrings.xml><?xml version="1.0" encoding="utf-8"?>
<sst xmlns="http://schemas.openxmlformats.org/spreadsheetml/2006/main" count="14214" uniqueCount="822">
  <si>
    <t>Export Komplet</t>
  </si>
  <si>
    <t/>
  </si>
  <si>
    <t>2.0</t>
  </si>
  <si>
    <t>False</t>
  </si>
  <si>
    <t>{f3440db8-28b1-458a-8c29-aa456a6a3739}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</si>
  <si>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</si>
  <si>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</si>
  <si>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</si>
  <si>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</si>
  <si>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</si>
  <si>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</si>
  <si>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</si>
  <si>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</si>
  <si>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UHK-PALACHOVYKOLEJE</t>
  </si>
  <si>
    <t>Stavba:</t>
  </si>
  <si>
    <t>Rekonstrukce a modernizace-III.etapa</t>
  </si>
  <si>
    <t>KSO:</t>
  </si>
  <si>
    <t>CC-CZ:</t>
  </si>
  <si>
    <t>Místo:</t>
  </si>
  <si>
    <t>Nový Hradec Králové</t>
  </si>
  <si>
    <t>Datum:</t>
  </si>
  <si>
    <t>12. 6. 2022</t>
  </si>
  <si>
    <t>Zadavatel:</t>
  </si>
  <si>
    <t>IČ:</t>
  </si>
  <si>
    <t>Univerzita Hradec Králové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</si>
  <si>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</si>
  <si>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</si>
  <si>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</si>
  <si>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</si>
  <si>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</si>
  <si>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</si>
  <si>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</si>
  <si>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</si>
  <si>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</si>
  <si>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</si>
  <si>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</si>
  <si>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</si>
  <si>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</si>
  <si>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</si>
  <si>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</si>
  <si>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</si>
  <si>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</si>
  <si>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</si>
  <si>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</si>
  <si>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</si>
  <si>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</si>
  <si>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</si>
  <si>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</si>
  <si>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</si>
  <si>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</si>
  <si>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</si>
  <si>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</si>
  <si>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</si>
  <si>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</si>
  <si>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</si>
  <si>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</si>
  <si>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</si>
  <si>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</si>
  <si>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</si>
  <si>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</si>
  <si>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</si>
  <si>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</si>
  <si>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</si>
  <si>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</si>
  <si>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</si>
  <si>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</si>
  <si>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</si>
  <si>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</si>
  <si>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</si>
  <si>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</si>
  <si>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</si>
  <si>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</si>
  <si>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</si>
  <si>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</si>
  <si>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</si>
  <si>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</si>
  <si>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</si>
  <si>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</si>
  <si>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</si>
  <si>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UHK-PK 1</t>
  </si>
  <si>
    <t>SO-01-VCHOD A</t>
  </si>
  <si>
    <t>STA</t>
  </si>
  <si>
    <t>1</t>
  </si>
  <si>
    <t>{02cc2c14-8c8c-4524-9595-0c22a9b4e7cd}</t>
  </si>
  <si>
    <t>2</t>
  </si>
  <si>
    <t>UHK-PK 2</t>
  </si>
  <si>
    <t>SO-02-VCHOD B</t>
  </si>
  <si>
    <t>{e1f4e4ab-0b61-4832-a951-97f5d10df530}</t>
  </si>
  <si>
    <t>UHK-PK 3</t>
  </si>
  <si>
    <t>SO-03-VCHOD C</t>
  </si>
  <si>
    <t>{96a0bdc9-e568-4d5f-ab5c-eee41bd8c764}</t>
  </si>
  <si>
    <t>UHK-PK 4</t>
  </si>
  <si>
    <t>SO-04-VCHOD D</t>
  </si>
  <si>
    <t>{6dc3d2f5-9c4f-418d-b350-9df0770fcb9f}</t>
  </si>
  <si>
    <t>UHK-PK 5</t>
  </si>
  <si>
    <t>SO-05-VCHOD E</t>
  </si>
  <si>
    <t>{f0b33e11-0e2c-4c37-80ad-73dbfc7dac0e}</t>
  </si>
  <si>
    <t>UHK-PK 6</t>
  </si>
  <si>
    <t>SO-06-VCHOD F</t>
  </si>
  <si>
    <t>{f78dd5a2-d172-4039-8bbe-a516e9ee6faa}</t>
  </si>
  <si>
    <t>UHK-PK 7</t>
  </si>
  <si>
    <t>SO-07-VCHOD G</t>
  </si>
  <si>
    <t>{2fdfb619-ba3a-4c0f-8406-86c1adb3941e}</t>
  </si>
  <si>
    <t>UHK-PK 8</t>
  </si>
  <si>
    <t>{9b419135-f467-46b0-ac38-ed426bc153a9}</t>
  </si>
  <si>
    <t>UHK-PK 9</t>
  </si>
  <si>
    <t>SO-09-VRN</t>
  </si>
  <si>
    <t>{d0138334-37fa-4441-a3a9-b077847b256f}</t>
  </si>
  <si>
    <t>KRYCÍ LIST SOUPISU PRACÍ</t>
  </si>
  <si>
    <t>Objekt:</t>
  </si>
  <si>
    <t>UHK-PK 1 - SO-01-VCHOD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</si>
  <si>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</si>
  <si>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</si>
  <si>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</si>
  <si>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</si>
  <si>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</si>
  <si>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</si>
  <si>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</si>
  <si>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</si>
  <si>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</si>
  <si>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</si>
  <si>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</si>
  <si>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</si>
  <si>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727 - Zdravotechnika - požární ochrana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</si>
  <si>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</si>
  <si>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</si>
  <si>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</si>
  <si>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</si>
  <si>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</si>
  <si>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</si>
  <si>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</si>
  <si>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</si>
  <si>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</si>
  <si>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</si>
  <si>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</si>
  <si>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</si>
  <si>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</si>
  <si>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</si>
  <si>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</si>
  <si>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</si>
  <si>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</si>
  <si>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</si>
  <si>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</si>
  <si>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</si>
  <si>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</si>
  <si>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</si>
  <si>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</si>
  <si>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</si>
  <si>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</si>
  <si>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</si>
  <si>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</si>
  <si>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612131100</t>
  </si>
  <si>
    <t>Vápenný postřik vnitřních stěn nanášený ručně</t>
  </si>
  <si>
    <t>m2</t>
  </si>
  <si>
    <t>CS ÚRS 2022 01</t>
  </si>
  <si>
    <t>4</t>
  </si>
  <si>
    <t>-782773485</t>
  </si>
  <si>
    <t>VV</t>
  </si>
  <si>
    <t>"ozn. N04"  4,0</t>
  </si>
  <si>
    <t>612311131</t>
  </si>
  <si>
    <t>Potažení vnitřních stěn vápenným štukem tloušťky do 3 mm</t>
  </si>
  <si>
    <t>-1557552290</t>
  </si>
  <si>
    <t>3</t>
  </si>
  <si>
    <t>622151001.BMT.001</t>
  </si>
  <si>
    <t>-402712259</t>
  </si>
  <si>
    <t>622326253</t>
  </si>
  <si>
    <t>Oprava vnější vápenocementové omítky s celoplošným přeštukováním členitosti 1 v rozsahu přes 30 do 50 %</t>
  </si>
  <si>
    <t>-818943063</t>
  </si>
  <si>
    <t>5</t>
  </si>
  <si>
    <t>629995101</t>
  </si>
  <si>
    <t>Očištění vnějších ploch tlakovou vodou</t>
  </si>
  <si>
    <t>-768482803</t>
  </si>
  <si>
    <t>"ozn. N21"  9,0</t>
  </si>
  <si>
    <t>631311136</t>
  </si>
  <si>
    <t>Mazanina tl přes 120 do 240 mm z betonu prostého bez zvýšených nároků na prostředí tř. C 25/30</t>
  </si>
  <si>
    <t>m3</t>
  </si>
  <si>
    <t>1577465860</t>
  </si>
  <si>
    <t>"ozn. N20"  2,025*1,3*0,2+3,6*1,5*0,2</t>
  </si>
  <si>
    <t>7</t>
  </si>
  <si>
    <t>631319175</t>
  </si>
  <si>
    <t>Příplatek k mazanině tl přes 120 do 240 mm za stržení povrchu spodní vrstvy před vložením výztuže</t>
  </si>
  <si>
    <t>-194201612</t>
  </si>
  <si>
    <t>1,607*2</t>
  </si>
  <si>
    <t>8</t>
  </si>
  <si>
    <t>631319185</t>
  </si>
  <si>
    <t>Příplatek k mazanině tl přes 120 do 240 mm za sklon přes 15 do 35°</t>
  </si>
  <si>
    <t>-77521957</t>
  </si>
  <si>
    <t>9</t>
  </si>
  <si>
    <t>631362021</t>
  </si>
  <si>
    <t>Výztuž mazanin svařovanými sítěmi Kari</t>
  </si>
  <si>
    <t>t</t>
  </si>
  <si>
    <t>1284860234</t>
  </si>
  <si>
    <t>8,035*1,25*2*0,00303</t>
  </si>
  <si>
    <t>10</t>
  </si>
  <si>
    <t>632451107</t>
  </si>
  <si>
    <t>Cementový samonivelační potěr ze suchých směsí tl přes 15 do 20 mm</t>
  </si>
  <si>
    <t>-1383832202</t>
  </si>
  <si>
    <t>"ozn. N01"  2,78+46,937</t>
  </si>
  <si>
    <t>11</t>
  </si>
  <si>
    <t>635111241</t>
  </si>
  <si>
    <t>Násyp pod podlahy z hrubého kameniva 8-16 se zhutněním</t>
  </si>
  <si>
    <t>-11172461</t>
  </si>
  <si>
    <t>8,035*0,05</t>
  </si>
  <si>
    <t>Ostatní konstrukce a práce, bourání</t>
  </si>
  <si>
    <t>12</t>
  </si>
  <si>
    <t>949101111</t>
  </si>
  <si>
    <t>Lešení pomocné pro objekty pozemních staveb s lešeňovou podlahou v do 1,9 m zatížení do 150 kg/m2</t>
  </si>
  <si>
    <t>-517329833</t>
  </si>
  <si>
    <t>13</t>
  </si>
  <si>
    <t>951001</t>
  </si>
  <si>
    <t>Vybourání vstupní podesty vč. rampy vč. okapového chodníku</t>
  </si>
  <si>
    <t>844071059</t>
  </si>
  <si>
    <t>"ozn. B12" 7,0</t>
  </si>
  <si>
    <t>14</t>
  </si>
  <si>
    <t>952901111</t>
  </si>
  <si>
    <t>Vyčištění budov bytové a občanské výstavby při výšce podlaží do 4 m</t>
  </si>
  <si>
    <t>-98941593</t>
  </si>
  <si>
    <t>965046111</t>
  </si>
  <si>
    <t>Broušení stávajících betonových podlah úběr do 3 mm</t>
  </si>
  <si>
    <t>-582100423</t>
  </si>
  <si>
    <t>2,78+46,937</t>
  </si>
  <si>
    <t>16</t>
  </si>
  <si>
    <t>965081213</t>
  </si>
  <si>
    <t>Bourání podlah z dlaždic keramických nebo xylolitových tl do 10 mm plochy přes 1 m2</t>
  </si>
  <si>
    <t>-964036354</t>
  </si>
  <si>
    <t>"ozn. B02"  2,78</t>
  </si>
  <si>
    <t>17</t>
  </si>
  <si>
    <t>965081323</t>
  </si>
  <si>
    <t>Bourání podlah z dlaždic betonových, teracových nebo čedičových tl do 25 mm plochy přes 1 m2 vč. soklíků</t>
  </si>
  <si>
    <t>83118947</t>
  </si>
  <si>
    <t>18</t>
  </si>
  <si>
    <t>968072641</t>
  </si>
  <si>
    <t>Vybourání kovových stěn kromě výkladních</t>
  </si>
  <si>
    <t>2106512628</t>
  </si>
  <si>
    <t>"ozn. B01"  4,81</t>
  </si>
  <si>
    <t>19</t>
  </si>
  <si>
    <t>968082018</t>
  </si>
  <si>
    <t>Vybourání plastových rámů oken včetně křídel plochy přes 4 m2</t>
  </si>
  <si>
    <t>-977571389</t>
  </si>
  <si>
    <t>"ozn. B03"7,42</t>
  </si>
  <si>
    <t>20</t>
  </si>
  <si>
    <t>968082022</t>
  </si>
  <si>
    <t>Vybourání plastových zárubní dveří plochy do 4 m2</t>
  </si>
  <si>
    <t>-1507628293</t>
  </si>
  <si>
    <t>"ozn. B11"  3,48</t>
  </si>
  <si>
    <t>997</t>
  </si>
  <si>
    <t>Přesun sutě</t>
  </si>
  <si>
    <t>997013211</t>
  </si>
  <si>
    <t>Vnitrostaveništní doprava suti a vybouraných hmot pro budovy v do 6 m ručně</t>
  </si>
  <si>
    <t>2024858935</t>
  </si>
  <si>
    <t>22</t>
  </si>
  <si>
    <t>997013501</t>
  </si>
  <si>
    <t>Odvoz suti a vybouraných hmot na skládku nebo meziskládku do 1 km se složením</t>
  </si>
  <si>
    <t>-1571079774</t>
  </si>
  <si>
    <t>23</t>
  </si>
  <si>
    <t>997013509</t>
  </si>
  <si>
    <t>Příplatek k odvozu suti a vybouraných hmot na skládku ZKD 1 km přes 1 km</t>
  </si>
  <si>
    <t>-1757677362</t>
  </si>
  <si>
    <t>4,486*9</t>
  </si>
  <si>
    <t>24</t>
  </si>
  <si>
    <t>997013609</t>
  </si>
  <si>
    <t>Poplatek za uložení na skládce (skládkovné) stavebního odpadu ze směsí nebo oddělených frakcí betonu, cihel a keramických výrobků kód odpadu 17 01 07</t>
  </si>
  <si>
    <t>1843308281</t>
  </si>
  <si>
    <t>998</t>
  </si>
  <si>
    <t>Přesun hmot</t>
  </si>
  <si>
    <t>25</t>
  </si>
  <si>
    <t>998012021</t>
  </si>
  <si>
    <t>Přesun hmot pro budovy monolitické v do 6 m</t>
  </si>
  <si>
    <t>-487869450</t>
  </si>
  <si>
    <t>PSV</t>
  </si>
  <si>
    <t>Práce a dodávky PSV</t>
  </si>
  <si>
    <t>721</t>
  </si>
  <si>
    <t>Zdravotechnika - vnitřní kanalizace</t>
  </si>
  <si>
    <t>kpl</t>
  </si>
  <si>
    <t>1386357237</t>
  </si>
  <si>
    <t>727</t>
  </si>
  <si>
    <t>Zdravotechnika - požární ochrana</t>
  </si>
  <si>
    <t>26</t>
  </si>
  <si>
    <t>727111006</t>
  </si>
  <si>
    <t>Trubní ucpávka ocelového potrubí bez izolace DN 100 stěnou tl 100 mm požární odolnost EI 120</t>
  </si>
  <si>
    <t>kus</t>
  </si>
  <si>
    <t>275024804</t>
  </si>
  <si>
    <t>"ozn. N25"  4</t>
  </si>
  <si>
    <t>741</t>
  </si>
  <si>
    <t>Elektroinstalace - silnoproud</t>
  </si>
  <si>
    <t>62</t>
  </si>
  <si>
    <t>741001</t>
  </si>
  <si>
    <t>D+M vnitřní rozvody elektro vč. svítidel</t>
  </si>
  <si>
    <t>-1848192636</t>
  </si>
  <si>
    <t>742</t>
  </si>
  <si>
    <t>Elektroinstalace - slaboproud</t>
  </si>
  <si>
    <t>63</t>
  </si>
  <si>
    <t>742001</t>
  </si>
  <si>
    <t>D+M SLP</t>
  </si>
  <si>
    <t>-493227422</t>
  </si>
  <si>
    <t>766</t>
  </si>
  <si>
    <t>Konstrukce truhlářské</t>
  </si>
  <si>
    <t>27</t>
  </si>
  <si>
    <t>766001</t>
  </si>
  <si>
    <t>ks</t>
  </si>
  <si>
    <t>1935801948</t>
  </si>
  <si>
    <t>28</t>
  </si>
  <si>
    <t>766002</t>
  </si>
  <si>
    <t>417291392</t>
  </si>
  <si>
    <t>65</t>
  </si>
  <si>
    <t>766003</t>
  </si>
  <si>
    <t>D+M inter. dělící příčka opláštěná laminem vč. zárubně a kování s dveřmi</t>
  </si>
  <si>
    <t>1677950642</t>
  </si>
  <si>
    <t>"ozn. N27"  11,55</t>
  </si>
  <si>
    <t>64</t>
  </si>
  <si>
    <t>766111820</t>
  </si>
  <si>
    <t>Demontáž truhlářských stěn dřevěných plných</t>
  </si>
  <si>
    <t>2056260653</t>
  </si>
  <si>
    <t>"ozn. B13"  13,8</t>
  </si>
  <si>
    <t>29</t>
  </si>
  <si>
    <t>998766201</t>
  </si>
  <si>
    <t>Přesun hmot procentní pro kce truhlářské v objektech v do 6 m</t>
  </si>
  <si>
    <t>%</t>
  </si>
  <si>
    <t>1528509849</t>
  </si>
  <si>
    <t>767</t>
  </si>
  <si>
    <t>Konstrukce zámečnické</t>
  </si>
  <si>
    <t>30</t>
  </si>
  <si>
    <t>767001</t>
  </si>
  <si>
    <t>804212204</t>
  </si>
  <si>
    <t>31</t>
  </si>
  <si>
    <t>767002</t>
  </si>
  <si>
    <t>-336556809</t>
  </si>
  <si>
    <t>33</t>
  </si>
  <si>
    <t>767004</t>
  </si>
  <si>
    <t xml:space="preserve">Označení vstupu písmenem výška 1m nerezový vypalovaný plech tl.3mmvč. kotvení </t>
  </si>
  <si>
    <t>-1417647910</t>
  </si>
  <si>
    <t>"schema 02/S"   1</t>
  </si>
  <si>
    <t>34</t>
  </si>
  <si>
    <t>767005</t>
  </si>
  <si>
    <t>D+M lemování rampy plechem tl.5mm výška 200mm</t>
  </si>
  <si>
    <t>bm</t>
  </si>
  <si>
    <t>1434407922</t>
  </si>
  <si>
    <t>"ozn. N20"   7,5</t>
  </si>
  <si>
    <t>35</t>
  </si>
  <si>
    <t>767006</t>
  </si>
  <si>
    <t>-1919918444</t>
  </si>
  <si>
    <t>"ozn. N26"  1</t>
  </si>
  <si>
    <t>36</t>
  </si>
  <si>
    <t>767641800</t>
  </si>
  <si>
    <t>Demontáž zárubní dveří odřezáním plochy do 2,5 m2</t>
  </si>
  <si>
    <t>-2056053559</t>
  </si>
  <si>
    <t>38</t>
  </si>
  <si>
    <t>998767201</t>
  </si>
  <si>
    <t>Přesun hmot procentní pro zámečnické konstrukce v objektech v do 6 m</t>
  </si>
  <si>
    <t>-288635273</t>
  </si>
  <si>
    <t>771</t>
  </si>
  <si>
    <t>Podlahy z dlaždic</t>
  </si>
  <si>
    <t>39</t>
  </si>
  <si>
    <t>771121011</t>
  </si>
  <si>
    <t>Nátěr penetrační na podlahu vč. soklíků</t>
  </si>
  <si>
    <t>-684305633</t>
  </si>
  <si>
    <t>"ozn. N05"  8,1*1,15</t>
  </si>
  <si>
    <t>"ozn. N10"  18,8*1,15</t>
  </si>
  <si>
    <t>"ozn. N16"  18,4*1,15</t>
  </si>
  <si>
    <t>Součet</t>
  </si>
  <si>
    <t>40</t>
  </si>
  <si>
    <t>771151011</t>
  </si>
  <si>
    <t>Samonivelační stěrka podlah pevnosti 20 MPa tl 3 mm</t>
  </si>
  <si>
    <t>1091730623</t>
  </si>
  <si>
    <t>41</t>
  </si>
  <si>
    <t>771161021</t>
  </si>
  <si>
    <t>Montáž profilu ukončujícího pro plynulý přechod (dlažby s kobercem apod.)</t>
  </si>
  <si>
    <t>m</t>
  </si>
  <si>
    <t>1774008576</t>
  </si>
  <si>
    <t>"ozn. N23"   1,25</t>
  </si>
  <si>
    <t>42</t>
  </si>
  <si>
    <t>M</t>
  </si>
  <si>
    <t>59054100</t>
  </si>
  <si>
    <t>profil přechodový Al s pohyblivým ramenem 8x20mm</t>
  </si>
  <si>
    <t>32</t>
  </si>
  <si>
    <t>1154339690</t>
  </si>
  <si>
    <t>1,25*1,1 'Přepočtené koeficientem množství</t>
  </si>
  <si>
    <t>43</t>
  </si>
  <si>
    <t>771574112</t>
  </si>
  <si>
    <t>Montáž podlah keramických hladkých lepených flexibilním lepidlem přes 9 do 12 ks/m2 vč. soklíků</t>
  </si>
  <si>
    <t>-1159080271</t>
  </si>
  <si>
    <t>44</t>
  </si>
  <si>
    <t>59761003</t>
  </si>
  <si>
    <t>dlažba keramická hutná hladká do interiéru přes 9 do 12ks/m2</t>
  </si>
  <si>
    <t>1436495372</t>
  </si>
  <si>
    <t>52,095*1,1 'Přepočtené koeficientem množství</t>
  </si>
  <si>
    <t>45</t>
  </si>
  <si>
    <t>998771201</t>
  </si>
  <si>
    <t>Přesun hmot procentní pro podlahy z dlaždic v objektech v do 6 m</t>
  </si>
  <si>
    <t>1031139095</t>
  </si>
  <si>
    <t>773</t>
  </si>
  <si>
    <t>Podlahy z litého teraca</t>
  </si>
  <si>
    <t>46</t>
  </si>
  <si>
    <t>773993901</t>
  </si>
  <si>
    <t>Broušení stávající podlahy z litého teraca</t>
  </si>
  <si>
    <t>936909586</t>
  </si>
  <si>
    <t>"ozn. N06" 67,2</t>
  </si>
  <si>
    <t>47</t>
  </si>
  <si>
    <t>773993903</t>
  </si>
  <si>
    <t>Hloubkové čištění podlahy z litého teraca</t>
  </si>
  <si>
    <t>47276270</t>
  </si>
  <si>
    <t>48</t>
  </si>
  <si>
    <t>773993905</t>
  </si>
  <si>
    <t>Ošetření podlahy z litého teraca polymerním voskem</t>
  </si>
  <si>
    <t>-1907811967</t>
  </si>
  <si>
    <t>49</t>
  </si>
  <si>
    <t>773993907</t>
  </si>
  <si>
    <t>Impregnace podlahy z litého teraca</t>
  </si>
  <si>
    <t>-372917182</t>
  </si>
  <si>
    <t>50</t>
  </si>
  <si>
    <t>998773201</t>
  </si>
  <si>
    <t>Přesun hmot procentní pro podlahy teracové lité v objektech v do 6 m</t>
  </si>
  <si>
    <t>-2008262820</t>
  </si>
  <si>
    <t>783</t>
  </si>
  <si>
    <t>Dokončovací práce - nátěry</t>
  </si>
  <si>
    <t>51</t>
  </si>
  <si>
    <t>783301303</t>
  </si>
  <si>
    <t>Bezoplachové odrezivění zámečnických konstrukcí</t>
  </si>
  <si>
    <t>-1241803943</t>
  </si>
  <si>
    <t>"ozn. N09"  42,0</t>
  </si>
  <si>
    <t>"ozn. N13"  24,0*1,2</t>
  </si>
  <si>
    <t>"ozn. N24" 15,0</t>
  </si>
  <si>
    <t>52</t>
  </si>
  <si>
    <t>783314101</t>
  </si>
  <si>
    <t>Základní jednonásobný syntetický nátěr zámečnických konstrukcí</t>
  </si>
  <si>
    <t>-1206538922</t>
  </si>
  <si>
    <t>85,8</t>
  </si>
  <si>
    <t>53</t>
  </si>
  <si>
    <t>783315101</t>
  </si>
  <si>
    <t>Mezinátěr jednonásobný syntetický standardní zámečnických konstrukcí</t>
  </si>
  <si>
    <t>1190357154</t>
  </si>
  <si>
    <t>54</t>
  </si>
  <si>
    <t>783317101</t>
  </si>
  <si>
    <t>Krycí jednonásobný syntetický standardní nátěr zámečnických konstrukcí</t>
  </si>
  <si>
    <t>1003479463</t>
  </si>
  <si>
    <t>55</t>
  </si>
  <si>
    <t>783801231</t>
  </si>
  <si>
    <t>Očištění 1x nátěrem biocidním přípravkem a okartáčováním omítek členitosti 1 a 2</t>
  </si>
  <si>
    <t>-1720991819</t>
  </si>
  <si>
    <t>"ozn. N07" 125,0</t>
  </si>
  <si>
    <t>"ozn. N18"  30,0</t>
  </si>
  <si>
    <t>56</t>
  </si>
  <si>
    <t>783813131</t>
  </si>
  <si>
    <t>Penetrační syntetický nátěr hladkých, tenkovrstvých zrnitých a štukových omítek</t>
  </si>
  <si>
    <t>343858018</t>
  </si>
  <si>
    <t>57</t>
  </si>
  <si>
    <t>783826301</t>
  </si>
  <si>
    <t>Elastický (trvale pružný) akrylátový nátěr omítek</t>
  </si>
  <si>
    <t>-670122311</t>
  </si>
  <si>
    <t>784</t>
  </si>
  <si>
    <t>Dokončovací práce - malby a tapety</t>
  </si>
  <si>
    <t>58</t>
  </si>
  <si>
    <t>784121001</t>
  </si>
  <si>
    <t>Oškrabání malby v mísnostech v do 3,80 m</t>
  </si>
  <si>
    <t>1992146092</t>
  </si>
  <si>
    <t>59</t>
  </si>
  <si>
    <t>784181101</t>
  </si>
  <si>
    <t>Základní akrylátová jednonásobná bezbarvá penetrace podkladu v místnostech v do 3,80 m</t>
  </si>
  <si>
    <t>-1256006860</t>
  </si>
  <si>
    <t>60</t>
  </si>
  <si>
    <t>784211111</t>
  </si>
  <si>
    <t>Dvojnásobné bílé malby ze směsí za mokra velmi dobře oděruvzdorných v místnostech v do 3,80 m</t>
  </si>
  <si>
    <t>1676309859</t>
  </si>
  <si>
    <t>UHK-PK 2 - SO-02-VCHOD B</t>
  </si>
  <si>
    <t>"ozn. B01"  9,01</t>
  </si>
  <si>
    <t>767003</t>
  </si>
  <si>
    <t xml:space="preserve">D+M vnitřní čistící zona v hliníkovém rámu výplň textilní pásky 1000/1350mm </t>
  </si>
  <si>
    <t>-195255012</t>
  </si>
  <si>
    <t>"schema 01/S" 1</t>
  </si>
  <si>
    <t>37</t>
  </si>
  <si>
    <t>767661811</t>
  </si>
  <si>
    <t>Demontáž mříží pevných nebo otevíravých</t>
  </si>
  <si>
    <t>603777668</t>
  </si>
  <si>
    <t>"ozn. B02"  1,35</t>
  </si>
  <si>
    <t>UHK-PK 3 - SO-03-VCHOD C</t>
  </si>
  <si>
    <t>UHK-PK 4 - SO-04-VCHOD D</t>
  </si>
  <si>
    <t>UHK-PK 5 - SO-05-VCHOD E</t>
  </si>
  <si>
    <t>"ozn. B03"  7,42</t>
  </si>
  <si>
    <t>UHK-PK 6 - SO-06-VCHOD F</t>
  </si>
  <si>
    <t>UHK-PK 7 - SO-07-VCHOD G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</si>
  <si>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</si>
  <si>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</si>
  <si>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</si>
  <si>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</si>
  <si>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</si>
  <si>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>-890581797</t>
  </si>
  <si>
    <t>678656868</t>
  </si>
  <si>
    <t>1053721199</t>
  </si>
  <si>
    <t>1,133*9</t>
  </si>
  <si>
    <t>997013814</t>
  </si>
  <si>
    <t>Poplatek za uložení na skládce (skládkovné) stavebního odpadu izolací kód odpadu 17 06 04</t>
  </si>
  <si>
    <t>1560939253</t>
  </si>
  <si>
    <t>712</t>
  </si>
  <si>
    <t>Povlakové krytiny</t>
  </si>
  <si>
    <t>712001</t>
  </si>
  <si>
    <t>Oprava stáv. parobrzdy u atik a strojovny výtahu</t>
  </si>
  <si>
    <t>-606814451</t>
  </si>
  <si>
    <t>712300841</t>
  </si>
  <si>
    <t>1504796529</t>
  </si>
  <si>
    <t>"ozn. B03"  106,0</t>
  </si>
  <si>
    <t>"ozn. B04"26,0</t>
  </si>
  <si>
    <t>712331801</t>
  </si>
  <si>
    <t>Odstranění povlakové krytiny střech do 10° z pásů uložených na sucho AIP nebo NAIP</t>
  </si>
  <si>
    <t>-175951269</t>
  </si>
  <si>
    <t>"ozn. B03" 106,0</t>
  </si>
  <si>
    <t>"ozn. B04"  26,0</t>
  </si>
  <si>
    <t>712361801</t>
  </si>
  <si>
    <t>Odstranění povlakové krytiny střech do 10° z fólií položených volně</t>
  </si>
  <si>
    <t>996450791</t>
  </si>
  <si>
    <t>132,0</t>
  </si>
  <si>
    <t>998712201</t>
  </si>
  <si>
    <t>Přesun hmot procentní pro krytiny povlakové v objektech v do 6 m</t>
  </si>
  <si>
    <t>-369984049</t>
  </si>
  <si>
    <t>713</t>
  </si>
  <si>
    <t>Izolace tepelné</t>
  </si>
  <si>
    <t>998713201</t>
  </si>
  <si>
    <t>Přesun hmot procentní pro izolace tepelné v objektech v do 6 m</t>
  </si>
  <si>
    <t>2060534440</t>
  </si>
  <si>
    <t>721210823</t>
  </si>
  <si>
    <t>Demontáž vpustí střešních DN 125</t>
  </si>
  <si>
    <t>-939735512</t>
  </si>
  <si>
    <t>"ozn. B06"   4</t>
  </si>
  <si>
    <t>721233113</t>
  </si>
  <si>
    <t>Střešní vtok polypropylen PP pro ploché střechy svislý odtok DN 125</t>
  </si>
  <si>
    <t>-1069221631</t>
  </si>
  <si>
    <t>"schema 03/Os"    4</t>
  </si>
  <si>
    <t>762</t>
  </si>
  <si>
    <t>Konstrukce tesařské</t>
  </si>
  <si>
    <t>762361313</t>
  </si>
  <si>
    <t>358467818</t>
  </si>
  <si>
    <t>50,0*0,65+24,0*0,3+3,2*0,15</t>
  </si>
  <si>
    <t>998762201</t>
  </si>
  <si>
    <t>Přesun hmot procentní pro kce tesařské v objektech v do 6 m</t>
  </si>
  <si>
    <t>553423044</t>
  </si>
  <si>
    <t>764</t>
  </si>
  <si>
    <t>Konstrukce klempířské</t>
  </si>
  <si>
    <t>764002841</t>
  </si>
  <si>
    <t>Demontáž oplechování horních ploch zdí a nadezdívek do suti</t>
  </si>
  <si>
    <t>-1762127491</t>
  </si>
  <si>
    <t>"ozn. B02"  50,0+24,0+3,2</t>
  </si>
  <si>
    <t>764214607</t>
  </si>
  <si>
    <t>Oplechování horních ploch a atik bez rohů z Pz s povrch úpravou mechanicky kotvené rš 670 mm</t>
  </si>
  <si>
    <t>-681669229</t>
  </si>
  <si>
    <t>"schema 01/K"  78,0</t>
  </si>
  <si>
    <t>764311606</t>
  </si>
  <si>
    <t>Lemování rovných zdí střech s krytinou prejzovou nebo vlnitou z Pz s povrchovou úpravou rš 500 mm</t>
  </si>
  <si>
    <t>-76974618</t>
  </si>
  <si>
    <t>"schema 02/K"   9,5</t>
  </si>
  <si>
    <t>998764201</t>
  </si>
  <si>
    <t>Přesun hmot procentní pro konstrukce klempířské v objektech v do 6 m</t>
  </si>
  <si>
    <t>1301690680</t>
  </si>
  <si>
    <t>765</t>
  </si>
  <si>
    <t>Krytina skládaná</t>
  </si>
  <si>
    <t>765115202.1</t>
  </si>
  <si>
    <t>Montáž nástavce pro odvětrání kanalizace vč. jeho demontáže</t>
  </si>
  <si>
    <t>-127698061</t>
  </si>
  <si>
    <t>"schema 04/Os"  1</t>
  </si>
  <si>
    <t>59660255</t>
  </si>
  <si>
    <t>nástavec odvětrání kovový D 125mm</t>
  </si>
  <si>
    <t>741260343</t>
  </si>
  <si>
    <t>1*1,03 'Přepočtené koeficientem množství</t>
  </si>
  <si>
    <t>998765201</t>
  </si>
  <si>
    <t>Přesun hmot procentní pro krytiny skládané v objektech v do 6 m</t>
  </si>
  <si>
    <t>1829044</t>
  </si>
  <si>
    <t>UHK-PK 9 - SO-09-VRN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</si>
  <si>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</si>
  <si>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</si>
  <si>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</si>
  <si>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</si>
  <si>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</si>
  <si>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</si>
  <si>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</si>
  <si>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</si>
  <si>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</t>
  </si>
  <si>
    <t>Geodetické práce-vytýčení inžen. sítí</t>
  </si>
  <si>
    <t>soubor</t>
  </si>
  <si>
    <t>1024</t>
  </si>
  <si>
    <t>-1375551901</t>
  </si>
  <si>
    <t>013002000</t>
  </si>
  <si>
    <t>Projektové práce-dokumentace skutečného provedení</t>
  </si>
  <si>
    <t>522328114</t>
  </si>
  <si>
    <t>VRN3</t>
  </si>
  <si>
    <t>Zařízení staveniště</t>
  </si>
  <si>
    <t>032002000</t>
  </si>
  <si>
    <t>Vybavení staveniště-mobilní WC,sklad,kancelář</t>
  </si>
  <si>
    <t>-1722870576</t>
  </si>
  <si>
    <t>033002000</t>
  </si>
  <si>
    <t>Připojení staveniště na inženýrské sítě-voda,elektro</t>
  </si>
  <si>
    <t>-2013568340</t>
  </si>
  <si>
    <t>034002000</t>
  </si>
  <si>
    <t>Zabezpečení staveniště-provizorní oplocení</t>
  </si>
  <si>
    <t>-1729782337</t>
  </si>
  <si>
    <t>039002000</t>
  </si>
  <si>
    <t>Zrušení zařízení staveniště</t>
  </si>
  <si>
    <t>880005984</t>
  </si>
  <si>
    <t>VRN4</t>
  </si>
  <si>
    <t>Inženýrská činnost</t>
  </si>
  <si>
    <t>043002000</t>
  </si>
  <si>
    <t>Zkoušky a ostatní měření</t>
  </si>
  <si>
    <t>1380025617</t>
  </si>
  <si>
    <t>Penetrační nátěr vnějších pastovitých tenkovrstvých omítek stěn</t>
  </si>
  <si>
    <t>Mazanina tl přes 120 do 240 mm z betonu  tř. C 25/30</t>
  </si>
  <si>
    <t>Vybourání ocelových dveří plochy do 4 m2</t>
  </si>
  <si>
    <t>"ozn. B01"4,81</t>
  </si>
  <si>
    <t>Vybourání hliníkových rámů oken včetně křídel plochy přes 4 m2</t>
  </si>
  <si>
    <t>Mazanina tl přes 120 do 240 mm z betonu prostého      tř. C 25/30</t>
  </si>
  <si>
    <t>Vybourání ocelovýchh zárubní dveří plochy do 4 m2</t>
  </si>
  <si>
    <t>Vybourání ocelových zárubní dveří plochy do 4 m2</t>
  </si>
  <si>
    <t>Penetrační nátěr  vnějších pastovitých tenkovrstvých omítek stěn</t>
  </si>
  <si>
    <t>Vybourání kovových zárubní dveří plochy do 4 m2</t>
  </si>
  <si>
    <t>D+M nástěnka do vstupního prostoru v hliníkovém rámu 1360/953/35mm</t>
  </si>
  <si>
    <t>"ozn. B07,B08"  3 + 1</t>
  </si>
  <si>
    <t>"ozn. B07,B08"  3 +1</t>
  </si>
  <si>
    <t>"ozn. B07,B08"  2 +1</t>
  </si>
  <si>
    <t>"ozn. B07,B08"  4 + 1</t>
  </si>
  <si>
    <t>Rozpočet akce:</t>
  </si>
  <si>
    <t>( Výkaz výměr akce )</t>
  </si>
  <si>
    <t>Část: D.1.4.g)  -  Zařízení silnoproudé elektrotechniky vč. bleskosvodu</t>
  </si>
  <si>
    <t>Do rozpočtu cenu DPS:</t>
  </si>
  <si>
    <t>Datum: 19.06.2022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</si>
  <si>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</si>
  <si>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</si>
  <si>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</si>
  <si>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</si>
  <si>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</si>
  <si>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</si>
  <si>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</si>
  <si>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05/2022</t>
  </si>
  <si>
    <t>ZÁKLADNÍ NÁKLADY:</t>
  </si>
  <si>
    <t>1. Dodávky celkem :</t>
  </si>
  <si>
    <t>Kč</t>
  </si>
  <si>
    <t>2. Doprava a přesun dodávek   /%/:</t>
  </si>
  <si>
    <t>3. Montážní materiál :</t>
  </si>
  <si>
    <t>4. Montážní práce :</t>
  </si>
  <si>
    <t>5. Zemní práce :</t>
  </si>
  <si>
    <t>MEZISOUČET 1</t>
  </si>
  <si>
    <t>PPV z montáží   /%/:</t>
  </si>
  <si>
    <t>PPV ze ZP   /%/:</t>
  </si>
  <si>
    <t>MEZISOUČET 2</t>
  </si>
  <si>
    <t>Zhotovení dokumentace SKP   /%/:</t>
  </si>
  <si>
    <t>Nepředvidatelné práce, rizika   /%/:</t>
  </si>
  <si>
    <t>ZÁKLADNÍ NÁKLADY CELKEM</t>
  </si>
  <si>
    <t>VEDLEJŠÍ NÁKLADY</t>
  </si>
  <si>
    <t>Zařízení staveniště a mimostaveništní doprava      (ZS + MSD)   /%/:</t>
  </si>
  <si>
    <t>Provozní vlivy   /%/:</t>
  </si>
  <si>
    <t>VEDLEJŠÍ NÁKLADY CELKEM</t>
  </si>
  <si>
    <t>Kompletační činnost   /%/:</t>
  </si>
  <si>
    <t>NÁKLADY CELKEM BEZ DPH</t>
  </si>
  <si>
    <t>DPH v % :</t>
  </si>
  <si>
    <t>NÁKLADY CELKEM S DPH</t>
  </si>
  <si>
    <t>Rozpočet:</t>
  </si>
  <si>
    <t xml:space="preserve">BUDOVA "BLESKOSVOD"   </t>
  </si>
  <si>
    <t>měrné jednotky</t>
  </si>
  <si>
    <t>počet jednotek</t>
  </si>
  <si>
    <t>Souhrn</t>
  </si>
  <si>
    <t>Montáž</t>
  </si>
  <si>
    <t xml:space="preserve">Souhrn </t>
  </si>
  <si>
    <t>jednotková cena materiálu</t>
  </si>
  <si>
    <t>násobitel jedn. ceny mater.</t>
  </si>
  <si>
    <t>jednotková cena montáže</t>
  </si>
  <si>
    <t>násobitel montáže</t>
  </si>
  <si>
    <t>změřená výměra</t>
  </si>
  <si>
    <t>za jednotku</t>
  </si>
  <si>
    <t>materiál</t>
  </si>
  <si>
    <t>montáž</t>
  </si>
  <si>
    <t>celek</t>
  </si>
  <si>
    <t>řádek</t>
  </si>
  <si>
    <t>ELEKTROINSTALACE /materiál a montáž/</t>
  </si>
  <si>
    <t>Bleskosvod</t>
  </si>
  <si>
    <t>Vodič venkovní AlMgSi 8 - polotvrdý</t>
  </si>
  <si>
    <t>Podpěra vedení na plochou střechu (PVC) - výška dle materiálu provedení střechy</t>
  </si>
  <si>
    <t>Úchyty na kovové držáky ukončení plastové střešní folie</t>
  </si>
  <si>
    <t>Jímač AlMgSi JP10 / 1000 mm s připojovací svorkou a úchytem na vedení</t>
  </si>
  <si>
    <t>Zkušební svorka SZ</t>
  </si>
  <si>
    <t>Svorka universální SU</t>
  </si>
  <si>
    <t>Svorka pro uchycení vedení na konstrukci zábradlí u balkonu</t>
  </si>
  <si>
    <t>Montáž nového bleskosvodu na ploché střeše - montážní práce bez rozlišení   (2lx1,0denx8,0hod/den = 16hod + 2hod rezerva = 18 hodin)</t>
  </si>
  <si>
    <t>hod</t>
  </si>
  <si>
    <t>OSTATNÍ NÁKLADY</t>
  </si>
  <si>
    <t>Inženýrská činnost hlavního zhotovitele a koordinace při provádění   (NH-GD = NH+15%)</t>
  </si>
  <si>
    <t>NH-GD</t>
  </si>
  <si>
    <t>Dokumentace dle skutečného provedení silnoproud   (NH-PD = NH+30%)</t>
  </si>
  <si>
    <t>NH-PD</t>
  </si>
  <si>
    <t>Výchozí revize elektrického zařízení   (NH-RT = NH+25%)</t>
  </si>
  <si>
    <t>NH-RT</t>
  </si>
  <si>
    <t>Spolupráce zhotovitele s RT při výchozí revizi elektrického zařízení</t>
  </si>
  <si>
    <t>NH</t>
  </si>
  <si>
    <t>Manipulace, doprava a poplatek za uložení odpadů dle vyhlášky o odpadech</t>
  </si>
  <si>
    <t>ELEKTROINSTALACE  CELKEM</t>
  </si>
  <si>
    <t>souhrn mat.</t>
  </si>
  <si>
    <t>souhrn mont.</t>
  </si>
  <si>
    <t>souhrn celek</t>
  </si>
  <si>
    <t xml:space="preserve">Podružný materiál v % : </t>
  </si>
  <si>
    <t>ROZPIS PRACÍ</t>
  </si>
  <si>
    <t>Souhrn celek bez DPH:</t>
  </si>
  <si>
    <t>DPH:</t>
  </si>
  <si>
    <t>Souhr celek s DPH:</t>
  </si>
  <si>
    <t>SO-08-Rekonstrukce střechy vrátnice</t>
  </si>
  <si>
    <t>UHK-PK 8 - SO-08-Rekonstrukce střechy vrátnice</t>
  </si>
  <si>
    <t>" UHK PALACHOVY KOLEJE, č. p. 1129 ÷ 1135 a 1289, Částečná rekonstrukce a modernizace - III. ETAPA - Rekonstrukce střechy vrátnice "</t>
  </si>
  <si>
    <t>Elektroinstalace - silnoproud - bleskosvod</t>
  </si>
  <si>
    <t>D+M bleskosvodu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</si>
  <si>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C - Rekonstrukce střechy vrátnice  "           </t>
    </r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</si>
  <si>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          B - Rekonstrukce vstupů a schodiště - VCHOD A "           </t>
    </r>
  </si>
  <si>
    <t>" UHK PALACHOVY KOLEJE, č. p. 1129 ÷ 1135 a 1289, Částečná rekonstrukce a modernizace - III. ETAPA - B - Rekonstrukce vstupů a schodiště  "</t>
  </si>
  <si>
    <t>VCHOD "A"</t>
  </si>
  <si>
    <t>Elektro-Montáže - kabelové rozvody NN</t>
  </si>
  <si>
    <t>Kabel *J3X1,5</t>
  </si>
  <si>
    <t>Kabel *O2X1,5</t>
  </si>
  <si>
    <t>Kabel CYLY-O 2x0,5 mm2 (H03VV-F 2x0,50 dvojlinka (CYLY2Ox0,5)</t>
  </si>
  <si>
    <t>Instalační lišta plastová vkládací hranatá 20x20, l=2,0m</t>
  </si>
  <si>
    <t>Rohový kryt 20x20 vnitřní</t>
  </si>
  <si>
    <t>Kryt spojovací 20x20</t>
  </si>
  <si>
    <t>Krabice lištová rozbočná</t>
  </si>
  <si>
    <t>krabice lištová přístrojová</t>
  </si>
  <si>
    <t>Pohybové čidlo do přístrojové krabice</t>
  </si>
  <si>
    <t>Pohybové čidlo přisazené</t>
  </si>
  <si>
    <t>Světlo přisazené, IP40, 2x E27, zdroj LED 9,7W/900 lm, ekvivalent Ž60W, 4100K</t>
  </si>
  <si>
    <t>Svítidlo přisazené, IP40, 1x E27, zdroj LED 13,2 W/1520 lm, ekvivalent Ž100W, 4000K</t>
  </si>
  <si>
    <t>Svítidlo přisazené s detekcí pohybu, IP40, 1x E27, zdroj LED 13,2 W/1520 lm, ekvivalent Ž100W, 4000K</t>
  </si>
  <si>
    <t>Krabice přisazená 85x85mm (určená pro instalaci zdroje MN pro LED)</t>
  </si>
  <si>
    <t>Led žárovka 9,7W/900 lm, ekvivalent Ž60W, 4100K</t>
  </si>
  <si>
    <t>Led žárovka 13,2 W/1520 lm, ekvivalent Ž100W, 4000K</t>
  </si>
  <si>
    <t>Jistič B6/1, 6,0kA</t>
  </si>
  <si>
    <t>Jistič B10/1, 6,0kA</t>
  </si>
  <si>
    <t>Astronomické časové relé SPDT 230VAC na DIN, vlastnosti: astronomické</t>
  </si>
  <si>
    <t>Montáže / demontáže bez materiálu</t>
  </si>
  <si>
    <t>Demontáž stávajícího rozvodu osvětlení ve vchodech</t>
  </si>
  <si>
    <t xml:space="preserve">Ukončení vodičů do 6mm2 v rozvaděči </t>
  </si>
  <si>
    <t>Zavedení kabelů do JOP</t>
  </si>
  <si>
    <t>Instalace jističů do JOP</t>
  </si>
  <si>
    <t>Hmoždinka stavební HM8 s vrutem</t>
  </si>
  <si>
    <t>Montážní elektro-práce bez rozlišení   (1lx1,0denx8,0hod/den = 8hod = 8 hodin/vchod)</t>
  </si>
  <si>
    <t>Datové vedení, ovládání dveří</t>
  </si>
  <si>
    <t>RFID přístupová jednotka bez PoE modulu DIN rail BOX</t>
  </si>
  <si>
    <t>PoE modul pro RFID přístupovou jednotu AxDoor</t>
  </si>
  <si>
    <t>Rozvodná skříňka GEWIS pro el. 914tCzRf vč.svorkovnice</t>
  </si>
  <si>
    <t>Mifare RFID interface 4m příp. kab.</t>
  </si>
  <si>
    <t>Montážní rámeček pro MF7-xx plast (povr.mont)</t>
  </si>
  <si>
    <t>redukce na čtečky k 914Cz</t>
  </si>
  <si>
    <t>drobný instalační materiál</t>
  </si>
  <si>
    <t>set</t>
  </si>
  <si>
    <t>Kabel UTP nestíněný 4x2x0,5</t>
  </si>
  <si>
    <t>Kabel FTP stíněný 4x2x0,5</t>
  </si>
  <si>
    <t>Zapojení, oživení technologie, zkoušky   (1lx1,0denx6,5hod/den =6,5hod = 6,5 hodin/vchod)</t>
  </si>
  <si>
    <t>Část: D.1.4.g)  -  Zařízení silnoproudé elektrotechniky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</si>
  <si>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B - Rekonstrukce vstupů a schodiště - VCHOD A "           </t>
    </r>
  </si>
  <si>
    <t>Část: D.1.4.g)  -  Slaboproudá zařízení</t>
  </si>
  <si>
    <t>SLABOPROUD /materiál a montáž/</t>
  </si>
  <si>
    <t>VCHOD "B"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</si>
  <si>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          B - Rekonstrukce vstupů a schodiště - VCHOD B "           </t>
    </r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</si>
  <si>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B - Rekonstrukce vstupů a schodiště - VCHOD B "           </t>
    </r>
  </si>
  <si>
    <t>VCHOD "C"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</si>
  <si>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B - Rekonstrukce vstupů a schodiště - VCHOD C "           </t>
    </r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</si>
  <si>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          B - Rekonstrukce vstupů a schodiště - VCHOD C "           </t>
    </r>
  </si>
  <si>
    <t>VCHOD "D"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</si>
  <si>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B - Rekonstrukce vstupů a schodiště - VCHOD D "           </t>
    </r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</si>
  <si>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          B - Rekonstrukce vstupů a schodiště - VCHOD D "           </t>
    </r>
  </si>
  <si>
    <t>VCHOD "E"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</si>
  <si>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          B - Rekonstrukce vstupů a schodiště - VCHOD E "           </t>
    </r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</si>
  <si>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B - Rekonstrukce vstupů a schodiště - VCHOD E "           </t>
    </r>
  </si>
  <si>
    <t>VCHOD "F"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</si>
  <si>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B - Rekonstrukce vstupů a schodiště - VCHOD F "           </t>
    </r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</si>
  <si>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          B - Rekonstrukce vstupů a schodiště - VCHOD F "           </t>
    </r>
  </si>
  <si>
    <t>VCHOD "G"</t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</si>
  <si>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B - Rekonstrukce vstupů a schodiště - VCHOD G "           </t>
    </r>
  </si>
  <si>
    <r>
      <t xml:space="preserve">" UHK PALACHOVY KOLEJE, č. p. 1129 </t>
    </r>
    <r>
      <rPr>
        <b/>
        <sz val="15"/>
        <color indexed="48"/>
        <rFont val="Calibri"/>
        <family val="2"/>
      </rPr>
      <t xml:space="preserve">÷ </t>
    </r>
    <r>
      <rPr>
        <b/>
        <sz val="15"/>
        <color indexed="48"/>
        <rFont val="Arial CE"/>
        <family val="2"/>
      </rPr>
      <t xml:space="preserve">1135 a 1289, Částečná rekonstrukce a modernizace - III. ETAPA                           B - Rekonstrukce vstupů a schodiště - VCHOD G "           </t>
    </r>
  </si>
  <si>
    <t>"ozn. B04,B05,B06,B09,B10"   (18,8+5,5+18,37)*1,1</t>
  </si>
  <si>
    <t>D+M vnější hliníková prosklená stěna vč. kování s nadsvětlíkem 1800/2600mm, včetně zapravení</t>
  </si>
  <si>
    <t>"ozn. N08"   330,0</t>
  </si>
  <si>
    <t>"schema 03" 1, N19</t>
  </si>
  <si>
    <t>"schema 04" 1, N03</t>
  </si>
  <si>
    <t>dtto,avšak 1800/2600mm sklo bezpečnostní, včetně zapravení</t>
  </si>
  <si>
    <t>dtto,avšak 3010/2600mm sklo bezpečnostní, včetně zapravení</t>
  </si>
  <si>
    <t>D+M vnější hliníková prosklená stěna vč. kování s nadsvětlíkem 3010/2600mm sklo bezpečnostní, včetně zapravení</t>
  </si>
  <si>
    <t>"schema 04"  N03</t>
  </si>
  <si>
    <t>D+M dveře vnitřní vstupní plné hladké otočné DTD povrch HPL vč. kování a ocel. zárubně s PO 30 min. 800/1970mm, včetně zapravení</t>
  </si>
  <si>
    <t>"schema 01"  2, N14</t>
  </si>
  <si>
    <t>"schema 02"   1, N15</t>
  </si>
  <si>
    <t>dtto,avšak 2 kř. 1200/1970mm s PO 30min., včetně zapravení</t>
  </si>
  <si>
    <t xml:space="preserve">dtto,avšak 2 kř. 1200/1970mm s PO 30min., včetně zapravení </t>
  </si>
  <si>
    <t>"schema 01"  1, N14</t>
  </si>
  <si>
    <t>"schema 01"  3, N14</t>
  </si>
  <si>
    <t>771474113</t>
  </si>
  <si>
    <t>Montáž soklu z dlaždic keramických lepených v 90 - 120 mm</t>
  </si>
  <si>
    <t>771591115</t>
  </si>
  <si>
    <t>Dokončovací práce spárování silikonem</t>
  </si>
  <si>
    <t>Odstranění povlakové krytiny střech do 10° odškrabáním mechu s urovnáním povrchu a očištěním, včetně kačírku</t>
  </si>
  <si>
    <t>Konstrukční a vyrovnávací vrstva pod klempířské prvky (atiky) z desek dřevoštěpkových tl 25 mm, včetně kotvení</t>
  </si>
  <si>
    <t>Demontáž stávajícího bleskosvodu na střeše</t>
  </si>
  <si>
    <t>"ozn. N03"  85,0</t>
  </si>
  <si>
    <t>712363604</t>
  </si>
  <si>
    <t>Provedení povlak krytiny mechanicky kotvenou do betonu TI tl přes 240 mm vnitřní pole, budova v do 18 m</t>
  </si>
  <si>
    <t>28322010</t>
  </si>
  <si>
    <t>fólie hydroizolační střešní mPVC mechanicky kotvená tl 1,8mm barevná</t>
  </si>
  <si>
    <t>177*1,1655 'Přepočtené koeficientem množství</t>
  </si>
  <si>
    <t>712771331</t>
  </si>
  <si>
    <t>Provedení hydroakumulační vrstvy z nopových fólií na sraz vegetační střechy sklon do 5°</t>
  </si>
  <si>
    <t>132,0+3,0</t>
  </si>
  <si>
    <t>69334154</t>
  </si>
  <si>
    <t>fólie profilovaná (nopová) perforovaná HDPE s hydroakumulační a drenážní funkcí do vegetačních střech s výškou 20mm vč. geotextilie 2x</t>
  </si>
  <si>
    <t>712771401</t>
  </si>
  <si>
    <t>Provedení vegetační vrstvy ze substrátu tl do 100 mm vegetační střechy sklon do 5°</t>
  </si>
  <si>
    <t>10321225</t>
  </si>
  <si>
    <t>substrát vegetačních střech extenzivní s nízkým obsahem organické složky</t>
  </si>
  <si>
    <t>132,0*0,04</t>
  </si>
  <si>
    <t>712771521</t>
  </si>
  <si>
    <t>Položení vegetační nebo trávníkové rohože vegetační střechy sklon do 5°</t>
  </si>
  <si>
    <t>69334504</t>
  </si>
  <si>
    <t>koberec rozchodníkový vegetačních střech</t>
  </si>
  <si>
    <t>713002</t>
  </si>
  <si>
    <t>Překotvení tepelné izolace atik</t>
  </si>
  <si>
    <t>713003</t>
  </si>
  <si>
    <t xml:space="preserve">Montáž tepelné izolace ve 3 vrstvách </t>
  </si>
  <si>
    <t>713004</t>
  </si>
  <si>
    <t>Dodvka TI z PIR desek tl.50mm</t>
  </si>
  <si>
    <t>106,0*1,02</t>
  </si>
  <si>
    <t>713005</t>
  </si>
  <si>
    <t>dtto,avšak tl.100mm</t>
  </si>
  <si>
    <t>26,0*1,02</t>
  </si>
  <si>
    <t>713110823</t>
  </si>
  <si>
    <t>Odstranění tepelné izolace stropů volně kladené z polystyrenu suchého tl přes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</si>
</sst>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[$-F800]dddd\,\ mmmm\ dd\,\ yyyy"/>
    <numFmt numFmtId="169" formatCode="#,##0.00;[Red]#,##0.00"/>
    <numFmt numFmtId="170" formatCode="0.0%"/>
  </numFmts>
  <fonts count="74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5"/>
      <color indexed="48"/>
      <name val="Arial CE"/>
      <family val="2"/>
    </font>
    <font>
      <b/>
      <sz val="15"/>
      <color indexed="48"/>
      <name val="Calibri"/>
      <family val="2"/>
    </font>
    <font>
      <b/>
      <u val="single"/>
      <sz val="12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sz val="11"/>
      <color rgb="FFC00000"/>
      <name val="Calibri"/>
      <family val="2"/>
      <scheme val="minor"/>
    </font>
    <font>
      <b/>
      <sz val="10"/>
      <color indexed="42"/>
      <name val="Arial CE"/>
      <family val="2"/>
    </font>
    <font>
      <sz val="10"/>
      <color indexed="8"/>
      <name val="Arial CE"/>
      <family val="2"/>
    </font>
    <font>
      <b/>
      <sz val="14"/>
      <color rgb="FFFF0000"/>
      <name val="Arial CE"/>
      <family val="2"/>
    </font>
    <font>
      <u val="single"/>
      <sz val="12"/>
      <name val="Arial CE"/>
      <family val="2"/>
    </font>
    <font>
      <sz val="9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0"/>
      <name val="Calibri"/>
      <family val="2"/>
      <scheme val="minor"/>
    </font>
    <font>
      <b/>
      <u val="single"/>
      <sz val="12"/>
      <color rgb="FF339966"/>
      <name val="Calibri"/>
      <family val="2"/>
      <scheme val="minor"/>
    </font>
    <font>
      <b/>
      <u val="single"/>
      <sz val="9"/>
      <color indexed="57"/>
      <name val="Calibri"/>
      <family val="2"/>
      <scheme val="minor"/>
    </font>
    <font>
      <sz val="9"/>
      <color indexed="10"/>
      <name val="Calibri"/>
      <family val="2"/>
      <scheme val="minor"/>
    </font>
    <font>
      <i/>
      <u val="single"/>
      <sz val="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 val="single"/>
      <sz val="10"/>
      <color rgb="FF002060"/>
      <name val="Calibri"/>
      <family val="2"/>
      <scheme val="minor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sz val="11"/>
      <color rgb="FFC00000"/>
      <name val="Calibri"/>
      <family val="2"/>
    </font>
    <font>
      <sz val="10"/>
      <name val="Calibri"/>
      <family val="2"/>
      <scheme val="minor"/>
    </font>
    <font>
      <b/>
      <sz val="11"/>
      <color rgb="FFC96009"/>
      <name val="Calibri"/>
      <family val="2"/>
      <scheme val="minor"/>
    </font>
    <font>
      <sz val="10"/>
      <color indexed="14"/>
      <name val="Calibri"/>
      <family val="2"/>
    </font>
    <font>
      <sz val="10"/>
      <name val="Calibri"/>
      <family val="2"/>
    </font>
    <font>
      <b/>
      <u val="single"/>
      <sz val="9"/>
      <color indexed="1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hair">
        <color rgb="FF969696"/>
      </left>
      <right style="medium">
        <color rgb="FF969696"/>
      </right>
      <top style="hair">
        <color rgb="FF969696"/>
      </top>
      <bottom style="hair">
        <color rgb="FF969696"/>
      </bottom>
    </border>
    <border>
      <left/>
      <right style="medium">
        <color rgb="FF969696"/>
      </right>
      <top/>
      <bottom/>
    </border>
    <border>
      <left style="medium"/>
      <right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1" applyProtection="1">
      <alignment/>
      <protection/>
    </xf>
    <xf numFmtId="0" fontId="4" fillId="0" borderId="0" xfId="21">
      <alignment/>
      <protection/>
    </xf>
    <xf numFmtId="0" fontId="40" fillId="0" borderId="0" xfId="22" applyFont="1" applyFill="1" applyAlignment="1" applyProtection="1">
      <alignment wrapText="1"/>
      <protection/>
    </xf>
    <xf numFmtId="0" fontId="41" fillId="0" borderId="0" xfId="22" applyFont="1" applyFill="1" applyAlignment="1" applyProtection="1">
      <alignment horizontal="center"/>
      <protection/>
    </xf>
    <xf numFmtId="0" fontId="4" fillId="0" borderId="0" xfId="21" applyAlignment="1">
      <alignment vertical="center"/>
      <protection/>
    </xf>
    <xf numFmtId="0" fontId="40" fillId="0" borderId="0" xfId="22" applyFont="1" applyFill="1" applyAlignment="1" applyProtection="1">
      <alignment horizontal="center" wrapText="1"/>
      <protection/>
    </xf>
    <xf numFmtId="0" fontId="40" fillId="0" borderId="0" xfId="22" applyFont="1" applyFill="1" applyAlignment="1" applyProtection="1">
      <alignment horizontal="center"/>
      <protection/>
    </xf>
    <xf numFmtId="2" fontId="43" fillId="0" borderId="0" xfId="21" applyNumberFormat="1" applyFont="1" applyFill="1" applyAlignment="1" applyProtection="1">
      <alignment/>
      <protection/>
    </xf>
    <xf numFmtId="0" fontId="4" fillId="0" borderId="0" xfId="21" applyFill="1" applyAlignment="1" applyProtection="1">
      <alignment horizontal="left"/>
      <protection/>
    </xf>
    <xf numFmtId="0" fontId="4" fillId="0" borderId="0" xfId="21" applyFont="1" applyFill="1" applyAlignment="1" applyProtection="1">
      <alignment horizontal="left"/>
      <protection/>
    </xf>
    <xf numFmtId="49" fontId="2" fillId="0" borderId="0" xfId="21" applyNumberFormat="1" applyFont="1" applyFill="1" applyAlignment="1" applyProtection="1">
      <alignment horizontal="left"/>
      <protection/>
    </xf>
    <xf numFmtId="49" fontId="4" fillId="0" borderId="0" xfId="21" applyNumberFormat="1" applyFill="1" applyAlignment="1" applyProtection="1">
      <alignment horizontal="left"/>
      <protection/>
    </xf>
    <xf numFmtId="0" fontId="4" fillId="0" borderId="23" xfId="21" applyBorder="1" applyProtection="1">
      <alignment/>
      <protection/>
    </xf>
    <xf numFmtId="0" fontId="4" fillId="4" borderId="0" xfId="21" applyFill="1" applyProtection="1">
      <alignment/>
      <protection/>
    </xf>
    <xf numFmtId="0" fontId="4" fillId="0" borderId="0" xfId="21" applyFill="1" applyProtection="1">
      <alignment/>
      <protection/>
    </xf>
    <xf numFmtId="0" fontId="4" fillId="0" borderId="0" xfId="21" applyAlignment="1" applyProtection="1">
      <alignment horizontal="center"/>
      <protection/>
    </xf>
    <xf numFmtId="10" fontId="4" fillId="5" borderId="0" xfId="21" applyNumberFormat="1" applyFont="1" applyFill="1" applyAlignment="1" applyProtection="1">
      <alignment horizontal="right" indent="1"/>
      <protection/>
    </xf>
    <xf numFmtId="0" fontId="44" fillId="0" borderId="0" xfId="21" applyFont="1" applyFill="1" applyAlignment="1" applyProtection="1">
      <alignment horizontal="center"/>
      <protection/>
    </xf>
    <xf numFmtId="0" fontId="16" fillId="0" borderId="0" xfId="21" applyFont="1" applyFill="1" applyAlignment="1" applyProtection="1">
      <alignment horizontal="center"/>
      <protection/>
    </xf>
    <xf numFmtId="0" fontId="4" fillId="0" borderId="23" xfId="21" applyFill="1" applyBorder="1" applyProtection="1">
      <alignment/>
      <protection/>
    </xf>
    <xf numFmtId="169" fontId="4" fillId="0" borderId="23" xfId="21" applyNumberFormat="1" applyBorder="1" applyProtection="1">
      <alignment/>
      <protection/>
    </xf>
    <xf numFmtId="169" fontId="4" fillId="0" borderId="0" xfId="21" applyNumberFormat="1" applyProtection="1">
      <alignment/>
      <protection/>
    </xf>
    <xf numFmtId="170" fontId="4" fillId="0" borderId="0" xfId="21" applyNumberFormat="1" applyFont="1" applyFill="1" applyAlignment="1" applyProtection="1">
      <alignment horizontal="right" indent="1"/>
      <protection/>
    </xf>
    <xf numFmtId="0" fontId="24" fillId="0" borderId="0" xfId="21" applyFont="1" applyFill="1" applyProtection="1">
      <alignment/>
      <protection/>
    </xf>
    <xf numFmtId="0" fontId="46" fillId="0" borderId="0" xfId="21" applyFont="1" applyFill="1" applyProtection="1">
      <alignment/>
      <protection/>
    </xf>
    <xf numFmtId="169" fontId="4" fillId="0" borderId="0" xfId="21" applyNumberFormat="1">
      <alignment/>
      <protection/>
    </xf>
    <xf numFmtId="0" fontId="4" fillId="0" borderId="0" xfId="21" applyFill="1" applyAlignment="1" applyProtection="1">
      <alignment horizontal="right"/>
      <protection/>
    </xf>
    <xf numFmtId="170" fontId="4" fillId="0" borderId="0" xfId="21" applyNumberFormat="1" applyFill="1" applyAlignment="1" applyProtection="1">
      <alignment horizontal="right" indent="1"/>
      <protection/>
    </xf>
    <xf numFmtId="0" fontId="16" fillId="6" borderId="0" xfId="21" applyFont="1" applyFill="1" applyAlignment="1" applyProtection="1">
      <alignment horizontal="right"/>
      <protection/>
    </xf>
    <xf numFmtId="170" fontId="16" fillId="6" borderId="0" xfId="21" applyNumberFormat="1" applyFont="1" applyFill="1" applyAlignment="1" applyProtection="1">
      <alignment horizontal="right" indent="1"/>
      <protection/>
    </xf>
    <xf numFmtId="0" fontId="4" fillId="6" borderId="0" xfId="21" applyFill="1" applyProtection="1">
      <alignment/>
      <protection/>
    </xf>
    <xf numFmtId="0" fontId="24" fillId="0" borderId="24" xfId="21" applyFont="1" applyBorder="1" applyProtection="1">
      <alignment/>
      <protection/>
    </xf>
    <xf numFmtId="0" fontId="24" fillId="0" borderId="24" xfId="21" applyFont="1" applyFill="1" applyBorder="1" applyProtection="1">
      <alignment/>
      <protection/>
    </xf>
    <xf numFmtId="0" fontId="24" fillId="0" borderId="25" xfId="21" applyFont="1" applyFill="1" applyBorder="1" applyProtection="1">
      <alignment/>
      <protection/>
    </xf>
    <xf numFmtId="0" fontId="48" fillId="0" borderId="0" xfId="24" applyFont="1">
      <alignment/>
      <protection/>
    </xf>
    <xf numFmtId="0" fontId="49" fillId="0" borderId="0" xfId="24" applyFont="1">
      <alignment/>
      <protection/>
    </xf>
    <xf numFmtId="0" fontId="48" fillId="0" borderId="0" xfId="24" applyFont="1" applyAlignment="1">
      <alignment horizontal="center"/>
      <protection/>
    </xf>
    <xf numFmtId="0" fontId="48" fillId="0" borderId="0" xfId="24" applyFont="1" applyFill="1">
      <alignment/>
      <protection/>
    </xf>
    <xf numFmtId="0" fontId="50" fillId="0" borderId="0" xfId="22" applyFont="1" applyFill="1" applyProtection="1">
      <alignment/>
      <protection/>
    </xf>
    <xf numFmtId="0" fontId="51" fillId="0" borderId="0" xfId="22" applyFont="1" applyFill="1" applyAlignment="1" applyProtection="1">
      <alignment horizontal="center"/>
      <protection/>
    </xf>
    <xf numFmtId="4" fontId="52" fillId="0" borderId="26" xfId="24" applyNumberFormat="1" applyFont="1" applyBorder="1" applyAlignment="1">
      <alignment horizontal="center"/>
      <protection/>
    </xf>
    <xf numFmtId="4" fontId="52" fillId="0" borderId="27" xfId="24" applyNumberFormat="1" applyFont="1" applyBorder="1" applyAlignment="1">
      <alignment horizontal="center"/>
      <protection/>
    </xf>
    <xf numFmtId="0" fontId="48" fillId="0" borderId="0" xfId="24" applyFont="1" applyBorder="1">
      <alignment/>
      <protection/>
    </xf>
    <xf numFmtId="0" fontId="53" fillId="0" borderId="0" xfId="24" applyFont="1" applyBorder="1">
      <alignment/>
      <protection/>
    </xf>
    <xf numFmtId="0" fontId="48" fillId="0" borderId="0" xfId="24" applyFont="1" applyBorder="1" applyAlignment="1">
      <alignment horizontal="center"/>
      <protection/>
    </xf>
    <xf numFmtId="0" fontId="1" fillId="0" borderId="0" xfId="22" applyFont="1" applyFill="1" applyBorder="1" applyAlignment="1" applyProtection="1">
      <alignment horizontal="center"/>
      <protection/>
    </xf>
    <xf numFmtId="4" fontId="52" fillId="0" borderId="0" xfId="24" applyNumberFormat="1" applyFont="1" applyBorder="1" applyAlignment="1">
      <alignment horizontal="center"/>
      <protection/>
    </xf>
    <xf numFmtId="0" fontId="48" fillId="0" borderId="0" xfId="24" applyFont="1" applyAlignment="1">
      <alignment vertical="center"/>
      <protection/>
    </xf>
    <xf numFmtId="0" fontId="54" fillId="0" borderId="0" xfId="24" applyFont="1" applyBorder="1" applyAlignment="1">
      <alignment vertical="center"/>
      <protection/>
    </xf>
    <xf numFmtId="0" fontId="55" fillId="0" borderId="0" xfId="24" applyFont="1" applyBorder="1" applyAlignment="1">
      <alignment vertical="center"/>
      <protection/>
    </xf>
    <xf numFmtId="0" fontId="48" fillId="0" borderId="0" xfId="24" applyFont="1" applyBorder="1" applyAlignment="1">
      <alignment horizontal="center" vertical="center"/>
      <protection/>
    </xf>
    <xf numFmtId="0" fontId="48" fillId="0" borderId="0" xfId="24" applyFont="1" applyBorder="1" applyAlignment="1">
      <alignment vertical="center"/>
      <protection/>
    </xf>
    <xf numFmtId="0" fontId="48" fillId="0" borderId="0" xfId="24" applyFont="1" applyFill="1" applyAlignment="1">
      <alignment vertical="center"/>
      <protection/>
    </xf>
    <xf numFmtId="0" fontId="4" fillId="0" borderId="0" xfId="24" applyAlignment="1">
      <alignment vertical="center"/>
      <protection/>
    </xf>
    <xf numFmtId="0" fontId="48" fillId="4" borderId="28" xfId="24" applyFont="1" applyFill="1" applyBorder="1">
      <alignment/>
      <protection/>
    </xf>
    <xf numFmtId="0" fontId="48" fillId="4" borderId="29" xfId="24" applyFont="1" applyFill="1" applyBorder="1">
      <alignment/>
      <protection/>
    </xf>
    <xf numFmtId="0" fontId="48" fillId="4" borderId="30" xfId="24" applyFont="1" applyFill="1" applyBorder="1" applyAlignment="1">
      <alignment horizontal="center"/>
      <protection/>
    </xf>
    <xf numFmtId="0" fontId="48" fillId="4" borderId="0" xfId="24" applyFont="1" applyFill="1" applyBorder="1" applyAlignment="1">
      <alignment horizontal="center"/>
      <protection/>
    </xf>
    <xf numFmtId="0" fontId="56" fillId="4" borderId="31" xfId="24" applyFont="1" applyFill="1" applyBorder="1" applyAlignment="1">
      <alignment horizontal="center"/>
      <protection/>
    </xf>
    <xf numFmtId="0" fontId="48" fillId="4" borderId="32" xfId="24" applyFont="1" applyFill="1" applyBorder="1" applyAlignment="1">
      <alignment horizontal="center"/>
      <protection/>
    </xf>
    <xf numFmtId="0" fontId="57" fillId="0" borderId="0" xfId="24" applyFont="1" applyBorder="1" applyAlignment="1">
      <alignment horizontal="center" vertical="center"/>
      <protection/>
    </xf>
    <xf numFmtId="0" fontId="58" fillId="0" borderId="0" xfId="24" applyFont="1" applyFill="1" applyBorder="1" applyAlignment="1">
      <alignment horizontal="left" vertical="center"/>
      <protection/>
    </xf>
    <xf numFmtId="0" fontId="59" fillId="0" borderId="0" xfId="24" applyFont="1" applyFill="1" applyBorder="1" applyAlignment="1">
      <alignment horizontal="center" vertical="center"/>
      <protection/>
    </xf>
    <xf numFmtId="0" fontId="48" fillId="0" borderId="0" xfId="24" applyFont="1" applyFill="1" applyBorder="1" applyAlignment="1">
      <alignment horizontal="center" vertical="center"/>
      <protection/>
    </xf>
    <xf numFmtId="4" fontId="60" fillId="0" borderId="0" xfId="24" applyNumberFormat="1" applyFont="1" applyFill="1" applyBorder="1" applyAlignment="1">
      <alignment vertical="center"/>
      <protection/>
    </xf>
    <xf numFmtId="4" fontId="61" fillId="0" borderId="0" xfId="24" applyNumberFormat="1" applyFont="1" applyFill="1" applyBorder="1" applyAlignment="1">
      <alignment vertical="center"/>
      <protection/>
    </xf>
    <xf numFmtId="4" fontId="61" fillId="0" borderId="0" xfId="24" applyNumberFormat="1" applyFont="1" applyBorder="1" applyAlignment="1">
      <alignment vertical="center"/>
      <protection/>
    </xf>
    <xf numFmtId="4" fontId="60" fillId="0" borderId="0" xfId="24" applyNumberFormat="1" applyFont="1" applyBorder="1" applyAlignment="1">
      <alignment vertical="center"/>
      <protection/>
    </xf>
    <xf numFmtId="0" fontId="48" fillId="0" borderId="0" xfId="24" applyFont="1" applyFill="1" applyAlignment="1">
      <alignment horizontal="center" vertical="center"/>
      <protection/>
    </xf>
    <xf numFmtId="0" fontId="48" fillId="0" borderId="0" xfId="24" applyFont="1" applyFill="1" applyBorder="1" applyAlignment="1">
      <alignment horizontal="center"/>
      <protection/>
    </xf>
    <xf numFmtId="0" fontId="62" fillId="7" borderId="0" xfId="24" applyFont="1" applyFill="1" applyBorder="1" applyAlignment="1">
      <alignment horizontal="left" vertical="center"/>
      <protection/>
    </xf>
    <xf numFmtId="0" fontId="48" fillId="0" borderId="0" xfId="24" applyFont="1" applyFill="1" applyAlignment="1" applyProtection="1">
      <alignment vertical="center"/>
      <protection locked="0"/>
    </xf>
    <xf numFmtId="0" fontId="48" fillId="0" borderId="0" xfId="24" applyFont="1" applyFill="1" applyAlignment="1" applyProtection="1">
      <alignment horizontal="center" vertical="center"/>
      <protection locked="0"/>
    </xf>
    <xf numFmtId="169" fontId="48" fillId="0" borderId="0" xfId="24" applyNumberFormat="1" applyFont="1" applyAlignment="1">
      <alignment vertical="center"/>
      <protection/>
    </xf>
    <xf numFmtId="169" fontId="21" fillId="0" borderId="0" xfId="24" applyNumberFormat="1" applyFont="1" applyAlignment="1" applyProtection="1">
      <alignment vertical="center"/>
      <protection locked="0"/>
    </xf>
    <xf numFmtId="0" fontId="63" fillId="0" borderId="0" xfId="24" applyFont="1" applyFill="1">
      <alignment/>
      <protection/>
    </xf>
    <xf numFmtId="0" fontId="48" fillId="0" borderId="0" xfId="24" applyFont="1" applyAlignment="1" applyProtection="1">
      <alignment horizontal="center"/>
      <protection locked="0"/>
    </xf>
    <xf numFmtId="4" fontId="64" fillId="8" borderId="26" xfId="24" applyNumberFormat="1" applyFont="1" applyFill="1" applyBorder="1" applyAlignment="1">
      <alignment vertical="center"/>
      <protection/>
    </xf>
    <xf numFmtId="4" fontId="65" fillId="0" borderId="26" xfId="24" applyNumberFormat="1" applyFont="1" applyBorder="1" applyAlignment="1">
      <alignment vertical="center"/>
      <protection/>
    </xf>
    <xf numFmtId="4" fontId="66" fillId="0" borderId="26" xfId="24" applyNumberFormat="1" applyFont="1" applyBorder="1" applyAlignment="1">
      <alignment vertical="center"/>
      <protection/>
    </xf>
    <xf numFmtId="169" fontId="48" fillId="0" borderId="0" xfId="24" applyNumberFormat="1" applyFont="1">
      <alignment/>
      <protection/>
    </xf>
    <xf numFmtId="169" fontId="48" fillId="0" borderId="0" xfId="24" applyNumberFormat="1" applyFont="1" applyFill="1" applyProtection="1">
      <alignment/>
      <protection locked="0"/>
    </xf>
    <xf numFmtId="4" fontId="67" fillId="8" borderId="26" xfId="24" applyNumberFormat="1" applyFont="1" applyFill="1" applyBorder="1" applyAlignment="1">
      <alignment vertical="center"/>
      <protection/>
    </xf>
    <xf numFmtId="0" fontId="48" fillId="0" borderId="0" xfId="24" applyFont="1" applyAlignment="1">
      <alignment wrapText="1"/>
      <protection/>
    </xf>
    <xf numFmtId="169" fontId="48" fillId="0" borderId="0" xfId="24" applyNumberFormat="1" applyFont="1" applyFill="1">
      <alignment/>
      <protection/>
    </xf>
    <xf numFmtId="169" fontId="48" fillId="5" borderId="0" xfId="24" applyNumberFormat="1" applyFont="1" applyFill="1" applyProtection="1">
      <alignment/>
      <protection locked="0"/>
    </xf>
    <xf numFmtId="0" fontId="48" fillId="8" borderId="0" xfId="24" applyFont="1" applyFill="1">
      <alignment/>
      <protection/>
    </xf>
    <xf numFmtId="4" fontId="64" fillId="0" borderId="26" xfId="24" applyNumberFormat="1" applyFont="1" applyFill="1" applyBorder="1" applyAlignment="1">
      <alignment vertical="center"/>
      <protection/>
    </xf>
    <xf numFmtId="4" fontId="65" fillId="0" borderId="26" xfId="24" applyNumberFormat="1" applyFont="1" applyFill="1" applyBorder="1" applyAlignment="1">
      <alignment vertical="center"/>
      <protection/>
    </xf>
    <xf numFmtId="4" fontId="66" fillId="0" borderId="26" xfId="24" applyNumberFormat="1" applyFont="1" applyFill="1" applyBorder="1" applyAlignment="1">
      <alignment vertical="center"/>
      <protection/>
    </xf>
    <xf numFmtId="0" fontId="21" fillId="9" borderId="0" xfId="24" applyFont="1" applyFill="1" applyBorder="1" applyAlignment="1">
      <alignment horizontal="left"/>
      <protection/>
    </xf>
    <xf numFmtId="0" fontId="68" fillId="0" borderId="0" xfId="24" applyFont="1" applyAlignment="1" applyProtection="1">
      <alignment horizontal="left"/>
      <protection locked="0"/>
    </xf>
    <xf numFmtId="169" fontId="21" fillId="5" borderId="0" xfId="24" applyNumberFormat="1" applyFont="1" applyFill="1" applyProtection="1">
      <alignment/>
      <protection locked="0"/>
    </xf>
    <xf numFmtId="4" fontId="65" fillId="0" borderId="26" xfId="24" applyNumberFormat="1" applyFont="1" applyBorder="1">
      <alignment/>
      <protection/>
    </xf>
    <xf numFmtId="4" fontId="64" fillId="8" borderId="26" xfId="24" applyNumberFormat="1" applyFont="1" applyFill="1" applyBorder="1">
      <alignment/>
      <protection/>
    </xf>
    <xf numFmtId="4" fontId="64" fillId="0" borderId="26" xfId="24" applyNumberFormat="1" applyFont="1" applyBorder="1">
      <alignment/>
      <protection/>
    </xf>
    <xf numFmtId="4" fontId="66" fillId="0" borderId="26" xfId="24" applyNumberFormat="1" applyFont="1" applyBorder="1">
      <alignment/>
      <protection/>
    </xf>
    <xf numFmtId="4" fontId="60" fillId="0" borderId="0" xfId="24" applyNumberFormat="1" applyFont="1" applyBorder="1">
      <alignment/>
      <protection/>
    </xf>
    <xf numFmtId="0" fontId="21" fillId="0" borderId="0" xfId="24" applyFont="1" applyBorder="1" applyAlignment="1">
      <alignment horizontal="left"/>
      <protection/>
    </xf>
    <xf numFmtId="0" fontId="21" fillId="0" borderId="33" xfId="24" applyFont="1" applyBorder="1" applyAlignment="1">
      <alignment horizontal="left"/>
      <protection/>
    </xf>
    <xf numFmtId="0" fontId="68" fillId="0" borderId="33" xfId="24" applyFont="1" applyBorder="1" applyAlignment="1" applyProtection="1">
      <alignment horizontal="left"/>
      <protection locked="0"/>
    </xf>
    <xf numFmtId="169" fontId="48" fillId="0" borderId="33" xfId="24" applyNumberFormat="1" applyFont="1" applyBorder="1">
      <alignment/>
      <protection/>
    </xf>
    <xf numFmtId="169" fontId="21" fillId="5" borderId="33" xfId="24" applyNumberFormat="1" applyFont="1" applyFill="1" applyBorder="1" applyProtection="1">
      <alignment/>
      <protection locked="0"/>
    </xf>
    <xf numFmtId="0" fontId="69" fillId="0" borderId="0" xfId="24" applyFont="1" applyFill="1" applyBorder="1" applyAlignment="1">
      <alignment horizontal="left"/>
      <protection/>
    </xf>
    <xf numFmtId="0" fontId="68" fillId="0" borderId="0" xfId="24" applyFont="1" applyFill="1" applyBorder="1" applyAlignment="1">
      <alignment horizontal="right"/>
      <protection/>
    </xf>
    <xf numFmtId="0" fontId="68" fillId="0" borderId="0" xfId="24" applyFont="1" applyFill="1" applyBorder="1" applyAlignment="1">
      <alignment horizontal="center"/>
      <protection/>
    </xf>
    <xf numFmtId="169" fontId="68" fillId="0" borderId="0" xfId="24" applyNumberFormat="1" applyFont="1">
      <alignment/>
      <protection/>
    </xf>
    <xf numFmtId="169" fontId="53" fillId="0" borderId="0" xfId="24" applyNumberFormat="1" applyFont="1">
      <alignment/>
      <protection/>
    </xf>
    <xf numFmtId="0" fontId="68" fillId="0" borderId="0" xfId="24" applyFont="1" applyAlignment="1">
      <alignment horizontal="center"/>
      <protection/>
    </xf>
    <xf numFmtId="4" fontId="70" fillId="0" borderId="0" xfId="24" applyNumberFormat="1" applyFont="1" applyFill="1" applyBorder="1" applyAlignment="1">
      <alignment vertical="center"/>
      <protection/>
    </xf>
    <xf numFmtId="4" fontId="71" fillId="0" borderId="0" xfId="24" applyNumberFormat="1" applyFont="1" applyFill="1" applyBorder="1" applyAlignment="1">
      <alignment vertical="center"/>
      <protection/>
    </xf>
    <xf numFmtId="4" fontId="71" fillId="0" borderId="0" xfId="24" applyNumberFormat="1" applyFont="1" applyBorder="1" applyAlignment="1">
      <alignment vertical="center"/>
      <protection/>
    </xf>
    <xf numFmtId="4" fontId="70" fillId="0" borderId="0" xfId="24" applyNumberFormat="1" applyFont="1" applyBorder="1" applyAlignment="1">
      <alignment vertical="center"/>
      <protection/>
    </xf>
    <xf numFmtId="0" fontId="48" fillId="4" borderId="0" xfId="24" applyFont="1" applyFill="1" applyAlignment="1">
      <alignment horizontal="center"/>
      <protection/>
    </xf>
    <xf numFmtId="169" fontId="48" fillId="0" borderId="26" xfId="24" applyNumberFormat="1" applyFont="1" applyBorder="1">
      <alignment/>
      <protection/>
    </xf>
    <xf numFmtId="0" fontId="48" fillId="4" borderId="0" xfId="24" applyFont="1" applyFill="1" applyBorder="1">
      <alignment/>
      <protection/>
    </xf>
    <xf numFmtId="169" fontId="57" fillId="0" borderId="0" xfId="24" applyNumberFormat="1" applyFont="1" applyFill="1" applyAlignment="1">
      <alignment vertical="center"/>
      <protection/>
    </xf>
    <xf numFmtId="0" fontId="48" fillId="4" borderId="23" xfId="24" applyFont="1" applyFill="1" applyBorder="1" applyAlignment="1">
      <alignment horizontal="right"/>
      <protection/>
    </xf>
    <xf numFmtId="0" fontId="48" fillId="4" borderId="23" xfId="24" applyFont="1" applyFill="1" applyBorder="1">
      <alignment/>
      <protection/>
    </xf>
    <xf numFmtId="169" fontId="48" fillId="0" borderId="23" xfId="24" applyNumberFormat="1" applyFont="1" applyBorder="1">
      <alignment/>
      <protection/>
    </xf>
    <xf numFmtId="0" fontId="55" fillId="0" borderId="24" xfId="24" applyFont="1" applyBorder="1" applyAlignment="1">
      <alignment horizontal="right"/>
      <protection/>
    </xf>
    <xf numFmtId="0" fontId="48" fillId="4" borderId="24" xfId="24" applyFont="1" applyFill="1" applyBorder="1" applyAlignment="1">
      <alignment horizontal="center"/>
      <protection/>
    </xf>
    <xf numFmtId="169" fontId="72" fillId="4" borderId="24" xfId="24" applyNumberFormat="1" applyFont="1" applyFill="1" applyBorder="1" applyAlignment="1">
      <alignment horizontal="center"/>
      <protection/>
    </xf>
    <xf numFmtId="169" fontId="73" fillId="0" borderId="34" xfId="24" applyNumberFormat="1" applyFont="1" applyFill="1" applyBorder="1" applyAlignment="1">
      <alignment horizontal="right"/>
      <protection/>
    </xf>
    <xf numFmtId="0" fontId="48" fillId="4" borderId="24" xfId="24" applyFont="1" applyFill="1" applyBorder="1">
      <alignment/>
      <protection/>
    </xf>
    <xf numFmtId="169" fontId="73" fillId="0" borderId="34" xfId="24" applyNumberFormat="1" applyFont="1" applyFill="1" applyBorder="1">
      <alignment/>
      <protection/>
    </xf>
    <xf numFmtId="169" fontId="53" fillId="0" borderId="25" xfId="24" applyNumberFormat="1" applyFont="1" applyBorder="1">
      <alignment/>
      <protection/>
    </xf>
    <xf numFmtId="0" fontId="48" fillId="0" borderId="0" xfId="24" applyFont="1" applyAlignment="1">
      <alignment horizontal="right" indent="1"/>
      <protection/>
    </xf>
    <xf numFmtId="4" fontId="68" fillId="0" borderId="0" xfId="24" applyNumberFormat="1" applyFont="1">
      <alignment/>
      <protection/>
    </xf>
    <xf numFmtId="0" fontId="68" fillId="0" borderId="0" xfId="24" applyFont="1" applyAlignment="1">
      <alignment horizontal="left" indent="1"/>
      <protection/>
    </xf>
    <xf numFmtId="0" fontId="48" fillId="0" borderId="0" xfId="24" applyFont="1" applyAlignment="1">
      <alignment horizontal="left" indent="1"/>
      <protection/>
    </xf>
    <xf numFmtId="0" fontId="48" fillId="0" borderId="24" xfId="24" applyFont="1" applyBorder="1" applyAlignment="1">
      <alignment horizontal="right" indent="1"/>
      <protection/>
    </xf>
    <xf numFmtId="0" fontId="48" fillId="0" borderId="24" xfId="24" applyFont="1" applyBorder="1">
      <alignment/>
      <protection/>
    </xf>
    <xf numFmtId="0" fontId="48" fillId="0" borderId="24" xfId="24" applyFont="1" applyBorder="1" applyAlignment="1">
      <alignment horizontal="center"/>
      <protection/>
    </xf>
    <xf numFmtId="4" fontId="62" fillId="0" borderId="24" xfId="24" applyNumberFormat="1" applyFont="1" applyBorder="1">
      <alignment/>
      <protection/>
    </xf>
    <xf numFmtId="0" fontId="68" fillId="0" borderId="24" xfId="24" applyFont="1" applyBorder="1" applyAlignment="1">
      <alignment horizontal="left" indent="1"/>
      <protection/>
    </xf>
    <xf numFmtId="4" fontId="68" fillId="0" borderId="24" xfId="24" applyNumberFormat="1" applyFont="1" applyBorder="1">
      <alignment/>
      <protection/>
    </xf>
    <xf numFmtId="169" fontId="48" fillId="0" borderId="0" xfId="24" applyNumberFormat="1" applyFont="1" applyProtection="1">
      <alignment/>
      <protection locked="0"/>
    </xf>
    <xf numFmtId="0" fontId="0" fillId="0" borderId="0" xfId="25" applyFont="1" applyBorder="1" applyAlignment="1">
      <alignment wrapText="1"/>
      <protection/>
    </xf>
    <xf numFmtId="0" fontId="0" fillId="0" borderId="0" xfId="24" applyFont="1" applyBorder="1" applyAlignment="1">
      <alignment wrapText="1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21" applyFill="1" applyAlignment="1" applyProtection="1">
      <alignment horizontal="left"/>
      <protection/>
    </xf>
    <xf numFmtId="49" fontId="4" fillId="0" borderId="0" xfId="21" applyNumberFormat="1" applyFill="1" applyAlignment="1" applyProtection="1">
      <alignment horizontal="left"/>
      <protection/>
    </xf>
    <xf numFmtId="0" fontId="4" fillId="8" borderId="0" xfId="0" applyFont="1" applyFill="1" applyAlignment="1" applyProtection="1">
      <alignment horizontal="left" vertical="center"/>
      <protection locked="0"/>
    </xf>
    <xf numFmtId="0" fontId="0" fillId="8" borderId="0" xfId="0" applyFill="1" applyProtection="1">
      <protection locked="0"/>
    </xf>
    <xf numFmtId="4" fontId="21" fillId="8" borderId="22" xfId="0" applyNumberFormat="1" applyFont="1" applyFill="1" applyBorder="1" applyAlignment="1" applyProtection="1">
      <alignment vertical="center"/>
      <protection locked="0"/>
    </xf>
    <xf numFmtId="4" fontId="34" fillId="8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Fill="1" applyBorder="1" applyAlignment="1" applyProtection="1">
      <alignment vertical="center"/>
      <protection/>
    </xf>
    <xf numFmtId="0" fontId="4" fillId="0" borderId="0" xfId="21" applyAlignment="1" applyProtection="1">
      <alignment vertical="center"/>
      <protection/>
    </xf>
    <xf numFmtId="0" fontId="48" fillId="0" borderId="0" xfId="24" applyFont="1" applyProtection="1">
      <alignment/>
      <protection/>
    </xf>
    <xf numFmtId="0" fontId="49" fillId="0" borderId="0" xfId="24" applyFont="1" applyProtection="1">
      <alignment/>
      <protection/>
    </xf>
    <xf numFmtId="0" fontId="48" fillId="0" borderId="0" xfId="24" applyFont="1" applyAlignment="1" applyProtection="1">
      <alignment horizontal="center"/>
      <protection/>
    </xf>
    <xf numFmtId="0" fontId="53" fillId="0" borderId="0" xfId="24" applyFont="1" applyBorder="1" applyProtection="1">
      <alignment/>
      <protection/>
    </xf>
    <xf numFmtId="0" fontId="48" fillId="0" borderId="0" xfId="24" applyFont="1" applyBorder="1" applyProtection="1">
      <alignment/>
      <protection/>
    </xf>
    <xf numFmtId="0" fontId="48" fillId="0" borderId="0" xfId="24" applyFont="1" applyBorder="1" applyAlignment="1" applyProtection="1">
      <alignment horizontal="center"/>
      <protection/>
    </xf>
    <xf numFmtId="0" fontId="48" fillId="0" borderId="0" xfId="24" applyFont="1" applyAlignment="1" applyProtection="1">
      <alignment vertical="center"/>
      <protection/>
    </xf>
    <xf numFmtId="0" fontId="54" fillId="0" borderId="0" xfId="24" applyFont="1" applyBorder="1" applyAlignment="1" applyProtection="1">
      <alignment vertical="center"/>
      <protection/>
    </xf>
    <xf numFmtId="0" fontId="55" fillId="0" borderId="0" xfId="24" applyFont="1" applyBorder="1" applyAlignment="1" applyProtection="1">
      <alignment vertical="center"/>
      <protection/>
    </xf>
    <xf numFmtId="0" fontId="48" fillId="0" borderId="0" xfId="24" applyFont="1" applyBorder="1" applyAlignment="1" applyProtection="1">
      <alignment horizontal="center" vertical="center"/>
      <protection/>
    </xf>
    <xf numFmtId="0" fontId="48" fillId="0" borderId="0" xfId="24" applyFont="1" applyBorder="1" applyAlignment="1" applyProtection="1">
      <alignment vertical="center"/>
      <protection/>
    </xf>
    <xf numFmtId="0" fontId="48" fillId="4" borderId="28" xfId="24" applyFont="1" applyFill="1" applyBorder="1" applyProtection="1">
      <alignment/>
      <protection/>
    </xf>
    <xf numFmtId="0" fontId="48" fillId="4" borderId="29" xfId="24" applyFont="1" applyFill="1" applyBorder="1" applyProtection="1">
      <alignment/>
      <protection/>
    </xf>
    <xf numFmtId="0" fontId="48" fillId="4" borderId="30" xfId="24" applyFont="1" applyFill="1" applyBorder="1" applyAlignment="1" applyProtection="1">
      <alignment horizontal="center"/>
      <protection/>
    </xf>
    <xf numFmtId="0" fontId="48" fillId="4" borderId="0" xfId="24" applyFont="1" applyFill="1" applyBorder="1" applyAlignment="1" applyProtection="1">
      <alignment horizontal="center"/>
      <protection/>
    </xf>
    <xf numFmtId="0" fontId="56" fillId="4" borderId="31" xfId="24" applyFont="1" applyFill="1" applyBorder="1" applyAlignment="1" applyProtection="1">
      <alignment horizontal="center"/>
      <protection/>
    </xf>
    <xf numFmtId="0" fontId="48" fillId="4" borderId="32" xfId="24" applyFont="1" applyFill="1" applyBorder="1" applyAlignment="1" applyProtection="1">
      <alignment horizontal="center"/>
      <protection/>
    </xf>
    <xf numFmtId="0" fontId="57" fillId="0" borderId="0" xfId="24" applyFont="1" applyBorder="1" applyAlignment="1" applyProtection="1">
      <alignment horizontal="center" vertical="center"/>
      <protection/>
    </xf>
    <xf numFmtId="0" fontId="58" fillId="0" borderId="0" xfId="24" applyFont="1" applyFill="1" applyBorder="1" applyAlignment="1" applyProtection="1">
      <alignment horizontal="left" vertical="center"/>
      <protection/>
    </xf>
    <xf numFmtId="0" fontId="59" fillId="0" borderId="0" xfId="24" applyFont="1" applyFill="1" applyBorder="1" applyAlignment="1" applyProtection="1">
      <alignment horizontal="center" vertical="center"/>
      <protection/>
    </xf>
    <xf numFmtId="0" fontId="48" fillId="0" borderId="0" xfId="24" applyFont="1" applyFill="1" applyBorder="1" applyAlignment="1" applyProtection="1">
      <alignment horizontal="center" vertical="center"/>
      <protection/>
    </xf>
    <xf numFmtId="4" fontId="60" fillId="0" borderId="0" xfId="24" applyNumberFormat="1" applyFont="1" applyFill="1" applyBorder="1" applyAlignment="1" applyProtection="1">
      <alignment vertical="center"/>
      <protection/>
    </xf>
    <xf numFmtId="0" fontId="48" fillId="0" borderId="0" xfId="24" applyFont="1" applyFill="1" applyBorder="1" applyAlignment="1" applyProtection="1">
      <alignment horizontal="center"/>
      <protection/>
    </xf>
    <xf numFmtId="0" fontId="62" fillId="7" borderId="0" xfId="24" applyFont="1" applyFill="1" applyBorder="1" applyAlignment="1" applyProtection="1">
      <alignment horizontal="left" vertical="center"/>
      <protection/>
    </xf>
    <xf numFmtId="0" fontId="48" fillId="0" borderId="0" xfId="24" applyFont="1" applyFill="1" applyAlignment="1" applyProtection="1">
      <alignment vertical="center"/>
      <protection/>
    </xf>
    <xf numFmtId="0" fontId="48" fillId="0" borderId="0" xfId="24" applyFont="1" applyFill="1" applyAlignment="1" applyProtection="1">
      <alignment horizontal="center" vertical="center"/>
      <protection/>
    </xf>
    <xf numFmtId="169" fontId="48" fillId="0" borderId="0" xfId="24" applyNumberFormat="1" applyFont="1" applyAlignment="1" applyProtection="1">
      <alignment vertical="center"/>
      <protection/>
    </xf>
    <xf numFmtId="169" fontId="21" fillId="0" borderId="0" xfId="24" applyNumberFormat="1" applyFont="1" applyAlignment="1" applyProtection="1">
      <alignment vertical="center"/>
      <protection/>
    </xf>
    <xf numFmtId="0" fontId="63" fillId="0" borderId="0" xfId="24" applyFont="1" applyFill="1" applyProtection="1">
      <alignment/>
      <protection/>
    </xf>
    <xf numFmtId="169" fontId="48" fillId="0" borderId="0" xfId="24" applyNumberFormat="1" applyFont="1" applyProtection="1">
      <alignment/>
      <protection/>
    </xf>
    <xf numFmtId="0" fontId="48" fillId="0" borderId="0" xfId="24" applyFont="1" applyAlignment="1" applyProtection="1">
      <alignment wrapText="1"/>
      <protection/>
    </xf>
    <xf numFmtId="169" fontId="48" fillId="0" borderId="0" xfId="24" applyNumberFormat="1" applyFont="1" applyFill="1" applyProtection="1">
      <alignment/>
      <protection/>
    </xf>
    <xf numFmtId="0" fontId="21" fillId="9" borderId="0" xfId="24" applyFont="1" applyFill="1" applyBorder="1" applyAlignment="1" applyProtection="1">
      <alignment horizontal="left"/>
      <protection/>
    </xf>
    <xf numFmtId="0" fontId="68" fillId="0" borderId="0" xfId="24" applyFont="1" applyAlignment="1" applyProtection="1">
      <alignment horizontal="left"/>
      <protection/>
    </xf>
    <xf numFmtId="0" fontId="21" fillId="0" borderId="0" xfId="24" applyFont="1" applyBorder="1" applyAlignment="1" applyProtection="1">
      <alignment horizontal="left"/>
      <protection/>
    </xf>
    <xf numFmtId="0" fontId="21" fillId="0" borderId="33" xfId="24" applyFont="1" applyBorder="1" applyAlignment="1" applyProtection="1">
      <alignment horizontal="left"/>
      <protection/>
    </xf>
    <xf numFmtId="0" fontId="68" fillId="0" borderId="33" xfId="24" applyFont="1" applyBorder="1" applyAlignment="1" applyProtection="1">
      <alignment horizontal="left"/>
      <protection/>
    </xf>
    <xf numFmtId="169" fontId="48" fillId="0" borderId="33" xfId="24" applyNumberFormat="1" applyFont="1" applyBorder="1" applyProtection="1">
      <alignment/>
      <protection/>
    </xf>
    <xf numFmtId="0" fontId="69" fillId="0" borderId="0" xfId="24" applyFont="1" applyFill="1" applyBorder="1" applyAlignment="1" applyProtection="1">
      <alignment horizontal="left"/>
      <protection/>
    </xf>
    <xf numFmtId="0" fontId="68" fillId="0" borderId="0" xfId="24" applyFont="1" applyFill="1" applyBorder="1" applyAlignment="1" applyProtection="1">
      <alignment horizontal="right"/>
      <protection/>
    </xf>
    <xf numFmtId="0" fontId="68" fillId="0" borderId="0" xfId="24" applyFont="1" applyFill="1" applyBorder="1" applyAlignment="1" applyProtection="1">
      <alignment horizontal="center"/>
      <protection/>
    </xf>
    <xf numFmtId="169" fontId="68" fillId="0" borderId="0" xfId="24" applyNumberFormat="1" applyFont="1" applyProtection="1">
      <alignment/>
      <protection/>
    </xf>
    <xf numFmtId="169" fontId="53" fillId="0" borderId="0" xfId="24" applyNumberFormat="1" applyFont="1" applyProtection="1">
      <alignment/>
      <protection/>
    </xf>
    <xf numFmtId="0" fontId="68" fillId="0" borderId="0" xfId="24" applyFont="1" applyAlignment="1" applyProtection="1">
      <alignment horizontal="center"/>
      <protection/>
    </xf>
    <xf numFmtId="0" fontId="48" fillId="4" borderId="0" xfId="24" applyFont="1" applyFill="1" applyAlignment="1" applyProtection="1">
      <alignment horizontal="center"/>
      <protection/>
    </xf>
    <xf numFmtId="169" fontId="48" fillId="0" borderId="26" xfId="24" applyNumberFormat="1" applyFont="1" applyBorder="1" applyProtection="1">
      <alignment/>
      <protection/>
    </xf>
    <xf numFmtId="0" fontId="48" fillId="4" borderId="0" xfId="24" applyFont="1" applyFill="1" applyBorder="1" applyProtection="1">
      <alignment/>
      <protection/>
    </xf>
    <xf numFmtId="0" fontId="48" fillId="4" borderId="23" xfId="24" applyFont="1" applyFill="1" applyBorder="1" applyAlignment="1" applyProtection="1">
      <alignment horizontal="right"/>
      <protection/>
    </xf>
    <xf numFmtId="0" fontId="48" fillId="4" borderId="23" xfId="24" applyFont="1" applyFill="1" applyBorder="1" applyProtection="1">
      <alignment/>
      <protection/>
    </xf>
    <xf numFmtId="169" fontId="48" fillId="0" borderId="23" xfId="24" applyNumberFormat="1" applyFont="1" applyBorder="1" applyProtection="1">
      <alignment/>
      <protection/>
    </xf>
    <xf numFmtId="0" fontId="55" fillId="0" borderId="24" xfId="24" applyFont="1" applyBorder="1" applyAlignment="1" applyProtection="1">
      <alignment horizontal="right"/>
      <protection/>
    </xf>
    <xf numFmtId="0" fontId="48" fillId="4" borderId="24" xfId="24" applyFont="1" applyFill="1" applyBorder="1" applyAlignment="1" applyProtection="1">
      <alignment horizontal="center"/>
      <protection/>
    </xf>
    <xf numFmtId="169" fontId="72" fillId="4" borderId="24" xfId="24" applyNumberFormat="1" applyFont="1" applyFill="1" applyBorder="1" applyAlignment="1" applyProtection="1">
      <alignment horizontal="center"/>
      <protection/>
    </xf>
    <xf numFmtId="169" fontId="73" fillId="0" borderId="34" xfId="24" applyNumberFormat="1" applyFont="1" applyFill="1" applyBorder="1" applyAlignment="1" applyProtection="1">
      <alignment horizontal="right"/>
      <protection/>
    </xf>
    <xf numFmtId="0" fontId="48" fillId="4" borderId="24" xfId="24" applyFont="1" applyFill="1" applyBorder="1" applyProtection="1">
      <alignment/>
      <protection/>
    </xf>
    <xf numFmtId="169" fontId="73" fillId="0" borderId="34" xfId="24" applyNumberFormat="1" applyFont="1" applyFill="1" applyBorder="1" applyProtection="1">
      <alignment/>
      <protection/>
    </xf>
    <xf numFmtId="169" fontId="53" fillId="0" borderId="25" xfId="24" applyNumberFormat="1" applyFont="1" applyBorder="1" applyProtection="1">
      <alignment/>
      <protection/>
    </xf>
    <xf numFmtId="0" fontId="48" fillId="0" borderId="0" xfId="24" applyFont="1" applyAlignment="1" applyProtection="1">
      <alignment horizontal="right" indent="1"/>
      <protection/>
    </xf>
    <xf numFmtId="4" fontId="68" fillId="0" borderId="0" xfId="24" applyNumberFormat="1" applyFont="1" applyProtection="1">
      <alignment/>
      <protection/>
    </xf>
    <xf numFmtId="0" fontId="68" fillId="0" borderId="0" xfId="24" applyFont="1" applyAlignment="1" applyProtection="1">
      <alignment horizontal="left" indent="1"/>
      <protection/>
    </xf>
    <xf numFmtId="0" fontId="48" fillId="0" borderId="0" xfId="24" applyFont="1" applyAlignment="1" applyProtection="1">
      <alignment horizontal="left" indent="1"/>
      <protection/>
    </xf>
    <xf numFmtId="0" fontId="48" fillId="0" borderId="24" xfId="24" applyFont="1" applyBorder="1" applyAlignment="1" applyProtection="1">
      <alignment horizontal="right" indent="1"/>
      <protection/>
    </xf>
    <xf numFmtId="0" fontId="48" fillId="0" borderId="24" xfId="24" applyFont="1" applyBorder="1" applyProtection="1">
      <alignment/>
      <protection/>
    </xf>
    <xf numFmtId="0" fontId="48" fillId="0" borderId="24" xfId="24" applyFont="1" applyBorder="1" applyAlignment="1" applyProtection="1">
      <alignment horizontal="center"/>
      <protection/>
    </xf>
    <xf numFmtId="4" fontId="62" fillId="0" borderId="24" xfId="24" applyNumberFormat="1" applyFont="1" applyBorder="1" applyProtection="1">
      <alignment/>
      <protection/>
    </xf>
    <xf numFmtId="0" fontId="68" fillId="0" borderId="24" xfId="24" applyFont="1" applyBorder="1" applyAlignment="1" applyProtection="1">
      <alignment horizontal="left" indent="1"/>
      <protection/>
    </xf>
    <xf numFmtId="4" fontId="68" fillId="0" borderId="24" xfId="24" applyNumberFormat="1" applyFont="1" applyBorder="1" applyProtection="1">
      <alignment/>
      <protection/>
    </xf>
    <xf numFmtId="169" fontId="48" fillId="5" borderId="23" xfId="24" applyNumberFormat="1" applyFont="1" applyFill="1" applyBorder="1" applyProtection="1">
      <alignment/>
      <protection locked="0"/>
    </xf>
    <xf numFmtId="169" fontId="48" fillId="5" borderId="33" xfId="24" applyNumberFormat="1" applyFont="1" applyFill="1" applyBorder="1" applyProtection="1">
      <alignment/>
      <protection locked="0"/>
    </xf>
    <xf numFmtId="0" fontId="48" fillId="0" borderId="0" xfId="24" applyFont="1" applyFill="1" applyProtection="1">
      <alignment/>
      <protection/>
    </xf>
    <xf numFmtId="4" fontId="52" fillId="0" borderId="26" xfId="24" applyNumberFormat="1" applyFont="1" applyBorder="1" applyAlignment="1" applyProtection="1">
      <alignment horizontal="center"/>
      <protection/>
    </xf>
    <xf numFmtId="4" fontId="52" fillId="0" borderId="27" xfId="24" applyNumberFormat="1" applyFont="1" applyBorder="1" applyAlignment="1" applyProtection="1">
      <alignment horizontal="center"/>
      <protection/>
    </xf>
    <xf numFmtId="4" fontId="52" fillId="0" borderId="0" xfId="24" applyNumberFormat="1" applyFont="1" applyBorder="1" applyAlignment="1" applyProtection="1">
      <alignment horizontal="center"/>
      <protection/>
    </xf>
    <xf numFmtId="0" fontId="4" fillId="0" borderId="0" xfId="24" applyAlignment="1" applyProtection="1">
      <alignment vertical="center"/>
      <protection/>
    </xf>
    <xf numFmtId="4" fontId="61" fillId="0" borderId="0" xfId="24" applyNumberFormat="1" applyFont="1" applyFill="1" applyBorder="1" applyAlignment="1" applyProtection="1">
      <alignment vertical="center"/>
      <protection/>
    </xf>
    <xf numFmtId="4" fontId="61" fillId="0" borderId="0" xfId="24" applyNumberFormat="1" applyFont="1" applyBorder="1" applyAlignment="1" applyProtection="1">
      <alignment vertical="center"/>
      <protection/>
    </xf>
    <xf numFmtId="4" fontId="60" fillId="0" borderId="0" xfId="24" applyNumberFormat="1" applyFont="1" applyBorder="1" applyAlignment="1" applyProtection="1">
      <alignment vertical="center"/>
      <protection/>
    </xf>
    <xf numFmtId="4" fontId="64" fillId="8" borderId="26" xfId="24" applyNumberFormat="1" applyFont="1" applyFill="1" applyBorder="1" applyAlignment="1" applyProtection="1">
      <alignment vertical="center"/>
      <protection/>
    </xf>
    <xf numFmtId="4" fontId="65" fillId="0" borderId="26" xfId="24" applyNumberFormat="1" applyFont="1" applyBorder="1" applyAlignment="1" applyProtection="1">
      <alignment vertical="center"/>
      <protection/>
    </xf>
    <xf numFmtId="4" fontId="66" fillId="0" borderId="26" xfId="24" applyNumberFormat="1" applyFont="1" applyBorder="1" applyAlignment="1" applyProtection="1">
      <alignment vertical="center"/>
      <protection/>
    </xf>
    <xf numFmtId="0" fontId="0" fillId="0" borderId="0" xfId="25" applyFont="1" applyBorder="1" applyAlignment="1" applyProtection="1">
      <alignment wrapText="1"/>
      <protection/>
    </xf>
    <xf numFmtId="4" fontId="67" fillId="8" borderId="26" xfId="24" applyNumberFormat="1" applyFont="1" applyFill="1" applyBorder="1" applyAlignment="1" applyProtection="1">
      <alignment vertical="center"/>
      <protection/>
    </xf>
    <xf numFmtId="0" fontId="0" fillId="0" borderId="0" xfId="24" applyFont="1" applyBorder="1" applyAlignment="1" applyProtection="1">
      <alignment wrapText="1"/>
      <protection/>
    </xf>
    <xf numFmtId="4" fontId="70" fillId="0" borderId="0" xfId="24" applyNumberFormat="1" applyFont="1" applyFill="1" applyBorder="1" applyAlignment="1" applyProtection="1">
      <alignment vertical="center"/>
      <protection/>
    </xf>
    <xf numFmtId="4" fontId="71" fillId="0" borderId="0" xfId="24" applyNumberFormat="1" applyFont="1" applyFill="1" applyBorder="1" applyAlignment="1" applyProtection="1">
      <alignment vertical="center"/>
      <protection/>
    </xf>
    <xf numFmtId="4" fontId="71" fillId="0" borderId="0" xfId="24" applyNumberFormat="1" applyFont="1" applyBorder="1" applyAlignment="1" applyProtection="1">
      <alignment vertical="center"/>
      <protection/>
    </xf>
    <xf numFmtId="4" fontId="70" fillId="0" borderId="0" xfId="24" applyNumberFormat="1" applyFont="1" applyBorder="1" applyAlignment="1" applyProtection="1">
      <alignment vertical="center"/>
      <protection/>
    </xf>
    <xf numFmtId="169" fontId="57" fillId="0" borderId="0" xfId="24" applyNumberFormat="1" applyFont="1" applyFill="1" applyAlignment="1" applyProtection="1">
      <alignment vertical="center"/>
      <protection/>
    </xf>
    <xf numFmtId="4" fontId="64" fillId="8" borderId="26" xfId="24" applyNumberFormat="1" applyFont="1" applyFill="1" applyBorder="1" applyProtection="1">
      <alignment/>
      <protection/>
    </xf>
    <xf numFmtId="0" fontId="48" fillId="8" borderId="0" xfId="24" applyFont="1" applyFill="1" applyProtection="1">
      <alignment/>
      <protection/>
    </xf>
    <xf numFmtId="4" fontId="21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8" fillId="0" borderId="0" xfId="24" applyFont="1" applyFill="1" applyAlignment="1" applyProtection="1">
      <alignment horizontal="center"/>
      <protection/>
    </xf>
    <xf numFmtId="0" fontId="68" fillId="0" borderId="33" xfId="24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3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right"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vertical="center" wrapText="1"/>
      <protection/>
    </xf>
    <xf numFmtId="167" fontId="34" fillId="0" borderId="35" xfId="0" applyNumberFormat="1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0" fontId="14" fillId="10" borderId="0" xfId="0" applyFont="1" applyFill="1" applyAlignment="1">
      <alignment horizontal="center" vertical="center"/>
    </xf>
    <xf numFmtId="0" fontId="0" fillId="0" borderId="0" xfId="0"/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37" fillId="0" borderId="0" xfId="21" applyFont="1" applyAlignment="1" applyProtection="1">
      <alignment horizontal="center" vertical="center" wrapText="1"/>
      <protection/>
    </xf>
    <xf numFmtId="0" fontId="24" fillId="4" borderId="0" xfId="21" applyFont="1" applyFill="1" applyBorder="1" applyAlignment="1" applyProtection="1">
      <alignment horizontal="center" vertical="center"/>
      <protection/>
    </xf>
    <xf numFmtId="0" fontId="24" fillId="4" borderId="23" xfId="21" applyFont="1" applyFill="1" applyBorder="1" applyAlignment="1" applyProtection="1">
      <alignment horizontal="center" vertical="center"/>
      <protection/>
    </xf>
    <xf numFmtId="0" fontId="39" fillId="0" borderId="0" xfId="21" applyFont="1" applyBorder="1" applyAlignment="1" applyProtection="1">
      <alignment horizontal="left" vertical="center" wrapText="1" indent="1"/>
      <protection/>
    </xf>
    <xf numFmtId="0" fontId="39" fillId="0" borderId="23" xfId="21" applyFont="1" applyBorder="1" applyAlignment="1" applyProtection="1">
      <alignment horizontal="left" vertical="center" wrapText="1" indent="1"/>
      <protection/>
    </xf>
    <xf numFmtId="0" fontId="2" fillId="4" borderId="0" xfId="21" applyFont="1" applyFill="1" applyAlignment="1" applyProtection="1">
      <alignment horizontal="left"/>
      <protection/>
    </xf>
    <xf numFmtId="0" fontId="4" fillId="4" borderId="0" xfId="21" applyFill="1" applyAlignment="1" applyProtection="1">
      <alignment horizontal="left"/>
      <protection/>
    </xf>
    <xf numFmtId="49" fontId="4" fillId="0" borderId="0" xfId="21" applyNumberFormat="1" applyFill="1" applyAlignment="1" applyProtection="1">
      <alignment horizontal="left"/>
      <protection/>
    </xf>
    <xf numFmtId="0" fontId="4" fillId="11" borderId="0" xfId="21" applyFont="1" applyFill="1" applyAlignment="1" applyProtection="1">
      <alignment horizontal="left"/>
      <protection/>
    </xf>
    <xf numFmtId="0" fontId="42" fillId="11" borderId="0" xfId="21" applyFont="1" applyFill="1" applyAlignment="1" applyProtection="1">
      <alignment horizontal="left"/>
      <protection/>
    </xf>
    <xf numFmtId="0" fontId="2" fillId="0" borderId="0" xfId="21" applyFont="1" applyFill="1" applyAlignment="1" applyProtection="1">
      <alignment horizontal="left" indent="1"/>
      <protection/>
    </xf>
    <xf numFmtId="0" fontId="4" fillId="0" borderId="0" xfId="21" applyFont="1" applyFill="1" applyAlignment="1" applyProtection="1">
      <alignment horizontal="left" indent="1"/>
      <protection/>
    </xf>
    <xf numFmtId="0" fontId="2" fillId="0" borderId="0" xfId="21" applyFont="1" applyAlignment="1" applyProtection="1">
      <alignment horizontal="right"/>
      <protection/>
    </xf>
    <xf numFmtId="0" fontId="4" fillId="0" borderId="0" xfId="21" applyAlignment="1" applyProtection="1">
      <alignment horizontal="right"/>
      <protection/>
    </xf>
    <xf numFmtId="169" fontId="4" fillId="0" borderId="0" xfId="21" applyNumberFormat="1" applyAlignment="1" applyProtection="1">
      <alignment horizontal="right"/>
      <protection/>
    </xf>
    <xf numFmtId="168" fontId="4" fillId="0" borderId="0" xfId="21" applyNumberFormat="1" applyAlignment="1" applyProtection="1">
      <alignment horizontal="left"/>
      <protection/>
    </xf>
    <xf numFmtId="0" fontId="4" fillId="0" borderId="0" xfId="21" applyAlignment="1" applyProtection="1">
      <alignment horizontal="left"/>
      <protection/>
    </xf>
    <xf numFmtId="0" fontId="4" fillId="0" borderId="0" xfId="21" applyFill="1" applyAlignment="1" applyProtection="1">
      <alignment horizontal="left"/>
      <protection/>
    </xf>
    <xf numFmtId="0" fontId="4" fillId="12" borderId="0" xfId="21" applyFill="1" applyAlignment="1" applyProtection="1">
      <alignment horizontal="left"/>
      <protection/>
    </xf>
    <xf numFmtId="44" fontId="4" fillId="0" borderId="0" xfId="23" applyFont="1" applyAlignment="1" applyProtection="1">
      <alignment horizontal="left"/>
      <protection/>
    </xf>
    <xf numFmtId="0" fontId="4" fillId="13" borderId="0" xfId="21" applyFont="1" applyFill="1" applyAlignment="1" applyProtection="1">
      <alignment horizontal="left"/>
      <protection/>
    </xf>
    <xf numFmtId="49" fontId="2" fillId="0" borderId="0" xfId="21" applyNumberFormat="1" applyFont="1" applyFill="1" applyAlignment="1" applyProtection="1">
      <alignment horizontal="center"/>
      <protection/>
    </xf>
    <xf numFmtId="49" fontId="4" fillId="0" borderId="0" xfId="21" applyNumberFormat="1" applyFill="1" applyAlignment="1" applyProtection="1">
      <alignment horizontal="center"/>
      <protection/>
    </xf>
    <xf numFmtId="0" fontId="4" fillId="14" borderId="0" xfId="21" applyFill="1" applyAlignment="1" applyProtection="1">
      <alignment horizontal="center"/>
      <protection/>
    </xf>
    <xf numFmtId="0" fontId="4" fillId="11" borderId="0" xfId="21" applyFill="1" applyAlignment="1" applyProtection="1">
      <alignment horizontal="center"/>
      <protection/>
    </xf>
    <xf numFmtId="169" fontId="16" fillId="0" borderId="0" xfId="21" applyNumberFormat="1" applyFont="1" applyFill="1" applyAlignment="1" applyProtection="1">
      <alignment horizontal="right"/>
      <protection/>
    </xf>
    <xf numFmtId="0" fontId="2" fillId="0" borderId="0" xfId="21" applyFont="1" applyAlignment="1" applyProtection="1">
      <alignment horizontal="right" wrapText="1"/>
      <protection/>
    </xf>
    <xf numFmtId="0" fontId="4" fillId="0" borderId="0" xfId="21" applyAlignment="1" applyProtection="1">
      <alignment horizontal="right" wrapText="1"/>
      <protection/>
    </xf>
    <xf numFmtId="0" fontId="0" fillId="0" borderId="0" xfId="21" applyFont="1" applyAlignment="1" applyProtection="1">
      <alignment horizontal="right"/>
      <protection/>
    </xf>
    <xf numFmtId="0" fontId="45" fillId="4" borderId="0" xfId="21" applyFont="1" applyFill="1" applyAlignment="1" applyProtection="1">
      <alignment horizontal="center"/>
      <protection/>
    </xf>
    <xf numFmtId="0" fontId="4" fillId="4" borderId="0" xfId="21" applyFill="1" applyAlignment="1" applyProtection="1">
      <alignment horizontal="center"/>
      <protection/>
    </xf>
    <xf numFmtId="0" fontId="15" fillId="15" borderId="0" xfId="21" applyFont="1" applyFill="1" applyAlignment="1" applyProtection="1">
      <alignment horizontal="center"/>
      <protection/>
    </xf>
    <xf numFmtId="169" fontId="46" fillId="0" borderId="0" xfId="21" applyNumberFormat="1" applyFont="1" applyFill="1" applyAlignment="1" applyProtection="1">
      <alignment horizontal="right" indent="1"/>
      <protection/>
    </xf>
    <xf numFmtId="169" fontId="4" fillId="0" borderId="0" xfId="21" applyNumberFormat="1" applyFill="1" applyAlignment="1" applyProtection="1">
      <alignment horizontal="right"/>
      <protection/>
    </xf>
    <xf numFmtId="169" fontId="4" fillId="6" borderId="0" xfId="21" applyNumberFormat="1" applyFill="1" applyAlignment="1" applyProtection="1">
      <alignment horizontal="right"/>
      <protection/>
    </xf>
    <xf numFmtId="0" fontId="47" fillId="0" borderId="37" xfId="21" applyFont="1" applyBorder="1" applyAlignment="1" applyProtection="1">
      <alignment horizontal="center"/>
      <protection/>
    </xf>
    <xf numFmtId="0" fontId="47" fillId="0" borderId="24" xfId="21" applyFont="1" applyBorder="1" applyAlignment="1" applyProtection="1">
      <alignment horizontal="center"/>
      <protection/>
    </xf>
    <xf numFmtId="169" fontId="24" fillId="0" borderId="24" xfId="21" applyNumberFormat="1" applyFont="1" applyFill="1" applyBorder="1" applyAlignment="1" applyProtection="1">
      <alignment horizontal="right" indent="1"/>
      <protection/>
    </xf>
    <xf numFmtId="0" fontId="48" fillId="0" borderId="0" xfId="24" applyFont="1" applyAlignment="1">
      <alignment horizontal="center" wrapText="1"/>
      <protection/>
    </xf>
    <xf numFmtId="0" fontId="48" fillId="0" borderId="0" xfId="24" applyFont="1" applyFill="1" applyBorder="1" applyAlignment="1">
      <alignment horizontal="center" vertical="center" wrapText="1"/>
      <protection/>
    </xf>
    <xf numFmtId="0" fontId="0" fillId="4" borderId="30" xfId="24" applyFont="1" applyFill="1" applyBorder="1" applyAlignment="1" applyProtection="1">
      <alignment horizontal="center" wrapText="1"/>
      <protection/>
    </xf>
    <xf numFmtId="0" fontId="0" fillId="4" borderId="32" xfId="24" applyFont="1" applyFill="1" applyBorder="1" applyAlignment="1" applyProtection="1">
      <alignment horizontal="center" wrapText="1"/>
      <protection/>
    </xf>
    <xf numFmtId="0" fontId="48" fillId="4" borderId="30" xfId="24" applyFont="1" applyFill="1" applyBorder="1" applyAlignment="1" applyProtection="1">
      <alignment horizontal="center" wrapText="1"/>
      <protection/>
    </xf>
    <xf numFmtId="0" fontId="48" fillId="4" borderId="32" xfId="24" applyFont="1" applyFill="1" applyBorder="1" applyAlignment="1" applyProtection="1">
      <alignment horizontal="center" wrapText="1"/>
      <protection/>
    </xf>
    <xf numFmtId="0" fontId="48" fillId="8" borderId="0" xfId="24" applyFont="1" applyFill="1" applyAlignment="1">
      <alignment horizontal="center" wrapText="1"/>
      <protection/>
    </xf>
    <xf numFmtId="0" fontId="48" fillId="0" borderId="0" xfId="24" applyFont="1" applyAlignment="1" applyProtection="1">
      <alignment horizontal="center" wrapText="1"/>
      <protection/>
    </xf>
    <xf numFmtId="0" fontId="48" fillId="0" borderId="0" xfId="24" applyFont="1" applyFill="1" applyBorder="1" applyAlignment="1" applyProtection="1">
      <alignment horizontal="center" vertical="center" wrapText="1"/>
      <protection/>
    </xf>
    <xf numFmtId="0" fontId="48" fillId="8" borderId="0" xfId="24" applyFont="1" applyFill="1" applyAlignment="1" applyProtection="1">
      <alignment horizontal="center" wrapText="1"/>
      <protection/>
    </xf>
    <xf numFmtId="0" fontId="0" fillId="4" borderId="30" xfId="24" applyFont="1" applyFill="1" applyBorder="1" applyAlignment="1">
      <alignment horizontal="center" wrapText="1"/>
      <protection/>
    </xf>
    <xf numFmtId="0" fontId="0" fillId="4" borderId="32" xfId="24" applyFont="1" applyFill="1" applyBorder="1" applyAlignment="1">
      <alignment horizontal="center" wrapText="1"/>
      <protection/>
    </xf>
    <xf numFmtId="0" fontId="48" fillId="4" borderId="30" xfId="24" applyFont="1" applyFill="1" applyBorder="1" applyAlignment="1">
      <alignment horizontal="center" wrapText="1"/>
      <protection/>
    </xf>
    <xf numFmtId="0" fontId="48" fillId="4" borderId="32" xfId="24" applyFont="1" applyFill="1" applyBorder="1" applyAlignment="1">
      <alignment horizont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ZŠ ZÁVODU MÍRU Pardubice, ROZPOČET" xfId="21"/>
    <cellStyle name="normální_SE2001" xfId="22"/>
    <cellStyle name="měny 2" xfId="23"/>
    <cellStyle name="normální 2" xfId="24"/>
    <cellStyle name="Normální 11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>
      <selection activeCell="BE14" sqref="BE14"/>
    </sheetView>
  </sheetViews>
  <sheetFormatPr defaultColWidth="9.140625" defaultRowHeight="12"/>
  <cols>
    <col min="1" max="1" width="8.28125" style="322" customWidth="1"/>
    <col min="2" max="2" width="1.7109375" style="322" customWidth="1"/>
    <col min="3" max="3" width="4.140625" style="322" customWidth="1"/>
    <col min="4" max="33" width="2.7109375" style="322" customWidth="1"/>
    <col min="34" max="34" width="3.28125" style="322" customWidth="1"/>
    <col min="35" max="35" width="31.7109375" style="322" customWidth="1"/>
    <col min="36" max="37" width="2.421875" style="322" customWidth="1"/>
    <col min="38" max="38" width="8.28125" style="322" customWidth="1"/>
    <col min="39" max="39" width="3.28125" style="322" customWidth="1"/>
    <col min="40" max="40" width="13.28125" style="322" customWidth="1"/>
    <col min="41" max="41" width="7.421875" style="322" customWidth="1"/>
    <col min="42" max="42" width="4.140625" style="322" customWidth="1"/>
    <col min="43" max="43" width="15.7109375" style="322" hidden="1" customWidth="1"/>
    <col min="44" max="44" width="13.7109375" style="322" customWidth="1"/>
    <col min="45" max="47" width="25.8515625" style="322" hidden="1" customWidth="1"/>
    <col min="48" max="49" width="21.7109375" style="322" hidden="1" customWidth="1"/>
    <col min="50" max="51" width="25.00390625" style="322" hidden="1" customWidth="1"/>
    <col min="52" max="52" width="21.7109375" style="322" hidden="1" customWidth="1"/>
    <col min="53" max="53" width="19.140625" style="322" hidden="1" customWidth="1"/>
    <col min="54" max="54" width="25.00390625" style="322" hidden="1" customWidth="1"/>
    <col min="55" max="55" width="21.7109375" style="322" hidden="1" customWidth="1"/>
    <col min="56" max="56" width="19.140625" style="322" hidden="1" customWidth="1"/>
    <col min="57" max="57" width="66.421875" style="322" customWidth="1"/>
    <col min="58" max="70" width="9.28125" style="322" customWidth="1"/>
    <col min="71" max="91" width="9.28125" style="322" hidden="1" customWidth="1"/>
    <col min="92" max="16384" width="9.28125" style="322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519" t="s">
        <v>5</v>
      </c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528" t="s">
        <v>13</v>
      </c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0"/>
      <c r="AR5" s="16"/>
      <c r="BS5" s="13" t="s">
        <v>6</v>
      </c>
    </row>
    <row r="6" spans="2:71" ht="36.95" customHeight="1">
      <c r="B6" s="16"/>
      <c r="D6" s="21" t="s">
        <v>14</v>
      </c>
      <c r="K6" s="529" t="s">
        <v>15</v>
      </c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520"/>
      <c r="AR6" s="16"/>
      <c r="BS6" s="13" t="s">
        <v>6</v>
      </c>
    </row>
    <row r="7" spans="2:71" ht="12" customHeight="1">
      <c r="B7" s="16"/>
      <c r="D7" s="325" t="s">
        <v>16</v>
      </c>
      <c r="K7" s="321" t="s">
        <v>1</v>
      </c>
      <c r="AK7" s="325" t="s">
        <v>17</v>
      </c>
      <c r="AN7" s="321" t="s">
        <v>1</v>
      </c>
      <c r="AR7" s="16"/>
      <c r="BS7" s="13" t="s">
        <v>6</v>
      </c>
    </row>
    <row r="8" spans="2:71" ht="12" customHeight="1">
      <c r="B8" s="16"/>
      <c r="D8" s="325" t="s">
        <v>18</v>
      </c>
      <c r="K8" s="321" t="s">
        <v>19</v>
      </c>
      <c r="AK8" s="325" t="s">
        <v>20</v>
      </c>
      <c r="AN8" s="321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325" t="s">
        <v>22</v>
      </c>
      <c r="AK10" s="325" t="s">
        <v>23</v>
      </c>
      <c r="AN10" s="321" t="s">
        <v>1</v>
      </c>
      <c r="AR10" s="16"/>
      <c r="BS10" s="13" t="s">
        <v>6</v>
      </c>
    </row>
    <row r="11" spans="2:71" ht="18.4" customHeight="1">
      <c r="B11" s="16"/>
      <c r="E11" s="321" t="s">
        <v>24</v>
      </c>
      <c r="AK11" s="325" t="s">
        <v>25</v>
      </c>
      <c r="AN11" s="321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325" t="s">
        <v>26</v>
      </c>
      <c r="AK13" s="325" t="s">
        <v>23</v>
      </c>
      <c r="AM13" s="330"/>
      <c r="AN13" s="321" t="s">
        <v>1</v>
      </c>
      <c r="AR13" s="16"/>
      <c r="BS13" s="13" t="s">
        <v>6</v>
      </c>
    </row>
    <row r="14" spans="2:71" ht="12.75">
      <c r="B14" s="16"/>
      <c r="E14" s="329" t="s">
        <v>27</v>
      </c>
      <c r="AK14" s="325" t="s">
        <v>25</v>
      </c>
      <c r="AM14" s="330"/>
      <c r="AN14" s="321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325" t="s">
        <v>28</v>
      </c>
      <c r="AK16" s="325" t="s">
        <v>23</v>
      </c>
      <c r="AN16" s="321" t="s">
        <v>1</v>
      </c>
      <c r="AR16" s="16"/>
      <c r="BS16" s="13" t="s">
        <v>3</v>
      </c>
    </row>
    <row r="17" spans="2:71" ht="18.4" customHeight="1">
      <c r="B17" s="16"/>
      <c r="E17" s="321" t="s">
        <v>29</v>
      </c>
      <c r="AK17" s="325" t="s">
        <v>25</v>
      </c>
      <c r="AN17" s="321" t="s">
        <v>1</v>
      </c>
      <c r="AR17" s="16"/>
      <c r="BS17" s="13" t="s">
        <v>30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325" t="s">
        <v>31</v>
      </c>
      <c r="AK19" s="325" t="s">
        <v>23</v>
      </c>
      <c r="AN19" s="321" t="s">
        <v>1</v>
      </c>
      <c r="AR19" s="16"/>
      <c r="BS19" s="13" t="s">
        <v>6</v>
      </c>
    </row>
    <row r="20" spans="2:71" ht="18.4" customHeight="1">
      <c r="B20" s="16"/>
      <c r="E20" s="321" t="s">
        <v>32</v>
      </c>
      <c r="AK20" s="325" t="s">
        <v>25</v>
      </c>
      <c r="AN20" s="321" t="s">
        <v>1</v>
      </c>
      <c r="AR20" s="16"/>
      <c r="BS20" s="13" t="s">
        <v>30</v>
      </c>
    </row>
    <row r="21" spans="2:44" ht="6.95" customHeight="1">
      <c r="B21" s="16"/>
      <c r="AR21" s="16"/>
    </row>
    <row r="22" spans="2:44" ht="12" customHeight="1">
      <c r="B22" s="16"/>
      <c r="D22" s="325" t="s">
        <v>33</v>
      </c>
      <c r="AR22" s="16"/>
    </row>
    <row r="23" spans="2:44" ht="16.5" customHeight="1">
      <c r="B23" s="16"/>
      <c r="E23" s="530" t="s">
        <v>1</v>
      </c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2" customFormat="1" ht="25.9" customHeight="1">
      <c r="A26" s="326"/>
      <c r="B26" s="26"/>
      <c r="C26" s="326"/>
      <c r="D26" s="27" t="s">
        <v>34</v>
      </c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531">
        <f>ROUND(AG94,2)</f>
        <v>0</v>
      </c>
      <c r="AL26" s="532"/>
      <c r="AM26" s="532"/>
      <c r="AN26" s="532"/>
      <c r="AO26" s="532"/>
      <c r="AP26" s="326"/>
      <c r="AQ26" s="326"/>
      <c r="AR26" s="26"/>
      <c r="BE26" s="326"/>
    </row>
    <row r="27" spans="1:57" s="2" customFormat="1" ht="6.95" customHeight="1">
      <c r="A27" s="326"/>
      <c r="B27" s="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26"/>
      <c r="BE27" s="326"/>
    </row>
    <row r="28" spans="1:57" s="2" customFormat="1" ht="12.75">
      <c r="A28" s="326"/>
      <c r="B28" s="26"/>
      <c r="C28" s="326"/>
      <c r="D28" s="326"/>
      <c r="E28" s="326"/>
      <c r="F28" s="326"/>
      <c r="G28" s="326"/>
      <c r="H28" s="326"/>
      <c r="I28" s="326"/>
      <c r="J28" s="326"/>
      <c r="K28" s="326"/>
      <c r="L28" s="533" t="s">
        <v>35</v>
      </c>
      <c r="M28" s="533"/>
      <c r="N28" s="533"/>
      <c r="O28" s="533"/>
      <c r="P28" s="533"/>
      <c r="Q28" s="326"/>
      <c r="R28" s="326"/>
      <c r="S28" s="326"/>
      <c r="T28" s="326"/>
      <c r="U28" s="326"/>
      <c r="V28" s="326"/>
      <c r="W28" s="533" t="s">
        <v>36</v>
      </c>
      <c r="X28" s="533"/>
      <c r="Y28" s="533"/>
      <c r="Z28" s="533"/>
      <c r="AA28" s="533"/>
      <c r="AB28" s="533"/>
      <c r="AC28" s="533"/>
      <c r="AD28" s="533"/>
      <c r="AE28" s="533"/>
      <c r="AF28" s="326"/>
      <c r="AG28" s="326"/>
      <c r="AH28" s="326"/>
      <c r="AI28" s="326"/>
      <c r="AJ28" s="326"/>
      <c r="AK28" s="533" t="s">
        <v>37</v>
      </c>
      <c r="AL28" s="533"/>
      <c r="AM28" s="533"/>
      <c r="AN28" s="533"/>
      <c r="AO28" s="533"/>
      <c r="AP28" s="326"/>
      <c r="AQ28" s="326"/>
      <c r="AR28" s="26"/>
      <c r="BE28" s="326"/>
    </row>
    <row r="29" spans="2:44" s="320" customFormat="1" ht="14.45" customHeight="1">
      <c r="B29" s="30"/>
      <c r="D29" s="325" t="s">
        <v>38</v>
      </c>
      <c r="F29" s="325" t="s">
        <v>39</v>
      </c>
      <c r="L29" s="521">
        <v>0.21</v>
      </c>
      <c r="M29" s="522"/>
      <c r="N29" s="522"/>
      <c r="O29" s="522"/>
      <c r="P29" s="522"/>
      <c r="W29" s="523">
        <f>ROUND(AZ94,2)</f>
        <v>0</v>
      </c>
      <c r="X29" s="522"/>
      <c r="Y29" s="522"/>
      <c r="Z29" s="522"/>
      <c r="AA29" s="522"/>
      <c r="AB29" s="522"/>
      <c r="AC29" s="522"/>
      <c r="AD29" s="522"/>
      <c r="AE29" s="522"/>
      <c r="AK29" s="523">
        <f>ROUND(AV94,2)</f>
        <v>0</v>
      </c>
      <c r="AL29" s="522"/>
      <c r="AM29" s="522"/>
      <c r="AN29" s="522"/>
      <c r="AO29" s="522"/>
      <c r="AR29" s="30"/>
    </row>
    <row r="30" spans="2:44" s="320" customFormat="1" ht="14.45" customHeight="1">
      <c r="B30" s="30"/>
      <c r="F30" s="325" t="s">
        <v>40</v>
      </c>
      <c r="L30" s="521">
        <v>0.15</v>
      </c>
      <c r="M30" s="522"/>
      <c r="N30" s="522"/>
      <c r="O30" s="522"/>
      <c r="P30" s="522"/>
      <c r="W30" s="523">
        <f>ROUND(BA94,2)</f>
        <v>0</v>
      </c>
      <c r="X30" s="522"/>
      <c r="Y30" s="522"/>
      <c r="Z30" s="522"/>
      <c r="AA30" s="522"/>
      <c r="AB30" s="522"/>
      <c r="AC30" s="522"/>
      <c r="AD30" s="522"/>
      <c r="AE30" s="522"/>
      <c r="AK30" s="523">
        <f>ROUND(AW94,2)</f>
        <v>0</v>
      </c>
      <c r="AL30" s="522"/>
      <c r="AM30" s="522"/>
      <c r="AN30" s="522"/>
      <c r="AO30" s="522"/>
      <c r="AR30" s="30"/>
    </row>
    <row r="31" spans="2:44" s="320" customFormat="1" ht="14.45" customHeight="1" hidden="1">
      <c r="B31" s="30"/>
      <c r="F31" s="325" t="s">
        <v>41</v>
      </c>
      <c r="L31" s="521">
        <v>0.21</v>
      </c>
      <c r="M31" s="522"/>
      <c r="N31" s="522"/>
      <c r="O31" s="522"/>
      <c r="P31" s="522"/>
      <c r="W31" s="523">
        <f>ROUND(BB94,2)</f>
        <v>0</v>
      </c>
      <c r="X31" s="522"/>
      <c r="Y31" s="522"/>
      <c r="Z31" s="522"/>
      <c r="AA31" s="522"/>
      <c r="AB31" s="522"/>
      <c r="AC31" s="522"/>
      <c r="AD31" s="522"/>
      <c r="AE31" s="522"/>
      <c r="AK31" s="523">
        <v>0</v>
      </c>
      <c r="AL31" s="522"/>
      <c r="AM31" s="522"/>
      <c r="AN31" s="522"/>
      <c r="AO31" s="522"/>
      <c r="AR31" s="30"/>
    </row>
    <row r="32" spans="2:44" s="320" customFormat="1" ht="14.45" customHeight="1" hidden="1">
      <c r="B32" s="30"/>
      <c r="F32" s="325" t="s">
        <v>42</v>
      </c>
      <c r="L32" s="521">
        <v>0.15</v>
      </c>
      <c r="M32" s="522"/>
      <c r="N32" s="522"/>
      <c r="O32" s="522"/>
      <c r="P32" s="522"/>
      <c r="W32" s="523">
        <f>ROUND(BC94,2)</f>
        <v>0</v>
      </c>
      <c r="X32" s="522"/>
      <c r="Y32" s="522"/>
      <c r="Z32" s="522"/>
      <c r="AA32" s="522"/>
      <c r="AB32" s="522"/>
      <c r="AC32" s="522"/>
      <c r="AD32" s="522"/>
      <c r="AE32" s="522"/>
      <c r="AK32" s="523">
        <v>0</v>
      </c>
      <c r="AL32" s="522"/>
      <c r="AM32" s="522"/>
      <c r="AN32" s="522"/>
      <c r="AO32" s="522"/>
      <c r="AR32" s="30"/>
    </row>
    <row r="33" spans="2:44" s="320" customFormat="1" ht="14.45" customHeight="1" hidden="1">
      <c r="B33" s="30"/>
      <c r="F33" s="325" t="s">
        <v>43</v>
      </c>
      <c r="L33" s="521">
        <v>0</v>
      </c>
      <c r="M33" s="522"/>
      <c r="N33" s="522"/>
      <c r="O33" s="522"/>
      <c r="P33" s="522"/>
      <c r="W33" s="523">
        <f>ROUND(BD94,2)</f>
        <v>0</v>
      </c>
      <c r="X33" s="522"/>
      <c r="Y33" s="522"/>
      <c r="Z33" s="522"/>
      <c r="AA33" s="522"/>
      <c r="AB33" s="522"/>
      <c r="AC33" s="522"/>
      <c r="AD33" s="522"/>
      <c r="AE33" s="522"/>
      <c r="AK33" s="523">
        <v>0</v>
      </c>
      <c r="AL33" s="522"/>
      <c r="AM33" s="522"/>
      <c r="AN33" s="522"/>
      <c r="AO33" s="522"/>
      <c r="AR33" s="30"/>
    </row>
    <row r="34" spans="1:57" s="2" customFormat="1" ht="6.95" customHeight="1">
      <c r="A34" s="326"/>
      <c r="B34" s="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26"/>
      <c r="BE34" s="326"/>
    </row>
    <row r="35" spans="1:57" s="2" customFormat="1" ht="25.9" customHeight="1">
      <c r="A35" s="326"/>
      <c r="B35" s="26"/>
      <c r="C35" s="31"/>
      <c r="D35" s="32" t="s">
        <v>44</v>
      </c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3" t="s">
        <v>45</v>
      </c>
      <c r="U35" s="324"/>
      <c r="V35" s="324"/>
      <c r="W35" s="324"/>
      <c r="X35" s="527" t="s">
        <v>46</v>
      </c>
      <c r="Y35" s="525"/>
      <c r="Z35" s="525"/>
      <c r="AA35" s="525"/>
      <c r="AB35" s="525"/>
      <c r="AC35" s="324"/>
      <c r="AD35" s="324"/>
      <c r="AE35" s="324"/>
      <c r="AF35" s="324"/>
      <c r="AG35" s="324"/>
      <c r="AH35" s="324"/>
      <c r="AI35" s="324"/>
      <c r="AJ35" s="324"/>
      <c r="AK35" s="524">
        <f>SUM(AK26:AK33)</f>
        <v>0</v>
      </c>
      <c r="AL35" s="525"/>
      <c r="AM35" s="525"/>
      <c r="AN35" s="525"/>
      <c r="AO35" s="526"/>
      <c r="AP35" s="31"/>
      <c r="AQ35" s="31"/>
      <c r="AR35" s="26"/>
      <c r="BE35" s="326"/>
    </row>
    <row r="36" spans="1:57" s="2" customFormat="1" ht="6.95" customHeight="1">
      <c r="A36" s="326"/>
      <c r="B36" s="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26"/>
      <c r="BE36" s="326"/>
    </row>
    <row r="37" spans="1:57" s="2" customFormat="1" ht="14.45" customHeight="1">
      <c r="A37" s="326"/>
      <c r="B37" s="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26"/>
      <c r="BE37" s="326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2" customFormat="1" ht="14.45" customHeight="1">
      <c r="B49" s="34"/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48</v>
      </c>
      <c r="AI49" s="36"/>
      <c r="AJ49" s="36"/>
      <c r="AK49" s="36"/>
      <c r="AL49" s="36"/>
      <c r="AM49" s="36"/>
      <c r="AN49" s="36"/>
      <c r="AO49" s="36"/>
      <c r="AR49" s="34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2.75">
      <c r="A60" s="326"/>
      <c r="B60" s="26"/>
      <c r="C60" s="326"/>
      <c r="D60" s="37" t="s">
        <v>49</v>
      </c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7" t="s">
        <v>50</v>
      </c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7" t="s">
        <v>49</v>
      </c>
      <c r="AI60" s="323"/>
      <c r="AJ60" s="323"/>
      <c r="AK60" s="323"/>
      <c r="AL60" s="323"/>
      <c r="AM60" s="37" t="s">
        <v>50</v>
      </c>
      <c r="AN60" s="323"/>
      <c r="AO60" s="323"/>
      <c r="AP60" s="326"/>
      <c r="AQ60" s="326"/>
      <c r="AR60" s="26"/>
      <c r="BE60" s="326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2.75">
      <c r="A64" s="326"/>
      <c r="B64" s="26"/>
      <c r="C64" s="326"/>
      <c r="D64" s="35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5" t="s">
        <v>52</v>
      </c>
      <c r="AI64" s="38"/>
      <c r="AJ64" s="38"/>
      <c r="AK64" s="38"/>
      <c r="AL64" s="38"/>
      <c r="AM64" s="38"/>
      <c r="AN64" s="38"/>
      <c r="AO64" s="38"/>
      <c r="AP64" s="326"/>
      <c r="AQ64" s="326"/>
      <c r="AR64" s="26"/>
      <c r="BE64" s="326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2.75">
      <c r="A75" s="326"/>
      <c r="B75" s="26"/>
      <c r="C75" s="326"/>
      <c r="D75" s="37" t="s">
        <v>49</v>
      </c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7" t="s">
        <v>50</v>
      </c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7" t="s">
        <v>49</v>
      </c>
      <c r="AI75" s="323"/>
      <c r="AJ75" s="323"/>
      <c r="AK75" s="323"/>
      <c r="AL75" s="323"/>
      <c r="AM75" s="37" t="s">
        <v>50</v>
      </c>
      <c r="AN75" s="323"/>
      <c r="AO75" s="323"/>
      <c r="AP75" s="326"/>
      <c r="AQ75" s="326"/>
      <c r="AR75" s="26"/>
      <c r="BE75" s="326"/>
    </row>
    <row r="76" spans="1:57" s="2" customFormat="1" ht="12">
      <c r="A76" s="326"/>
      <c r="B76" s="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26"/>
      <c r="BE76" s="326"/>
    </row>
    <row r="77" spans="1:57" s="2" customFormat="1" ht="6.95" customHeight="1">
      <c r="A77" s="326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6"/>
      <c r="BE77" s="326"/>
    </row>
    <row r="81" spans="1:57" s="2" customFormat="1" ht="6.95" customHeight="1">
      <c r="A81" s="326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6"/>
      <c r="BE81" s="326"/>
    </row>
    <row r="82" spans="1:57" s="2" customFormat="1" ht="24.95" customHeight="1">
      <c r="A82" s="326"/>
      <c r="B82" s="26"/>
      <c r="C82" s="17" t="s">
        <v>53</v>
      </c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26"/>
      <c r="BE82" s="326"/>
    </row>
    <row r="83" spans="1:57" s="2" customFormat="1" ht="6.95" customHeight="1">
      <c r="A83" s="326"/>
      <c r="B83" s="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26"/>
      <c r="BE83" s="326"/>
    </row>
    <row r="84" spans="2:44" s="318" customFormat="1" ht="12" customHeight="1">
      <c r="B84" s="43"/>
      <c r="C84" s="325" t="s">
        <v>12</v>
      </c>
      <c r="L84" s="318" t="str">
        <f>K5</f>
        <v>UHK-PALACHOVYKOLEJE</v>
      </c>
      <c r="AR84" s="43"/>
    </row>
    <row r="85" spans="2:44" s="317" customFormat="1" ht="36.95" customHeight="1">
      <c r="B85" s="44"/>
      <c r="C85" s="45" t="s">
        <v>14</v>
      </c>
      <c r="L85" s="544" t="str">
        <f>K6</f>
        <v>Rekonstrukce a modernizace-III.etapa</v>
      </c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45"/>
      <c r="AD85" s="545"/>
      <c r="AE85" s="545"/>
      <c r="AF85" s="545"/>
      <c r="AG85" s="545"/>
      <c r="AH85" s="545"/>
      <c r="AI85" s="545"/>
      <c r="AJ85" s="545"/>
      <c r="AK85" s="545"/>
      <c r="AL85" s="545"/>
      <c r="AM85" s="545"/>
      <c r="AN85" s="545"/>
      <c r="AO85" s="545"/>
      <c r="AR85" s="44"/>
    </row>
    <row r="86" spans="1:57" s="2" customFormat="1" ht="6.95" customHeight="1">
      <c r="A86" s="326"/>
      <c r="B86" s="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26"/>
      <c r="BE86" s="326"/>
    </row>
    <row r="87" spans="1:57" s="2" customFormat="1" ht="12" customHeight="1">
      <c r="A87" s="326"/>
      <c r="B87" s="26"/>
      <c r="C87" s="325" t="s">
        <v>18</v>
      </c>
      <c r="D87" s="326"/>
      <c r="E87" s="326"/>
      <c r="F87" s="326"/>
      <c r="G87" s="326"/>
      <c r="H87" s="326"/>
      <c r="I87" s="326"/>
      <c r="J87" s="326"/>
      <c r="K87" s="326"/>
      <c r="L87" s="46" t="str">
        <f>IF(K8="","",K8)</f>
        <v>Nový Hradec Králové</v>
      </c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5" t="s">
        <v>20</v>
      </c>
      <c r="AJ87" s="326"/>
      <c r="AK87" s="326"/>
      <c r="AL87" s="326"/>
      <c r="AM87" s="546" t="str">
        <f>IF(AN8="","",AN8)</f>
        <v>12. 6. 2022</v>
      </c>
      <c r="AN87" s="546"/>
      <c r="AO87" s="326"/>
      <c r="AP87" s="326"/>
      <c r="AQ87" s="326"/>
      <c r="AR87" s="26"/>
      <c r="BE87" s="326"/>
    </row>
    <row r="88" spans="1:57" s="2" customFormat="1" ht="6.95" customHeight="1">
      <c r="A88" s="326"/>
      <c r="B88" s="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26"/>
      <c r="BE88" s="326"/>
    </row>
    <row r="89" spans="1:57" s="2" customFormat="1" ht="15.2" customHeight="1">
      <c r="A89" s="326"/>
      <c r="B89" s="26"/>
      <c r="C89" s="325" t="s">
        <v>22</v>
      </c>
      <c r="D89" s="326"/>
      <c r="E89" s="326"/>
      <c r="F89" s="326"/>
      <c r="G89" s="326"/>
      <c r="H89" s="326"/>
      <c r="I89" s="326"/>
      <c r="J89" s="326"/>
      <c r="K89" s="326"/>
      <c r="L89" s="318" t="str">
        <f>IF(E11="","",E11)</f>
        <v>Univerzita Hradec Králové</v>
      </c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5" t="s">
        <v>28</v>
      </c>
      <c r="AJ89" s="326"/>
      <c r="AK89" s="326"/>
      <c r="AL89" s="326"/>
      <c r="AM89" s="547" t="str">
        <f>IF(E17="","",E17)</f>
        <v>Pridos Hradec Králové</v>
      </c>
      <c r="AN89" s="548"/>
      <c r="AO89" s="548"/>
      <c r="AP89" s="548"/>
      <c r="AQ89" s="326"/>
      <c r="AR89" s="26"/>
      <c r="AS89" s="549" t="s">
        <v>54</v>
      </c>
      <c r="AT89" s="550"/>
      <c r="AU89" s="48"/>
      <c r="AV89" s="48"/>
      <c r="AW89" s="48"/>
      <c r="AX89" s="48"/>
      <c r="AY89" s="48"/>
      <c r="AZ89" s="48"/>
      <c r="BA89" s="48"/>
      <c r="BB89" s="48"/>
      <c r="BC89" s="48"/>
      <c r="BD89" s="49"/>
      <c r="BE89" s="326"/>
    </row>
    <row r="90" spans="1:57" s="2" customFormat="1" ht="15.2" customHeight="1">
      <c r="A90" s="326"/>
      <c r="B90" s="26"/>
      <c r="C90" s="325" t="s">
        <v>26</v>
      </c>
      <c r="D90" s="326"/>
      <c r="E90" s="326"/>
      <c r="F90" s="326"/>
      <c r="G90" s="326"/>
      <c r="H90" s="326"/>
      <c r="I90" s="326"/>
      <c r="J90" s="326"/>
      <c r="K90" s="326"/>
      <c r="L90" s="318" t="str">
        <f>IF(E14="","",E14)</f>
        <v>bude určen ve výběrovém řízení</v>
      </c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5" t="s">
        <v>31</v>
      </c>
      <c r="AJ90" s="326"/>
      <c r="AK90" s="326"/>
      <c r="AL90" s="326"/>
      <c r="AM90" s="547" t="str">
        <f>IF(E20="","",E20)</f>
        <v>Ing.Pavel Michálek</v>
      </c>
      <c r="AN90" s="548"/>
      <c r="AO90" s="548"/>
      <c r="AP90" s="548"/>
      <c r="AQ90" s="326"/>
      <c r="AR90" s="26"/>
      <c r="AS90" s="551"/>
      <c r="AT90" s="552"/>
      <c r="AU90" s="50"/>
      <c r="AV90" s="50"/>
      <c r="AW90" s="50"/>
      <c r="AX90" s="50"/>
      <c r="AY90" s="50"/>
      <c r="AZ90" s="50"/>
      <c r="BA90" s="50"/>
      <c r="BB90" s="50"/>
      <c r="BC90" s="50"/>
      <c r="BD90" s="51"/>
      <c r="BE90" s="326"/>
    </row>
    <row r="91" spans="1:57" s="2" customFormat="1" ht="10.9" customHeight="1">
      <c r="A91" s="326"/>
      <c r="B91" s="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26"/>
      <c r="AS91" s="551"/>
      <c r="AT91" s="552"/>
      <c r="AU91" s="50"/>
      <c r="AV91" s="50"/>
      <c r="AW91" s="50"/>
      <c r="AX91" s="50"/>
      <c r="AY91" s="50"/>
      <c r="AZ91" s="50"/>
      <c r="BA91" s="50"/>
      <c r="BB91" s="50"/>
      <c r="BC91" s="50"/>
      <c r="BD91" s="51"/>
      <c r="BE91" s="326"/>
    </row>
    <row r="92" spans="1:57" s="2" customFormat="1" ht="29.25" customHeight="1">
      <c r="A92" s="326"/>
      <c r="B92" s="26"/>
      <c r="C92" s="537" t="s">
        <v>55</v>
      </c>
      <c r="D92" s="538"/>
      <c r="E92" s="538"/>
      <c r="F92" s="538"/>
      <c r="G92" s="538"/>
      <c r="H92" s="52"/>
      <c r="I92" s="539" t="s">
        <v>56</v>
      </c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8"/>
      <c r="X92" s="538"/>
      <c r="Y92" s="538"/>
      <c r="Z92" s="538"/>
      <c r="AA92" s="538"/>
      <c r="AB92" s="538"/>
      <c r="AC92" s="538"/>
      <c r="AD92" s="538"/>
      <c r="AE92" s="538"/>
      <c r="AF92" s="538"/>
      <c r="AG92" s="541" t="s">
        <v>57</v>
      </c>
      <c r="AH92" s="538"/>
      <c r="AI92" s="538"/>
      <c r="AJ92" s="538"/>
      <c r="AK92" s="538"/>
      <c r="AL92" s="538"/>
      <c r="AM92" s="538"/>
      <c r="AN92" s="539" t="s">
        <v>58</v>
      </c>
      <c r="AO92" s="538"/>
      <c r="AP92" s="540"/>
      <c r="AQ92" s="53" t="s">
        <v>59</v>
      </c>
      <c r="AR92" s="26"/>
      <c r="AS92" s="54" t="s">
        <v>60</v>
      </c>
      <c r="AT92" s="55" t="s">
        <v>61</v>
      </c>
      <c r="AU92" s="55" t="s">
        <v>62</v>
      </c>
      <c r="AV92" s="55" t="s">
        <v>63</v>
      </c>
      <c r="AW92" s="55" t="s">
        <v>64</v>
      </c>
      <c r="AX92" s="55" t="s">
        <v>65</v>
      </c>
      <c r="AY92" s="55" t="s">
        <v>66</v>
      </c>
      <c r="AZ92" s="55" t="s">
        <v>67</v>
      </c>
      <c r="BA92" s="55" t="s">
        <v>68</v>
      </c>
      <c r="BB92" s="55" t="s">
        <v>69</v>
      </c>
      <c r="BC92" s="55" t="s">
        <v>70</v>
      </c>
      <c r="BD92" s="56" t="s">
        <v>71</v>
      </c>
      <c r="BE92" s="326"/>
    </row>
    <row r="93" spans="1:57" s="2" customFormat="1" ht="10.9" customHeight="1">
      <c r="A93" s="326"/>
      <c r="B93" s="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26"/>
      <c r="AS93" s="57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9"/>
      <c r="BE93" s="326"/>
    </row>
    <row r="94" spans="2:90" s="3" customFormat="1" ht="32.45" customHeight="1">
      <c r="B94" s="60"/>
      <c r="C94" s="61" t="s">
        <v>72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542">
        <f>ROUND(SUM(AG95:AG103),2)</f>
        <v>0</v>
      </c>
      <c r="AH94" s="542"/>
      <c r="AI94" s="542"/>
      <c r="AJ94" s="542"/>
      <c r="AK94" s="542"/>
      <c r="AL94" s="542"/>
      <c r="AM94" s="542"/>
      <c r="AN94" s="543">
        <f aca="true" t="shared" si="0" ref="AN94:AN103">SUM(AG94,AT94)</f>
        <v>0</v>
      </c>
      <c r="AO94" s="543"/>
      <c r="AP94" s="543"/>
      <c r="AQ94" s="64" t="s">
        <v>1</v>
      </c>
      <c r="AR94" s="60"/>
      <c r="AS94" s="65">
        <f>ROUND(SUM(AS95:AS103),2)</f>
        <v>0</v>
      </c>
      <c r="AT94" s="66">
        <f aca="true" t="shared" si="1" ref="AT94:AT103">ROUND(SUM(AV94:AW94),2)</f>
        <v>0</v>
      </c>
      <c r="AU94" s="67">
        <f>ROUND(SUM(AU95:AU103),5)</f>
        <v>3134.57103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ROUND(SUM(AZ95:AZ103),2)</f>
        <v>0</v>
      </c>
      <c r="BA94" s="66">
        <f>ROUND(SUM(BA95:BA103),2)</f>
        <v>0</v>
      </c>
      <c r="BB94" s="66">
        <f>ROUND(SUM(BB95:BB103),2)</f>
        <v>0</v>
      </c>
      <c r="BC94" s="66">
        <f>ROUND(SUM(BC95:BC103),2)</f>
        <v>0</v>
      </c>
      <c r="BD94" s="68">
        <f>ROUND(SUM(BD95:BD103),2)</f>
        <v>0</v>
      </c>
      <c r="BS94" s="69" t="s">
        <v>73</v>
      </c>
      <c r="BT94" s="69" t="s">
        <v>74</v>
      </c>
      <c r="BU94" s="70" t="s">
        <v>75</v>
      </c>
      <c r="BV94" s="69" t="s">
        <v>76</v>
      </c>
      <c r="BW94" s="69" t="s">
        <v>4</v>
      </c>
      <c r="BX94" s="69" t="s">
        <v>77</v>
      </c>
      <c r="CL94" s="69" t="s">
        <v>1</v>
      </c>
    </row>
    <row r="95" spans="1:91" s="4" customFormat="1" ht="24.75" customHeight="1">
      <c r="A95" s="71" t="s">
        <v>78</v>
      </c>
      <c r="B95" s="72"/>
      <c r="C95" s="73"/>
      <c r="D95" s="536" t="s">
        <v>79</v>
      </c>
      <c r="E95" s="536"/>
      <c r="F95" s="536"/>
      <c r="G95" s="536"/>
      <c r="H95" s="536"/>
      <c r="I95" s="319"/>
      <c r="J95" s="536" t="s">
        <v>80</v>
      </c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4">
        <f>'UHK-PK 1 - SO-01-VCHOD A'!J30</f>
        <v>0</v>
      </c>
      <c r="AH95" s="535"/>
      <c r="AI95" s="535"/>
      <c r="AJ95" s="535"/>
      <c r="AK95" s="535"/>
      <c r="AL95" s="535"/>
      <c r="AM95" s="535"/>
      <c r="AN95" s="534">
        <f t="shared" si="0"/>
        <v>0</v>
      </c>
      <c r="AO95" s="535"/>
      <c r="AP95" s="535"/>
      <c r="AQ95" s="74" t="s">
        <v>81</v>
      </c>
      <c r="AR95" s="72"/>
      <c r="AS95" s="75">
        <v>0</v>
      </c>
      <c r="AT95" s="76">
        <f t="shared" si="1"/>
        <v>0</v>
      </c>
      <c r="AU95" s="77">
        <f>'UHK-PK 1 - SO-01-VCHOD A'!P132</f>
        <v>425.279717</v>
      </c>
      <c r="AV95" s="76">
        <f>'UHK-PK 1 - SO-01-VCHOD A'!J33</f>
        <v>0</v>
      </c>
      <c r="AW95" s="76">
        <f>'UHK-PK 1 - SO-01-VCHOD A'!J34</f>
        <v>0</v>
      </c>
      <c r="AX95" s="76">
        <f>'UHK-PK 1 - SO-01-VCHOD A'!J35</f>
        <v>0</v>
      </c>
      <c r="AY95" s="76">
        <f>'UHK-PK 1 - SO-01-VCHOD A'!J36</f>
        <v>0</v>
      </c>
      <c r="AZ95" s="76">
        <f>'UHK-PK 1 - SO-01-VCHOD A'!F33</f>
        <v>0</v>
      </c>
      <c r="BA95" s="76">
        <f>'UHK-PK 1 - SO-01-VCHOD A'!F34</f>
        <v>0</v>
      </c>
      <c r="BB95" s="76">
        <f>'UHK-PK 1 - SO-01-VCHOD A'!F35</f>
        <v>0</v>
      </c>
      <c r="BC95" s="76">
        <f>'UHK-PK 1 - SO-01-VCHOD A'!F36</f>
        <v>0</v>
      </c>
      <c r="BD95" s="78">
        <f>'UHK-PK 1 - SO-01-VCHOD A'!F37</f>
        <v>0</v>
      </c>
      <c r="BT95" s="79" t="s">
        <v>82</v>
      </c>
      <c r="BV95" s="79" t="s">
        <v>76</v>
      </c>
      <c r="BW95" s="79" t="s">
        <v>83</v>
      </c>
      <c r="BX95" s="79" t="s">
        <v>4</v>
      </c>
      <c r="CL95" s="79" t="s">
        <v>1</v>
      </c>
      <c r="CM95" s="79" t="s">
        <v>84</v>
      </c>
    </row>
    <row r="96" spans="1:91" s="4" customFormat="1" ht="24.75" customHeight="1">
      <c r="A96" s="71" t="s">
        <v>78</v>
      </c>
      <c r="B96" s="72"/>
      <c r="C96" s="73"/>
      <c r="D96" s="536" t="s">
        <v>85</v>
      </c>
      <c r="E96" s="536"/>
      <c r="F96" s="536"/>
      <c r="G96" s="536"/>
      <c r="H96" s="536"/>
      <c r="I96" s="319"/>
      <c r="J96" s="536" t="s">
        <v>86</v>
      </c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4">
        <f>'UHK-PK 2 - SO-02-VCHOD B'!J30</f>
        <v>0</v>
      </c>
      <c r="AH96" s="535"/>
      <c r="AI96" s="535"/>
      <c r="AJ96" s="535"/>
      <c r="AK96" s="535"/>
      <c r="AL96" s="535"/>
      <c r="AM96" s="535"/>
      <c r="AN96" s="534">
        <f t="shared" si="0"/>
        <v>0</v>
      </c>
      <c r="AO96" s="535"/>
      <c r="AP96" s="535"/>
      <c r="AQ96" s="74" t="s">
        <v>81</v>
      </c>
      <c r="AR96" s="72"/>
      <c r="AS96" s="75">
        <v>0</v>
      </c>
      <c r="AT96" s="76">
        <f t="shared" si="1"/>
        <v>0</v>
      </c>
      <c r="AU96" s="77">
        <f>'UHK-PK 2 - SO-02-VCHOD B'!P132</f>
        <v>426.016342</v>
      </c>
      <c r="AV96" s="76">
        <f>'UHK-PK 2 - SO-02-VCHOD B'!J33</f>
        <v>0</v>
      </c>
      <c r="AW96" s="76">
        <f>'UHK-PK 2 - SO-02-VCHOD B'!J34</f>
        <v>0</v>
      </c>
      <c r="AX96" s="76">
        <f>'UHK-PK 2 - SO-02-VCHOD B'!J35</f>
        <v>0</v>
      </c>
      <c r="AY96" s="76">
        <f>'UHK-PK 2 - SO-02-VCHOD B'!J36</f>
        <v>0</v>
      </c>
      <c r="AZ96" s="76">
        <f>'UHK-PK 2 - SO-02-VCHOD B'!F33</f>
        <v>0</v>
      </c>
      <c r="BA96" s="76">
        <f>'UHK-PK 2 - SO-02-VCHOD B'!F34</f>
        <v>0</v>
      </c>
      <c r="BB96" s="76">
        <f>'UHK-PK 2 - SO-02-VCHOD B'!F35</f>
        <v>0</v>
      </c>
      <c r="BC96" s="76">
        <f>'UHK-PK 2 - SO-02-VCHOD B'!F36</f>
        <v>0</v>
      </c>
      <c r="BD96" s="78">
        <f>'UHK-PK 2 - SO-02-VCHOD B'!F37</f>
        <v>0</v>
      </c>
      <c r="BT96" s="79" t="s">
        <v>82</v>
      </c>
      <c r="BV96" s="79" t="s">
        <v>76</v>
      </c>
      <c r="BW96" s="79" t="s">
        <v>87</v>
      </c>
      <c r="BX96" s="79" t="s">
        <v>4</v>
      </c>
      <c r="CL96" s="79" t="s">
        <v>1</v>
      </c>
      <c r="CM96" s="79" t="s">
        <v>84</v>
      </c>
    </row>
    <row r="97" spans="1:91" s="4" customFormat="1" ht="24.75" customHeight="1">
      <c r="A97" s="71" t="s">
        <v>78</v>
      </c>
      <c r="B97" s="72"/>
      <c r="C97" s="73"/>
      <c r="D97" s="536" t="s">
        <v>88</v>
      </c>
      <c r="E97" s="536"/>
      <c r="F97" s="536"/>
      <c r="G97" s="536"/>
      <c r="H97" s="536"/>
      <c r="I97" s="319"/>
      <c r="J97" s="536" t="s">
        <v>89</v>
      </c>
      <c r="K97" s="536"/>
      <c r="L97" s="536"/>
      <c r="M97" s="536"/>
      <c r="N97" s="536"/>
      <c r="O97" s="536"/>
      <c r="P97" s="536"/>
      <c r="Q97" s="536"/>
      <c r="R97" s="536"/>
      <c r="S97" s="536"/>
      <c r="T97" s="536"/>
      <c r="U97" s="536"/>
      <c r="V97" s="536"/>
      <c r="W97" s="536"/>
      <c r="X97" s="536"/>
      <c r="Y97" s="536"/>
      <c r="Z97" s="536"/>
      <c r="AA97" s="536"/>
      <c r="AB97" s="536"/>
      <c r="AC97" s="536"/>
      <c r="AD97" s="536"/>
      <c r="AE97" s="536"/>
      <c r="AF97" s="536"/>
      <c r="AG97" s="534">
        <f>'UHK-PK 3 - SO-03-VCHOD C'!J30</f>
        <v>0</v>
      </c>
      <c r="AH97" s="535"/>
      <c r="AI97" s="535"/>
      <c r="AJ97" s="535"/>
      <c r="AK97" s="535"/>
      <c r="AL97" s="535"/>
      <c r="AM97" s="535"/>
      <c r="AN97" s="534">
        <f t="shared" si="0"/>
        <v>0</v>
      </c>
      <c r="AO97" s="535"/>
      <c r="AP97" s="535"/>
      <c r="AQ97" s="74" t="s">
        <v>81</v>
      </c>
      <c r="AR97" s="72"/>
      <c r="AS97" s="75">
        <v>0</v>
      </c>
      <c r="AT97" s="76">
        <f t="shared" si="1"/>
        <v>0</v>
      </c>
      <c r="AU97" s="77">
        <f>'UHK-PK 3 - SO-03-VCHOD C'!P132</f>
        <v>426.016342</v>
      </c>
      <c r="AV97" s="76">
        <f>'UHK-PK 3 - SO-03-VCHOD C'!J33</f>
        <v>0</v>
      </c>
      <c r="AW97" s="76">
        <f>'UHK-PK 3 - SO-03-VCHOD C'!J34</f>
        <v>0</v>
      </c>
      <c r="AX97" s="76">
        <f>'UHK-PK 3 - SO-03-VCHOD C'!J35</f>
        <v>0</v>
      </c>
      <c r="AY97" s="76">
        <f>'UHK-PK 3 - SO-03-VCHOD C'!J36</f>
        <v>0</v>
      </c>
      <c r="AZ97" s="76">
        <f>'UHK-PK 3 - SO-03-VCHOD C'!F33</f>
        <v>0</v>
      </c>
      <c r="BA97" s="76">
        <f>'UHK-PK 3 - SO-03-VCHOD C'!F34</f>
        <v>0</v>
      </c>
      <c r="BB97" s="76">
        <f>'UHK-PK 3 - SO-03-VCHOD C'!F35</f>
        <v>0</v>
      </c>
      <c r="BC97" s="76">
        <f>'UHK-PK 3 - SO-03-VCHOD C'!F36</f>
        <v>0</v>
      </c>
      <c r="BD97" s="78">
        <f>'UHK-PK 3 - SO-03-VCHOD C'!F37</f>
        <v>0</v>
      </c>
      <c r="BT97" s="79" t="s">
        <v>82</v>
      </c>
      <c r="BV97" s="79" t="s">
        <v>76</v>
      </c>
      <c r="BW97" s="79" t="s">
        <v>90</v>
      </c>
      <c r="BX97" s="79" t="s">
        <v>4</v>
      </c>
      <c r="CL97" s="79" t="s">
        <v>1</v>
      </c>
      <c r="CM97" s="79" t="s">
        <v>84</v>
      </c>
    </row>
    <row r="98" spans="1:91" s="4" customFormat="1" ht="24.75" customHeight="1">
      <c r="A98" s="71" t="s">
        <v>78</v>
      </c>
      <c r="B98" s="72"/>
      <c r="C98" s="73"/>
      <c r="D98" s="536" t="s">
        <v>91</v>
      </c>
      <c r="E98" s="536"/>
      <c r="F98" s="536"/>
      <c r="G98" s="536"/>
      <c r="H98" s="536"/>
      <c r="I98" s="319"/>
      <c r="J98" s="536" t="s">
        <v>92</v>
      </c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6"/>
      <c r="AG98" s="534">
        <f>'UHK-PK 4 - SO-04-VCHOD D'!J30</f>
        <v>0</v>
      </c>
      <c r="AH98" s="535"/>
      <c r="AI98" s="535"/>
      <c r="AJ98" s="535"/>
      <c r="AK98" s="535"/>
      <c r="AL98" s="535"/>
      <c r="AM98" s="535"/>
      <c r="AN98" s="534">
        <f t="shared" si="0"/>
        <v>0</v>
      </c>
      <c r="AO98" s="535"/>
      <c r="AP98" s="535"/>
      <c r="AQ98" s="74" t="s">
        <v>81</v>
      </c>
      <c r="AR98" s="72"/>
      <c r="AS98" s="75">
        <v>0</v>
      </c>
      <c r="AT98" s="76">
        <f t="shared" si="1"/>
        <v>0</v>
      </c>
      <c r="AU98" s="77">
        <f>'UHK-PK 4 - SO-04-VCHOD D'!P132</f>
        <v>426.016342</v>
      </c>
      <c r="AV98" s="76">
        <f>'UHK-PK 4 - SO-04-VCHOD D'!J33</f>
        <v>0</v>
      </c>
      <c r="AW98" s="76">
        <f>'UHK-PK 4 - SO-04-VCHOD D'!J34</f>
        <v>0</v>
      </c>
      <c r="AX98" s="76">
        <f>'UHK-PK 4 - SO-04-VCHOD D'!J35</f>
        <v>0</v>
      </c>
      <c r="AY98" s="76">
        <f>'UHK-PK 4 - SO-04-VCHOD D'!J36</f>
        <v>0</v>
      </c>
      <c r="AZ98" s="76">
        <f>'UHK-PK 4 - SO-04-VCHOD D'!F33</f>
        <v>0</v>
      </c>
      <c r="BA98" s="76">
        <f>'UHK-PK 4 - SO-04-VCHOD D'!F34</f>
        <v>0</v>
      </c>
      <c r="BB98" s="76">
        <f>'UHK-PK 4 - SO-04-VCHOD D'!F35</f>
        <v>0</v>
      </c>
      <c r="BC98" s="76">
        <f>'UHK-PK 4 - SO-04-VCHOD D'!F36</f>
        <v>0</v>
      </c>
      <c r="BD98" s="78">
        <f>'UHK-PK 4 - SO-04-VCHOD D'!F37</f>
        <v>0</v>
      </c>
      <c r="BT98" s="79" t="s">
        <v>82</v>
      </c>
      <c r="BV98" s="79" t="s">
        <v>76</v>
      </c>
      <c r="BW98" s="79" t="s">
        <v>93</v>
      </c>
      <c r="BX98" s="79" t="s">
        <v>4</v>
      </c>
      <c r="CL98" s="79" t="s">
        <v>1</v>
      </c>
      <c r="CM98" s="79" t="s">
        <v>84</v>
      </c>
    </row>
    <row r="99" spans="1:91" s="4" customFormat="1" ht="24.75" customHeight="1">
      <c r="A99" s="71" t="s">
        <v>78</v>
      </c>
      <c r="B99" s="72"/>
      <c r="C99" s="73"/>
      <c r="D99" s="536" t="s">
        <v>94</v>
      </c>
      <c r="E99" s="536"/>
      <c r="F99" s="536"/>
      <c r="G99" s="536"/>
      <c r="H99" s="536"/>
      <c r="I99" s="319"/>
      <c r="J99" s="536" t="s">
        <v>95</v>
      </c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  <c r="AE99" s="536"/>
      <c r="AF99" s="536"/>
      <c r="AG99" s="534">
        <f>'UHK-PK 5 - SO-05-VCHOD E'!J30</f>
        <v>0</v>
      </c>
      <c r="AH99" s="535"/>
      <c r="AI99" s="535"/>
      <c r="AJ99" s="535"/>
      <c r="AK99" s="535"/>
      <c r="AL99" s="535"/>
      <c r="AM99" s="535"/>
      <c r="AN99" s="534">
        <f t="shared" si="0"/>
        <v>0</v>
      </c>
      <c r="AO99" s="535"/>
      <c r="AP99" s="535"/>
      <c r="AQ99" s="74" t="s">
        <v>81</v>
      </c>
      <c r="AR99" s="72"/>
      <c r="AS99" s="75">
        <v>0</v>
      </c>
      <c r="AT99" s="76">
        <f t="shared" si="1"/>
        <v>0</v>
      </c>
      <c r="AU99" s="77">
        <f>'UHK-PK 5 - SO-05-VCHOD E'!P132</f>
        <v>424.287067</v>
      </c>
      <c r="AV99" s="76">
        <f>'UHK-PK 5 - SO-05-VCHOD E'!J33</f>
        <v>0</v>
      </c>
      <c r="AW99" s="76">
        <f>'UHK-PK 5 - SO-05-VCHOD E'!J34</f>
        <v>0</v>
      </c>
      <c r="AX99" s="76">
        <f>'UHK-PK 5 - SO-05-VCHOD E'!J35</f>
        <v>0</v>
      </c>
      <c r="AY99" s="76">
        <f>'UHK-PK 5 - SO-05-VCHOD E'!J36</f>
        <v>0</v>
      </c>
      <c r="AZ99" s="76">
        <f>'UHK-PK 5 - SO-05-VCHOD E'!F33</f>
        <v>0</v>
      </c>
      <c r="BA99" s="76">
        <f>'UHK-PK 5 - SO-05-VCHOD E'!F34</f>
        <v>0</v>
      </c>
      <c r="BB99" s="76">
        <f>'UHK-PK 5 - SO-05-VCHOD E'!F35</f>
        <v>0</v>
      </c>
      <c r="BC99" s="76">
        <f>'UHK-PK 5 - SO-05-VCHOD E'!F36</f>
        <v>0</v>
      </c>
      <c r="BD99" s="78">
        <f>'UHK-PK 5 - SO-05-VCHOD E'!F37</f>
        <v>0</v>
      </c>
      <c r="BT99" s="79" t="s">
        <v>82</v>
      </c>
      <c r="BV99" s="79" t="s">
        <v>76</v>
      </c>
      <c r="BW99" s="79" t="s">
        <v>96</v>
      </c>
      <c r="BX99" s="79" t="s">
        <v>4</v>
      </c>
      <c r="CL99" s="79" t="s">
        <v>1</v>
      </c>
      <c r="CM99" s="79" t="s">
        <v>84</v>
      </c>
    </row>
    <row r="100" spans="1:91" s="4" customFormat="1" ht="24.75" customHeight="1">
      <c r="A100" s="71" t="s">
        <v>78</v>
      </c>
      <c r="B100" s="72"/>
      <c r="C100" s="73"/>
      <c r="D100" s="536" t="s">
        <v>97</v>
      </c>
      <c r="E100" s="536"/>
      <c r="F100" s="536"/>
      <c r="G100" s="536"/>
      <c r="H100" s="536"/>
      <c r="I100" s="319"/>
      <c r="J100" s="536" t="s">
        <v>98</v>
      </c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6"/>
      <c r="AG100" s="534">
        <f>'UHK-PK 6 - SO-06-VCHOD F'!J30</f>
        <v>0</v>
      </c>
      <c r="AH100" s="535"/>
      <c r="AI100" s="535"/>
      <c r="AJ100" s="535"/>
      <c r="AK100" s="535"/>
      <c r="AL100" s="535"/>
      <c r="AM100" s="535"/>
      <c r="AN100" s="534">
        <f t="shared" si="0"/>
        <v>0</v>
      </c>
      <c r="AO100" s="535"/>
      <c r="AP100" s="535"/>
      <c r="AQ100" s="74" t="s">
        <v>81</v>
      </c>
      <c r="AR100" s="72"/>
      <c r="AS100" s="75">
        <v>0</v>
      </c>
      <c r="AT100" s="76">
        <f t="shared" si="1"/>
        <v>0</v>
      </c>
      <c r="AU100" s="77">
        <f>'UHK-PK 6 - SO-06-VCHOD F'!P132</f>
        <v>425.416342</v>
      </c>
      <c r="AV100" s="76">
        <f>'UHK-PK 6 - SO-06-VCHOD F'!J33</f>
        <v>0</v>
      </c>
      <c r="AW100" s="76">
        <f>'UHK-PK 6 - SO-06-VCHOD F'!J34</f>
        <v>0</v>
      </c>
      <c r="AX100" s="76">
        <f>'UHK-PK 6 - SO-06-VCHOD F'!J35</f>
        <v>0</v>
      </c>
      <c r="AY100" s="76">
        <f>'UHK-PK 6 - SO-06-VCHOD F'!J36</f>
        <v>0</v>
      </c>
      <c r="AZ100" s="76">
        <f>'UHK-PK 6 - SO-06-VCHOD F'!F33</f>
        <v>0</v>
      </c>
      <c r="BA100" s="76">
        <f>'UHK-PK 6 - SO-06-VCHOD F'!F34</f>
        <v>0</v>
      </c>
      <c r="BB100" s="76">
        <f>'UHK-PK 6 - SO-06-VCHOD F'!F35</f>
        <v>0</v>
      </c>
      <c r="BC100" s="76">
        <f>'UHK-PK 6 - SO-06-VCHOD F'!F36</f>
        <v>0</v>
      </c>
      <c r="BD100" s="78">
        <f>'UHK-PK 6 - SO-06-VCHOD F'!F37</f>
        <v>0</v>
      </c>
      <c r="BT100" s="79" t="s">
        <v>82</v>
      </c>
      <c r="BV100" s="79" t="s">
        <v>76</v>
      </c>
      <c r="BW100" s="79" t="s">
        <v>99</v>
      </c>
      <c r="BX100" s="79" t="s">
        <v>4</v>
      </c>
      <c r="CL100" s="79" t="s">
        <v>1</v>
      </c>
      <c r="CM100" s="79" t="s">
        <v>84</v>
      </c>
    </row>
    <row r="101" spans="1:91" s="4" customFormat="1" ht="24.75" customHeight="1">
      <c r="A101" s="71" t="s">
        <v>78</v>
      </c>
      <c r="B101" s="72"/>
      <c r="C101" s="73"/>
      <c r="D101" s="536" t="s">
        <v>100</v>
      </c>
      <c r="E101" s="536"/>
      <c r="F101" s="536"/>
      <c r="G101" s="536"/>
      <c r="H101" s="536"/>
      <c r="I101" s="319"/>
      <c r="J101" s="536" t="s">
        <v>101</v>
      </c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6"/>
      <c r="AE101" s="536"/>
      <c r="AF101" s="536"/>
      <c r="AG101" s="534">
        <f>'UHK-PK 7 - SO-07-VCHOD G'!J30</f>
        <v>0</v>
      </c>
      <c r="AH101" s="535"/>
      <c r="AI101" s="535"/>
      <c r="AJ101" s="535"/>
      <c r="AK101" s="535"/>
      <c r="AL101" s="535"/>
      <c r="AM101" s="535"/>
      <c r="AN101" s="534">
        <f t="shared" si="0"/>
        <v>0</v>
      </c>
      <c r="AO101" s="535"/>
      <c r="AP101" s="535"/>
      <c r="AQ101" s="74" t="s">
        <v>81</v>
      </c>
      <c r="AR101" s="72"/>
      <c r="AS101" s="75">
        <v>0</v>
      </c>
      <c r="AT101" s="76">
        <f t="shared" si="1"/>
        <v>0</v>
      </c>
      <c r="AU101" s="77">
        <f>'UHK-PK 7 - SO-07-VCHOD G'!P132</f>
        <v>426.682512</v>
      </c>
      <c r="AV101" s="76">
        <f>'UHK-PK 7 - SO-07-VCHOD G'!J33</f>
        <v>0</v>
      </c>
      <c r="AW101" s="76">
        <f>'UHK-PK 7 - SO-07-VCHOD G'!J34</f>
        <v>0</v>
      </c>
      <c r="AX101" s="76">
        <f>'UHK-PK 7 - SO-07-VCHOD G'!J35</f>
        <v>0</v>
      </c>
      <c r="AY101" s="76">
        <f>'UHK-PK 7 - SO-07-VCHOD G'!J36</f>
        <v>0</v>
      </c>
      <c r="AZ101" s="76">
        <f>'UHK-PK 7 - SO-07-VCHOD G'!F33</f>
        <v>0</v>
      </c>
      <c r="BA101" s="76">
        <f>'UHK-PK 7 - SO-07-VCHOD G'!F34</f>
        <v>0</v>
      </c>
      <c r="BB101" s="76">
        <f>'UHK-PK 7 - SO-07-VCHOD G'!F35</f>
        <v>0</v>
      </c>
      <c r="BC101" s="76">
        <f>'UHK-PK 7 - SO-07-VCHOD G'!F36</f>
        <v>0</v>
      </c>
      <c r="BD101" s="78">
        <f>'UHK-PK 7 - SO-07-VCHOD G'!F37</f>
        <v>0</v>
      </c>
      <c r="BT101" s="79" t="s">
        <v>82</v>
      </c>
      <c r="BV101" s="79" t="s">
        <v>76</v>
      </c>
      <c r="BW101" s="79" t="s">
        <v>102</v>
      </c>
      <c r="BX101" s="79" t="s">
        <v>4</v>
      </c>
      <c r="CL101" s="79" t="s">
        <v>1</v>
      </c>
      <c r="CM101" s="79" t="s">
        <v>84</v>
      </c>
    </row>
    <row r="102" spans="1:91" s="4" customFormat="1" ht="24.75" customHeight="1">
      <c r="A102" s="71" t="s">
        <v>78</v>
      </c>
      <c r="B102" s="72"/>
      <c r="C102" s="73"/>
      <c r="D102" s="536" t="s">
        <v>103</v>
      </c>
      <c r="E102" s="536"/>
      <c r="F102" s="536"/>
      <c r="G102" s="536"/>
      <c r="H102" s="536"/>
      <c r="I102" s="319"/>
      <c r="J102" s="536" t="s">
        <v>697</v>
      </c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36"/>
      <c r="AE102" s="536"/>
      <c r="AF102" s="536"/>
      <c r="AG102" s="534">
        <f>'UHK-PK 8 - SO-08-Střecha ...'!J30</f>
        <v>0</v>
      </c>
      <c r="AH102" s="535"/>
      <c r="AI102" s="535"/>
      <c r="AJ102" s="535"/>
      <c r="AK102" s="535"/>
      <c r="AL102" s="535"/>
      <c r="AM102" s="535"/>
      <c r="AN102" s="534">
        <f t="shared" si="0"/>
        <v>0</v>
      </c>
      <c r="AO102" s="535"/>
      <c r="AP102" s="535"/>
      <c r="AQ102" s="74" t="s">
        <v>81</v>
      </c>
      <c r="AR102" s="72"/>
      <c r="AS102" s="75">
        <v>0</v>
      </c>
      <c r="AT102" s="76">
        <f t="shared" si="1"/>
        <v>0</v>
      </c>
      <c r="AU102" s="77">
        <f>'UHK-PK 8 - SO-08-Střecha ...'!P125</f>
        <v>154.85636200000002</v>
      </c>
      <c r="AV102" s="76">
        <f>'UHK-PK 8 - SO-08-Střecha ...'!J33</f>
        <v>0</v>
      </c>
      <c r="AW102" s="76">
        <f>'UHK-PK 8 - SO-08-Střecha ...'!J34</f>
        <v>0</v>
      </c>
      <c r="AX102" s="76">
        <f>'UHK-PK 8 - SO-08-Střecha ...'!J35</f>
        <v>0</v>
      </c>
      <c r="AY102" s="76">
        <f>'UHK-PK 8 - SO-08-Střecha ...'!J36</f>
        <v>0</v>
      </c>
      <c r="AZ102" s="76">
        <f>'UHK-PK 8 - SO-08-Střecha ...'!F33</f>
        <v>0</v>
      </c>
      <c r="BA102" s="76">
        <f>'UHK-PK 8 - SO-08-Střecha ...'!F34</f>
        <v>0</v>
      </c>
      <c r="BB102" s="76">
        <f>'UHK-PK 8 - SO-08-Střecha ...'!F35</f>
        <v>0</v>
      </c>
      <c r="BC102" s="76">
        <f>'UHK-PK 8 - SO-08-Střecha ...'!F36</f>
        <v>0</v>
      </c>
      <c r="BD102" s="78">
        <f>'UHK-PK 8 - SO-08-Střecha ...'!F37</f>
        <v>0</v>
      </c>
      <c r="BT102" s="79" t="s">
        <v>82</v>
      </c>
      <c r="BV102" s="79" t="s">
        <v>76</v>
      </c>
      <c r="BW102" s="79" t="s">
        <v>104</v>
      </c>
      <c r="BX102" s="79" t="s">
        <v>4</v>
      </c>
      <c r="CL102" s="79" t="s">
        <v>1</v>
      </c>
      <c r="CM102" s="79" t="s">
        <v>84</v>
      </c>
    </row>
    <row r="103" spans="1:91" s="4" customFormat="1" ht="24.75" customHeight="1">
      <c r="A103" s="71" t="s">
        <v>78</v>
      </c>
      <c r="B103" s="72"/>
      <c r="C103" s="73"/>
      <c r="D103" s="536" t="s">
        <v>105</v>
      </c>
      <c r="E103" s="536"/>
      <c r="F103" s="536"/>
      <c r="G103" s="536"/>
      <c r="H103" s="536"/>
      <c r="I103" s="319"/>
      <c r="J103" s="536" t="s">
        <v>106</v>
      </c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4">
        <f>'UHK-PK 9 - SO-09-VRN'!J30</f>
        <v>0</v>
      </c>
      <c r="AH103" s="535"/>
      <c r="AI103" s="535"/>
      <c r="AJ103" s="535"/>
      <c r="AK103" s="535"/>
      <c r="AL103" s="535"/>
      <c r="AM103" s="535"/>
      <c r="AN103" s="534">
        <f t="shared" si="0"/>
        <v>0</v>
      </c>
      <c r="AO103" s="535"/>
      <c r="AP103" s="535"/>
      <c r="AQ103" s="74" t="s">
        <v>81</v>
      </c>
      <c r="AR103" s="72"/>
      <c r="AS103" s="80">
        <v>0</v>
      </c>
      <c r="AT103" s="81">
        <f t="shared" si="1"/>
        <v>0</v>
      </c>
      <c r="AU103" s="82">
        <f>'UHK-PK 9 - SO-09-VRN'!P120</f>
        <v>0</v>
      </c>
      <c r="AV103" s="81">
        <f>'UHK-PK 9 - SO-09-VRN'!J33</f>
        <v>0</v>
      </c>
      <c r="AW103" s="81">
        <f>'UHK-PK 9 - SO-09-VRN'!J34</f>
        <v>0</v>
      </c>
      <c r="AX103" s="81">
        <f>'UHK-PK 9 - SO-09-VRN'!J35</f>
        <v>0</v>
      </c>
      <c r="AY103" s="81">
        <f>'UHK-PK 9 - SO-09-VRN'!J36</f>
        <v>0</v>
      </c>
      <c r="AZ103" s="81">
        <f>'UHK-PK 9 - SO-09-VRN'!F33</f>
        <v>0</v>
      </c>
      <c r="BA103" s="81">
        <f>'UHK-PK 9 - SO-09-VRN'!F34</f>
        <v>0</v>
      </c>
      <c r="BB103" s="81">
        <f>'UHK-PK 9 - SO-09-VRN'!F35</f>
        <v>0</v>
      </c>
      <c r="BC103" s="81">
        <f>'UHK-PK 9 - SO-09-VRN'!F36</f>
        <v>0</v>
      </c>
      <c r="BD103" s="83">
        <f>'UHK-PK 9 - SO-09-VRN'!F37</f>
        <v>0</v>
      </c>
      <c r="BT103" s="79" t="s">
        <v>82</v>
      </c>
      <c r="BV103" s="79" t="s">
        <v>76</v>
      </c>
      <c r="BW103" s="79" t="s">
        <v>107</v>
      </c>
      <c r="BX103" s="79" t="s">
        <v>4</v>
      </c>
      <c r="CL103" s="79" t="s">
        <v>1</v>
      </c>
      <c r="CM103" s="79" t="s">
        <v>84</v>
      </c>
    </row>
    <row r="104" spans="1:57" s="2" customFormat="1" ht="30" customHeight="1">
      <c r="A104" s="326"/>
      <c r="B104" s="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/>
      <c r="BE104" s="326"/>
    </row>
    <row r="105" spans="1:57" s="2" customFormat="1" ht="6.95" customHeight="1">
      <c r="A105" s="326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</row>
  </sheetData>
  <sheetProtection password="DAFF" sheet="1" objects="1" scenarios="1"/>
  <mergeCells count="7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UHK-PK 1 - SO-01-VCHOD A'!C2" display="/"/>
    <hyperlink ref="A96" location="'UHK-PK 2 - SO-02-VCHOD B'!C2" display="/"/>
    <hyperlink ref="A97" location="'UHK-PK 3 - SO-03-VCHOD C'!C2" display="/"/>
    <hyperlink ref="A98" location="'UHK-PK 4 - SO-04-VCHOD D'!C2" display="/"/>
    <hyperlink ref="A99" location="'UHK-PK 5 - SO-05-VCHOD E'!C2" display="/"/>
    <hyperlink ref="A100" location="'UHK-PK 6 - SO-06-VCHOD F'!C2" display="/"/>
    <hyperlink ref="A101" location="'UHK-PK 7 - SO-07-VCHOD G'!C2" display="/"/>
    <hyperlink ref="A102" location="'UHK-PK 8 - SO-08-Střecha ...'!C2" display="/"/>
    <hyperlink ref="A103" location="'UHK-PK 9 - SO-09-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B1:U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1" width="11.28125" style="178" hidden="1" customWidth="1"/>
    <col min="22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750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'SLP - vchod B - položky'!F25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'SLP - vchod B - položky'!H25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P31"/>
  <sheetViews>
    <sheetView view="pageBreakPreview" zoomScaleSheetLayoutView="100" workbookViewId="0" topLeftCell="A1">
      <pane ySplit="5" topLeftCell="A6" activePane="bottomLeft" state="frozen"/>
      <selection pane="topLeft" activeCell="U10" sqref="U10:U11"/>
      <selection pane="bottomLeft" activeCell="E14" sqref="E14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749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748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v>2</v>
      </c>
      <c r="B8" s="252" t="s">
        <v>733</v>
      </c>
      <c r="C8" s="213"/>
      <c r="D8" s="211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28">A8+1</f>
        <v>3</v>
      </c>
      <c r="B9" s="315" t="s">
        <v>734</v>
      </c>
      <c r="C9" s="213" t="s">
        <v>299</v>
      </c>
      <c r="D9" s="211">
        <v>1</v>
      </c>
      <c r="E9" s="262"/>
      <c r="F9" s="257">
        <f aca="true" t="shared" si="1" ref="F9:F18">D9*E9</f>
        <v>0</v>
      </c>
      <c r="G9" s="258"/>
      <c r="H9" s="257">
        <f aca="true" t="shared" si="2" ref="H9:H18">D9*G9</f>
        <v>0</v>
      </c>
      <c r="I9" s="257">
        <f aca="true" t="shared" si="3" ref="I9:I18">F9+H9</f>
        <v>0</v>
      </c>
      <c r="K9" s="254">
        <v>7440</v>
      </c>
      <c r="L9" s="255"/>
      <c r="M9" s="259">
        <v>0</v>
      </c>
      <c r="N9" s="256"/>
      <c r="O9" s="256"/>
    </row>
    <row r="10" spans="1:15" ht="15">
      <c r="A10" s="246">
        <f t="shared" si="0"/>
        <v>4</v>
      </c>
      <c r="B10" s="315" t="s">
        <v>735</v>
      </c>
      <c r="C10" s="213" t="s">
        <v>299</v>
      </c>
      <c r="D10" s="211">
        <v>1</v>
      </c>
      <c r="E10" s="262"/>
      <c r="F10" s="257">
        <f t="shared" si="1"/>
        <v>0</v>
      </c>
      <c r="G10" s="258"/>
      <c r="H10" s="257">
        <f t="shared" si="2"/>
        <v>0</v>
      </c>
      <c r="I10" s="257">
        <f t="shared" si="3"/>
        <v>0</v>
      </c>
      <c r="K10" s="254">
        <v>3104</v>
      </c>
      <c r="L10" s="255"/>
      <c r="M10" s="259">
        <v>0</v>
      </c>
      <c r="N10" s="256"/>
      <c r="O10" s="256"/>
    </row>
    <row r="11" spans="1:15" ht="15">
      <c r="A11" s="246">
        <f t="shared" si="0"/>
        <v>5</v>
      </c>
      <c r="B11" s="316" t="s">
        <v>736</v>
      </c>
      <c r="C11" s="213" t="s">
        <v>299</v>
      </c>
      <c r="D11" s="211">
        <v>1</v>
      </c>
      <c r="E11" s="262"/>
      <c r="F11" s="257">
        <f t="shared" si="1"/>
        <v>0</v>
      </c>
      <c r="G11" s="258"/>
      <c r="H11" s="257">
        <f t="shared" si="2"/>
        <v>0</v>
      </c>
      <c r="I11" s="257">
        <f t="shared" si="3"/>
        <v>0</v>
      </c>
      <c r="K11" s="254">
        <v>860</v>
      </c>
      <c r="L11" s="255"/>
      <c r="M11" s="259">
        <v>0</v>
      </c>
      <c r="N11" s="256"/>
      <c r="O11" s="256"/>
    </row>
    <row r="12" spans="1:15" ht="15">
      <c r="A12" s="246">
        <f t="shared" si="0"/>
        <v>6</v>
      </c>
      <c r="B12" s="316" t="s">
        <v>737</v>
      </c>
      <c r="C12" s="213" t="s">
        <v>299</v>
      </c>
      <c r="D12" s="211">
        <v>1</v>
      </c>
      <c r="E12" s="262"/>
      <c r="F12" s="257">
        <f t="shared" si="1"/>
        <v>0</v>
      </c>
      <c r="G12" s="258"/>
      <c r="H12" s="257">
        <f t="shared" si="2"/>
        <v>0</v>
      </c>
      <c r="I12" s="257">
        <f t="shared" si="3"/>
        <v>0</v>
      </c>
      <c r="K12" s="254">
        <v>2280</v>
      </c>
      <c r="L12" s="255"/>
      <c r="M12" s="259">
        <v>0</v>
      </c>
      <c r="N12" s="256"/>
      <c r="O12" s="256"/>
    </row>
    <row r="13" spans="1:15" ht="15">
      <c r="A13" s="246">
        <f t="shared" si="0"/>
        <v>7</v>
      </c>
      <c r="B13" s="316" t="s">
        <v>738</v>
      </c>
      <c r="C13" s="213" t="s">
        <v>299</v>
      </c>
      <c r="D13" s="211">
        <v>1</v>
      </c>
      <c r="E13" s="262"/>
      <c r="F13" s="257">
        <f t="shared" si="1"/>
        <v>0</v>
      </c>
      <c r="G13" s="258"/>
      <c r="H13" s="257">
        <f t="shared" si="2"/>
        <v>0</v>
      </c>
      <c r="I13" s="257">
        <f t="shared" si="3"/>
        <v>0</v>
      </c>
      <c r="K13" s="254">
        <v>440</v>
      </c>
      <c r="L13" s="255"/>
      <c r="M13" s="259">
        <v>0</v>
      </c>
      <c r="N13" s="256"/>
      <c r="O13" s="256"/>
    </row>
    <row r="14" spans="1:15" ht="15">
      <c r="A14" s="246">
        <f t="shared" si="0"/>
        <v>8</v>
      </c>
      <c r="B14" s="315" t="s">
        <v>739</v>
      </c>
      <c r="C14" s="213" t="s">
        <v>299</v>
      </c>
      <c r="D14" s="211">
        <v>1</v>
      </c>
      <c r="E14" s="262"/>
      <c r="F14" s="257">
        <f t="shared" si="1"/>
        <v>0</v>
      </c>
      <c r="G14" s="258"/>
      <c r="H14" s="257">
        <f t="shared" si="2"/>
        <v>0</v>
      </c>
      <c r="I14" s="257">
        <f t="shared" si="3"/>
        <v>0</v>
      </c>
      <c r="K14" s="254">
        <v>120</v>
      </c>
      <c r="L14" s="255"/>
      <c r="M14" s="259">
        <v>0</v>
      </c>
      <c r="N14" s="256"/>
      <c r="O14" s="256"/>
    </row>
    <row r="15" spans="1:15" ht="15">
      <c r="A15" s="246">
        <f t="shared" si="0"/>
        <v>9</v>
      </c>
      <c r="B15" s="315" t="s">
        <v>740</v>
      </c>
      <c r="C15" s="213" t="s">
        <v>741</v>
      </c>
      <c r="D15" s="211">
        <v>1</v>
      </c>
      <c r="E15" s="262"/>
      <c r="F15" s="257">
        <f t="shared" si="1"/>
        <v>0</v>
      </c>
      <c r="G15" s="258"/>
      <c r="H15" s="257">
        <f t="shared" si="2"/>
        <v>0</v>
      </c>
      <c r="I15" s="257">
        <f t="shared" si="3"/>
        <v>0</v>
      </c>
      <c r="K15" s="254">
        <v>300</v>
      </c>
      <c r="L15" s="255"/>
      <c r="M15" s="259">
        <v>0</v>
      </c>
      <c r="N15" s="256"/>
      <c r="O15" s="256"/>
    </row>
    <row r="16" spans="1:15" ht="15">
      <c r="A16" s="246">
        <f t="shared" si="0"/>
        <v>10</v>
      </c>
      <c r="B16" s="211" t="s">
        <v>742</v>
      </c>
      <c r="C16" s="213" t="s">
        <v>367</v>
      </c>
      <c r="D16" s="211">
        <v>30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9</v>
      </c>
      <c r="L16" s="255"/>
      <c r="M16" s="254">
        <v>12</v>
      </c>
      <c r="N16" s="256"/>
      <c r="O16" s="256"/>
    </row>
    <row r="17" spans="1:15" ht="15">
      <c r="A17" s="246">
        <f t="shared" si="0"/>
        <v>11</v>
      </c>
      <c r="B17" s="211" t="s">
        <v>743</v>
      </c>
      <c r="C17" s="213" t="s">
        <v>367</v>
      </c>
      <c r="D17" s="211">
        <v>6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16</v>
      </c>
      <c r="L17" s="255"/>
      <c r="M17" s="254">
        <v>12</v>
      </c>
      <c r="N17" s="256"/>
      <c r="O17" s="256"/>
    </row>
    <row r="18" spans="1:15" ht="15">
      <c r="A18" s="246">
        <f t="shared" si="0"/>
        <v>12</v>
      </c>
      <c r="B18" s="211" t="s">
        <v>744</v>
      </c>
      <c r="C18" s="213" t="s">
        <v>677</v>
      </c>
      <c r="D18" s="211">
        <v>6.5</v>
      </c>
      <c r="E18" s="261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9">
        <v>0</v>
      </c>
      <c r="L18" s="255"/>
      <c r="M18" s="254">
        <v>420</v>
      </c>
      <c r="N18" s="256"/>
      <c r="O18" s="256"/>
    </row>
    <row r="19" spans="1:15" ht="15">
      <c r="A19" s="246">
        <f t="shared" si="0"/>
        <v>13</v>
      </c>
      <c r="K19" s="254"/>
      <c r="L19" s="255"/>
      <c r="M19" s="254"/>
      <c r="N19" s="256"/>
      <c r="O19" s="256"/>
    </row>
    <row r="20" spans="1:16" s="285" customFormat="1" ht="22.5" customHeight="1">
      <c r="A20" s="246">
        <v>14</v>
      </c>
      <c r="B20" s="280" t="s">
        <v>688</v>
      </c>
      <c r="C20" s="281"/>
      <c r="D20" s="282"/>
      <c r="E20" s="281"/>
      <c r="F20" s="283"/>
      <c r="G20" s="282"/>
      <c r="H20" s="283"/>
      <c r="I20" s="284"/>
      <c r="K20" s="286"/>
      <c r="L20" s="286"/>
      <c r="M20" s="287"/>
      <c r="N20" s="288"/>
      <c r="O20" s="289"/>
      <c r="P20" s="289"/>
    </row>
    <row r="21" spans="1:13" ht="15" customHeight="1">
      <c r="A21" s="246">
        <f t="shared" si="0"/>
        <v>15</v>
      </c>
      <c r="B21" s="234"/>
      <c r="C21" s="234"/>
      <c r="D21" s="234"/>
      <c r="E21" s="234"/>
      <c r="F21" s="234" t="s">
        <v>689</v>
      </c>
      <c r="G21" s="234"/>
      <c r="H21" s="290" t="s">
        <v>690</v>
      </c>
      <c r="I21" s="290" t="s">
        <v>691</v>
      </c>
      <c r="K21" s="214"/>
      <c r="L21" s="214"/>
      <c r="M21" s="214"/>
    </row>
    <row r="22" spans="1:13" ht="15" customHeight="1">
      <c r="A22" s="246">
        <f t="shared" si="0"/>
        <v>16</v>
      </c>
      <c r="B22" s="234"/>
      <c r="C22" s="234"/>
      <c r="D22" s="234"/>
      <c r="E22" s="234"/>
      <c r="F22" s="291">
        <f>SUM(F8:F19)</f>
        <v>0</v>
      </c>
      <c r="G22" s="292"/>
      <c r="H22" s="291">
        <f>SUM(H8:H19)</f>
        <v>0</v>
      </c>
      <c r="I22" s="291">
        <f>SUM(I8:I19)</f>
        <v>0</v>
      </c>
      <c r="K22" s="293">
        <f>SUM(F22:H22)</f>
        <v>0</v>
      </c>
      <c r="L22" s="214"/>
      <c r="M22" s="214"/>
    </row>
    <row r="23" spans="1:13" ht="15" customHeight="1" thickBot="1">
      <c r="A23" s="246">
        <f t="shared" si="0"/>
        <v>17</v>
      </c>
      <c r="B23" s="294" t="s">
        <v>692</v>
      </c>
      <c r="C23" s="294"/>
      <c r="D23" s="402"/>
      <c r="E23" s="295"/>
      <c r="F23" s="296">
        <f>F22/100*D23</f>
        <v>0</v>
      </c>
      <c r="G23" s="295"/>
      <c r="H23" s="295"/>
      <c r="I23" s="295"/>
      <c r="K23" s="271">
        <v>5</v>
      </c>
      <c r="L23" s="214"/>
      <c r="M23" s="214"/>
    </row>
    <row r="24" spans="1:13" ht="6" customHeight="1" thickBot="1">
      <c r="A24" s="246">
        <f t="shared" si="0"/>
        <v>18</v>
      </c>
      <c r="K24" s="214"/>
      <c r="L24" s="214"/>
      <c r="M24" s="214"/>
    </row>
    <row r="25" spans="1:13" ht="15" customHeight="1" thickBot="1">
      <c r="A25" s="246">
        <f t="shared" si="0"/>
        <v>19</v>
      </c>
      <c r="B25" s="297" t="s">
        <v>693</v>
      </c>
      <c r="C25" s="297"/>
      <c r="D25" s="298"/>
      <c r="E25" s="299"/>
      <c r="F25" s="300">
        <f>F22+F23</f>
        <v>0</v>
      </c>
      <c r="G25" s="301"/>
      <c r="H25" s="302">
        <f>H22</f>
        <v>0</v>
      </c>
      <c r="I25" s="303">
        <f>F25+H25</f>
        <v>0</v>
      </c>
      <c r="K25" s="293">
        <f>K22+F23</f>
        <v>0</v>
      </c>
      <c r="L25" s="214"/>
      <c r="M25" s="214"/>
    </row>
    <row r="26" spans="1:13" ht="15" customHeight="1">
      <c r="A26" s="246">
        <f t="shared" si="0"/>
        <v>20</v>
      </c>
      <c r="K26" s="214"/>
      <c r="L26" s="214"/>
      <c r="M26" s="214"/>
    </row>
    <row r="27" spans="1:13" ht="16.5" customHeight="1">
      <c r="A27" s="246">
        <f t="shared" si="0"/>
        <v>21</v>
      </c>
      <c r="B27" s="304" t="s">
        <v>694</v>
      </c>
      <c r="E27" s="305">
        <f>I25</f>
        <v>0</v>
      </c>
      <c r="F27" s="306" t="s">
        <v>630</v>
      </c>
      <c r="I27" s="257"/>
      <c r="K27" s="214"/>
      <c r="L27" s="214"/>
      <c r="M27" s="214"/>
    </row>
    <row r="28" spans="1:13" ht="16.5" customHeight="1" thickBot="1">
      <c r="A28" s="246">
        <f t="shared" si="0"/>
        <v>22</v>
      </c>
      <c r="B28" s="304" t="s">
        <v>695</v>
      </c>
      <c r="C28" s="307" t="s">
        <v>317</v>
      </c>
      <c r="D28" s="213">
        <v>0</v>
      </c>
      <c r="E28" s="305">
        <f>I25/100*D28</f>
        <v>0</v>
      </c>
      <c r="F28" s="306" t="s">
        <v>630</v>
      </c>
      <c r="K28" s="214"/>
      <c r="L28" s="214"/>
      <c r="M28" s="214"/>
    </row>
    <row r="29" spans="1:13" ht="22.5" customHeight="1" thickBot="1">
      <c r="A29" s="246">
        <f>A28+1</f>
        <v>23</v>
      </c>
      <c r="B29" s="308" t="s">
        <v>696</v>
      </c>
      <c r="C29" s="309"/>
      <c r="D29" s="310"/>
      <c r="E29" s="311">
        <f>E27+E28</f>
        <v>0</v>
      </c>
      <c r="F29" s="312" t="s">
        <v>630</v>
      </c>
      <c r="G29" s="313"/>
      <c r="H29" s="308"/>
      <c r="I29" s="313"/>
      <c r="J29" s="219"/>
      <c r="K29" s="214"/>
      <c r="L29" s="214"/>
      <c r="M29" s="214"/>
    </row>
    <row r="30" ht="12">
      <c r="A30" s="246">
        <f>A29+1</f>
        <v>24</v>
      </c>
    </row>
    <row r="31" ht="12">
      <c r="A31" s="246">
        <f>A30+1</f>
        <v>25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257"/>
  <sheetViews>
    <sheetView showGridLines="0" workbookViewId="0" topLeftCell="A121">
      <selection activeCell="I256" sqref="I2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90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474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ROUND(J132,2)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J30</f>
        <v>0</v>
      </c>
      <c r="G33" s="25"/>
      <c r="H33" s="25"/>
      <c r="I33" s="92">
        <v>0.21</v>
      </c>
      <c r="J33" s="91">
        <f>F33*0.21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/>
      <c r="G34" s="25"/>
      <c r="H34" s="25"/>
      <c r="I34" s="92">
        <v>0.15</v>
      </c>
      <c r="J34" s="91"/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ROUND((SUM(BG132:BG254)),2)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ROUND((SUM(BH132:BH254)),2)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ROUND((SUM(BI132:BI254)),2)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3 - SO-03-VCHOD C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J132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116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7" customFormat="1" ht="19.9" customHeight="1" hidden="1">
      <c r="B98" s="108"/>
      <c r="D98" s="109" t="s">
        <v>117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7" customFormat="1" ht="19.9" customHeight="1" hidden="1">
      <c r="B99" s="108"/>
      <c r="D99" s="109" t="s">
        <v>118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7" customFormat="1" ht="19.9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J170</f>
        <v>0</v>
      </c>
      <c r="L100" s="108"/>
    </row>
    <row r="101" spans="2:12" s="7" customFormat="1" ht="19.9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J176</f>
        <v>0</v>
      </c>
      <c r="L101" s="108"/>
    </row>
    <row r="102" spans="2:12" s="6" customFormat="1" ht="24.95" customHeight="1" hidden="1">
      <c r="B102" s="104"/>
      <c r="D102" s="105" t="s">
        <v>121</v>
      </c>
      <c r="E102" s="106"/>
      <c r="F102" s="106"/>
      <c r="G102" s="106"/>
      <c r="H102" s="106"/>
      <c r="I102" s="106"/>
      <c r="J102" s="107">
        <f>J178</f>
        <v>0</v>
      </c>
      <c r="L102" s="104"/>
    </row>
    <row r="103" spans="2:12" s="7" customFormat="1" ht="19.9" customHeight="1" hidden="1">
      <c r="B103" s="108"/>
      <c r="D103" s="109" t="s">
        <v>122</v>
      </c>
      <c r="E103" s="110"/>
      <c r="F103" s="110"/>
      <c r="G103" s="110"/>
      <c r="H103" s="110"/>
      <c r="I103" s="110"/>
      <c r="J103" s="111">
        <f>J179</f>
        <v>0</v>
      </c>
      <c r="L103" s="108"/>
    </row>
    <row r="104" spans="2:12" s="7" customFormat="1" ht="19.9" customHeight="1" hidden="1">
      <c r="B104" s="108"/>
      <c r="D104" s="109" t="s">
        <v>123</v>
      </c>
      <c r="E104" s="110"/>
      <c r="F104" s="110"/>
      <c r="G104" s="110"/>
      <c r="H104" s="110"/>
      <c r="I104" s="110"/>
      <c r="J104" s="111">
        <f>J181</f>
        <v>0</v>
      </c>
      <c r="L104" s="108"/>
    </row>
    <row r="105" spans="2:12" s="7" customFormat="1" ht="19.9" customHeight="1" hidden="1">
      <c r="B105" s="108"/>
      <c r="D105" s="109" t="s">
        <v>124</v>
      </c>
      <c r="E105" s="110"/>
      <c r="F105" s="110"/>
      <c r="G105" s="110"/>
      <c r="H105" s="110"/>
      <c r="I105" s="110"/>
      <c r="J105" s="111">
        <f>J184</f>
        <v>0</v>
      </c>
      <c r="L105" s="108"/>
    </row>
    <row r="106" spans="2:12" s="7" customFormat="1" ht="19.9" customHeight="1" hidden="1">
      <c r="B106" s="108"/>
      <c r="D106" s="109" t="s">
        <v>125</v>
      </c>
      <c r="E106" s="110"/>
      <c r="F106" s="110"/>
      <c r="G106" s="110"/>
      <c r="H106" s="110"/>
      <c r="I106" s="110"/>
      <c r="J106" s="111">
        <f>J186</f>
        <v>0</v>
      </c>
      <c r="L106" s="108"/>
    </row>
    <row r="107" spans="2:12" s="7" customFormat="1" ht="19.9" customHeight="1" hidden="1">
      <c r="B107" s="108"/>
      <c r="D107" s="109" t="s">
        <v>126</v>
      </c>
      <c r="E107" s="110"/>
      <c r="F107" s="110"/>
      <c r="G107" s="110"/>
      <c r="H107" s="110"/>
      <c r="I107" s="110"/>
      <c r="J107" s="111">
        <f>J188</f>
        <v>0</v>
      </c>
      <c r="L107" s="108"/>
    </row>
    <row r="108" spans="2:12" s="7" customFormat="1" ht="19.9" customHeight="1" hidden="1">
      <c r="B108" s="108"/>
      <c r="D108" s="109" t="s">
        <v>127</v>
      </c>
      <c r="E108" s="110"/>
      <c r="F108" s="110"/>
      <c r="G108" s="110"/>
      <c r="H108" s="110"/>
      <c r="I108" s="110"/>
      <c r="J108" s="111">
        <f>J194</f>
        <v>0</v>
      </c>
      <c r="L108" s="108"/>
    </row>
    <row r="109" spans="2:12" s="7" customFormat="1" ht="19.9" customHeight="1" hidden="1">
      <c r="B109" s="108"/>
      <c r="D109" s="109" t="s">
        <v>128</v>
      </c>
      <c r="E109" s="110"/>
      <c r="F109" s="110"/>
      <c r="G109" s="110"/>
      <c r="H109" s="110"/>
      <c r="I109" s="110"/>
      <c r="J109" s="111">
        <f>J212</f>
        <v>0</v>
      </c>
      <c r="L109" s="108"/>
    </row>
    <row r="110" spans="2:12" s="7" customFormat="1" ht="19.9" customHeight="1" hidden="1">
      <c r="B110" s="108"/>
      <c r="D110" s="109" t="s">
        <v>129</v>
      </c>
      <c r="E110" s="110"/>
      <c r="F110" s="110"/>
      <c r="G110" s="110"/>
      <c r="H110" s="110"/>
      <c r="I110" s="110"/>
      <c r="J110" s="111">
        <f>J229</f>
        <v>0</v>
      </c>
      <c r="L110" s="108"/>
    </row>
    <row r="111" spans="2:12" s="7" customFormat="1" ht="19.9" customHeight="1" hidden="1">
      <c r="B111" s="108"/>
      <c r="D111" s="109" t="s">
        <v>130</v>
      </c>
      <c r="E111" s="110"/>
      <c r="F111" s="110"/>
      <c r="G111" s="110"/>
      <c r="H111" s="110"/>
      <c r="I111" s="110"/>
      <c r="J111" s="111">
        <f>J236</f>
        <v>0</v>
      </c>
      <c r="L111" s="108"/>
    </row>
    <row r="112" spans="2:12" s="7" customFormat="1" ht="19.9" customHeight="1" hidden="1">
      <c r="B112" s="108"/>
      <c r="D112" s="109" t="s">
        <v>131</v>
      </c>
      <c r="E112" s="110"/>
      <c r="F112" s="110"/>
      <c r="G112" s="110"/>
      <c r="H112" s="110"/>
      <c r="I112" s="110"/>
      <c r="J112" s="111">
        <f>J252</f>
        <v>0</v>
      </c>
      <c r="L112" s="108"/>
    </row>
    <row r="113" spans="1:31" s="2" customFormat="1" ht="21.75" customHeight="1" hidden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 hidden="1">
      <c r="A114" s="25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ht="12" hidden="1"/>
    <row r="116" ht="12" hidden="1"/>
    <row r="117" ht="12" hidden="1"/>
    <row r="118" spans="1:31" s="2" customFormat="1" ht="6.95" customHeight="1">
      <c r="A118" s="25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24.95" customHeight="1">
      <c r="A119" s="25"/>
      <c r="B119" s="26"/>
      <c r="C119" s="17" t="s">
        <v>132</v>
      </c>
      <c r="D119" s="25"/>
      <c r="E119" s="25"/>
      <c r="F119" s="25"/>
      <c r="G119" s="25"/>
      <c r="H119" s="25"/>
      <c r="I119" s="25"/>
      <c r="J119" s="25"/>
      <c r="K119" s="25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14</v>
      </c>
      <c r="D121" s="25"/>
      <c r="E121" s="25"/>
      <c r="F121" s="25"/>
      <c r="G121" s="25"/>
      <c r="H121" s="25"/>
      <c r="I121" s="25"/>
      <c r="J121" s="25"/>
      <c r="K121" s="25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553" t="str">
        <f>E7</f>
        <v>Rekonstrukce a modernizace-III.etapa</v>
      </c>
      <c r="F122" s="554"/>
      <c r="G122" s="554"/>
      <c r="H122" s="554"/>
      <c r="I122" s="25"/>
      <c r="J122" s="25"/>
      <c r="K122" s="25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109</v>
      </c>
      <c r="D123" s="25"/>
      <c r="E123" s="25"/>
      <c r="F123" s="25"/>
      <c r="G123" s="25"/>
      <c r="H123" s="25"/>
      <c r="I123" s="25"/>
      <c r="J123" s="25"/>
      <c r="K123" s="25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6.5" customHeight="1">
      <c r="A124" s="25"/>
      <c r="B124" s="26"/>
      <c r="C124" s="25"/>
      <c r="D124" s="25"/>
      <c r="E124" s="544" t="str">
        <f>E9</f>
        <v>UHK-PK 3 - SO-03-VCHOD C</v>
      </c>
      <c r="F124" s="555"/>
      <c r="G124" s="555"/>
      <c r="H124" s="555"/>
      <c r="I124" s="25"/>
      <c r="J124" s="25"/>
      <c r="K124" s="25"/>
      <c r="L124" s="3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18</v>
      </c>
      <c r="D126" s="25"/>
      <c r="E126" s="25"/>
      <c r="F126" s="20" t="str">
        <f>F12</f>
        <v>Nový Hradec Králové</v>
      </c>
      <c r="G126" s="25"/>
      <c r="H126" s="25"/>
      <c r="I126" s="22" t="s">
        <v>20</v>
      </c>
      <c r="J126" s="47" t="str">
        <f>IF(J12="","",J12)</f>
        <v>12. 6. 2022</v>
      </c>
      <c r="K126" s="25"/>
      <c r="L126" s="3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22</v>
      </c>
      <c r="D128" s="25"/>
      <c r="E128" s="25"/>
      <c r="F128" s="20" t="str">
        <f>E15</f>
        <v>Univerzita Hradec Králové</v>
      </c>
      <c r="G128" s="25"/>
      <c r="H128" s="25"/>
      <c r="I128" s="22" t="s">
        <v>28</v>
      </c>
      <c r="J128" s="23" t="str">
        <f>E21</f>
        <v>Pridos Hradec Králové</v>
      </c>
      <c r="K128" s="25"/>
      <c r="L128" s="3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" customFormat="1" ht="15.2" customHeight="1">
      <c r="A129" s="25"/>
      <c r="B129" s="26"/>
      <c r="C129" s="22" t="s">
        <v>26</v>
      </c>
      <c r="D129" s="25"/>
      <c r="E129" s="25"/>
      <c r="F129" s="20" t="str">
        <f>IF(E18="","",E18)</f>
        <v>bude určen ve výběrovém řízení</v>
      </c>
      <c r="G129" s="25"/>
      <c r="H129" s="25"/>
      <c r="I129" s="22" t="s">
        <v>31</v>
      </c>
      <c r="J129" s="23" t="str">
        <f>E24</f>
        <v>Ing.Pavel Michálek</v>
      </c>
      <c r="K129" s="25"/>
      <c r="L129" s="3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" customFormat="1" ht="29.25" customHeight="1">
      <c r="A131" s="112"/>
      <c r="B131" s="113"/>
      <c r="C131" s="114" t="s">
        <v>133</v>
      </c>
      <c r="D131" s="115" t="s">
        <v>59</v>
      </c>
      <c r="E131" s="115" t="s">
        <v>55</v>
      </c>
      <c r="F131" s="115" t="s">
        <v>56</v>
      </c>
      <c r="G131" s="115" t="s">
        <v>134</v>
      </c>
      <c r="H131" s="115" t="s">
        <v>135</v>
      </c>
      <c r="I131" s="115" t="s">
        <v>136</v>
      </c>
      <c r="J131" s="115" t="s">
        <v>113</v>
      </c>
      <c r="K131" s="116" t="s">
        <v>137</v>
      </c>
      <c r="L131" s="117"/>
      <c r="M131" s="54" t="s">
        <v>1</v>
      </c>
      <c r="N131" s="55" t="s">
        <v>38</v>
      </c>
      <c r="O131" s="55" t="s">
        <v>138</v>
      </c>
      <c r="P131" s="55" t="s">
        <v>139</v>
      </c>
      <c r="Q131" s="55" t="s">
        <v>140</v>
      </c>
      <c r="R131" s="55" t="s">
        <v>141</v>
      </c>
      <c r="S131" s="55" t="s">
        <v>142</v>
      </c>
      <c r="T131" s="56" t="s">
        <v>143</v>
      </c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63" s="2" customFormat="1" ht="22.9" customHeight="1">
      <c r="A132" s="25"/>
      <c r="B132" s="26"/>
      <c r="C132" s="61" t="s">
        <v>144</v>
      </c>
      <c r="D132" s="25"/>
      <c r="E132" s="25"/>
      <c r="F132" s="25"/>
      <c r="G132" s="25"/>
      <c r="H132" s="25"/>
      <c r="I132" s="25"/>
      <c r="J132" s="118">
        <f>BK132+J226+J227</f>
        <v>0</v>
      </c>
      <c r="K132" s="25"/>
      <c r="L132" s="26"/>
      <c r="M132" s="57"/>
      <c r="N132" s="48"/>
      <c r="O132" s="58"/>
      <c r="P132" s="119">
        <f>P133+P178</f>
        <v>426.016342</v>
      </c>
      <c r="Q132" s="58"/>
      <c r="R132" s="119">
        <f>R133+R178</f>
        <v>10.743886409999998</v>
      </c>
      <c r="S132" s="58"/>
      <c r="T132" s="120">
        <f>T133+T178</f>
        <v>4.512008000000001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3" t="s">
        <v>73</v>
      </c>
      <c r="AU132" s="13" t="s">
        <v>115</v>
      </c>
      <c r="BK132" s="121">
        <f>BK133+BK178</f>
        <v>0</v>
      </c>
    </row>
    <row r="133" spans="2:63" s="9" customFormat="1" ht="25.9" customHeight="1">
      <c r="B133" s="122"/>
      <c r="D133" s="123" t="s">
        <v>73</v>
      </c>
      <c r="E133" s="124" t="s">
        <v>145</v>
      </c>
      <c r="F133" s="124" t="s">
        <v>146</v>
      </c>
      <c r="J133" s="125">
        <f>BK133</f>
        <v>0</v>
      </c>
      <c r="L133" s="122"/>
      <c r="M133" s="126"/>
      <c r="N133" s="127"/>
      <c r="O133" s="127"/>
      <c r="P133" s="128">
        <f>P134+P153+P170+P176</f>
        <v>137.24347199999997</v>
      </c>
      <c r="Q133" s="127"/>
      <c r="R133" s="128">
        <f>R134+R153+R170+R176</f>
        <v>7.7167476599999985</v>
      </c>
      <c r="S133" s="127"/>
      <c r="T133" s="129">
        <f>T134+T153+T170+T176</f>
        <v>4.3307080000000004</v>
      </c>
      <c r="AR133" s="123" t="s">
        <v>82</v>
      </c>
      <c r="AT133" s="130" t="s">
        <v>73</v>
      </c>
      <c r="AU133" s="130" t="s">
        <v>74</v>
      </c>
      <c r="AY133" s="123" t="s">
        <v>147</v>
      </c>
      <c r="BK133" s="131">
        <f>BK134+BK153+BK170+BK176</f>
        <v>0</v>
      </c>
    </row>
    <row r="134" spans="2:63" s="9" customFormat="1" ht="22.9" customHeight="1">
      <c r="B134" s="122"/>
      <c r="D134" s="123" t="s">
        <v>73</v>
      </c>
      <c r="E134" s="132" t="s">
        <v>148</v>
      </c>
      <c r="F134" s="132" t="s">
        <v>149</v>
      </c>
      <c r="J134" s="133">
        <f>BK134</f>
        <v>0</v>
      </c>
      <c r="L134" s="122"/>
      <c r="M134" s="126"/>
      <c r="N134" s="127"/>
      <c r="O134" s="127"/>
      <c r="P134" s="128">
        <f>SUM(P135:P152)</f>
        <v>30.071177999999996</v>
      </c>
      <c r="Q134" s="127"/>
      <c r="R134" s="128">
        <f>SUM(R135:R152)</f>
        <v>7.692447659999998</v>
      </c>
      <c r="S134" s="127"/>
      <c r="T134" s="129">
        <f>SUM(T135:T152)</f>
        <v>0</v>
      </c>
      <c r="AR134" s="123" t="s">
        <v>82</v>
      </c>
      <c r="AT134" s="130" t="s">
        <v>73</v>
      </c>
      <c r="AU134" s="130" t="s">
        <v>82</v>
      </c>
      <c r="AY134" s="123" t="s">
        <v>147</v>
      </c>
      <c r="BK134" s="131">
        <f>SUM(BK135:BK152)</f>
        <v>0</v>
      </c>
    </row>
    <row r="135" spans="1:65" s="2" customFormat="1" ht="16.5" customHeight="1">
      <c r="A135" s="25"/>
      <c r="B135" s="134"/>
      <c r="C135" s="135" t="s">
        <v>82</v>
      </c>
      <c r="D135" s="135" t="s">
        <v>150</v>
      </c>
      <c r="E135" s="136" t="s">
        <v>151</v>
      </c>
      <c r="F135" s="137" t="s">
        <v>152</v>
      </c>
      <c r="G135" s="138" t="s">
        <v>153</v>
      </c>
      <c r="H135" s="139">
        <v>4</v>
      </c>
      <c r="I135" s="331"/>
      <c r="J135" s="140">
        <f>ROUND(I135*H135,2)</f>
        <v>0</v>
      </c>
      <c r="K135" s="137" t="s">
        <v>154</v>
      </c>
      <c r="L135" s="26"/>
      <c r="M135" s="141" t="s">
        <v>1</v>
      </c>
      <c r="N135" s="142" t="s">
        <v>40</v>
      </c>
      <c r="O135" s="143">
        <v>0.106</v>
      </c>
      <c r="P135" s="143">
        <f>O135*H135</f>
        <v>0.424</v>
      </c>
      <c r="Q135" s="143">
        <v>0.0065</v>
      </c>
      <c r="R135" s="143">
        <f>Q135*H135</f>
        <v>0.026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155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84</v>
      </c>
      <c r="BK135" s="146">
        <f>ROUND(I135*H135,2)</f>
        <v>0</v>
      </c>
      <c r="BL135" s="13" t="s">
        <v>155</v>
      </c>
      <c r="BM135" s="145" t="s">
        <v>156</v>
      </c>
    </row>
    <row r="136" spans="2:51" s="10" customFormat="1" ht="12">
      <c r="B136" s="147"/>
      <c r="D136" s="148" t="s">
        <v>157</v>
      </c>
      <c r="E136" s="149" t="s">
        <v>1</v>
      </c>
      <c r="F136" s="150" t="s">
        <v>158</v>
      </c>
      <c r="H136" s="151">
        <v>4</v>
      </c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24.2" customHeight="1">
      <c r="A137" s="25"/>
      <c r="B137" s="134"/>
      <c r="C137" s="135" t="s">
        <v>84</v>
      </c>
      <c r="D137" s="135" t="s">
        <v>150</v>
      </c>
      <c r="E137" s="136" t="s">
        <v>159</v>
      </c>
      <c r="F137" s="137" t="s">
        <v>160</v>
      </c>
      <c r="G137" s="138" t="s">
        <v>153</v>
      </c>
      <c r="H137" s="139">
        <v>4</v>
      </c>
      <c r="I137" s="331"/>
      <c r="J137" s="140">
        <f>ROUND(I137*H137,2)</f>
        <v>0</v>
      </c>
      <c r="K137" s="137" t="s">
        <v>154</v>
      </c>
      <c r="L137" s="26"/>
      <c r="M137" s="141" t="s">
        <v>1</v>
      </c>
      <c r="N137" s="142" t="s">
        <v>40</v>
      </c>
      <c r="O137" s="143">
        <v>0.272</v>
      </c>
      <c r="P137" s="143">
        <f>O137*H137</f>
        <v>1.088</v>
      </c>
      <c r="Q137" s="143">
        <v>0.004</v>
      </c>
      <c r="R137" s="143">
        <f>Q137*H137</f>
        <v>0.016</v>
      </c>
      <c r="S137" s="143">
        <v>0</v>
      </c>
      <c r="T137" s="144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155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84</v>
      </c>
      <c r="BK137" s="146">
        <f>ROUND(I137*H137,2)</f>
        <v>0</v>
      </c>
      <c r="BL137" s="13" t="s">
        <v>155</v>
      </c>
      <c r="BM137" s="145" t="s">
        <v>161</v>
      </c>
    </row>
    <row r="138" spans="1:65" s="2" customFormat="1" ht="24.2" customHeight="1">
      <c r="A138" s="25"/>
      <c r="B138" s="134"/>
      <c r="C138" s="135" t="s">
        <v>162</v>
      </c>
      <c r="D138" s="135" t="s">
        <v>150</v>
      </c>
      <c r="E138" s="136" t="s">
        <v>163</v>
      </c>
      <c r="F138" s="137" t="s">
        <v>600</v>
      </c>
      <c r="G138" s="138" t="s">
        <v>153</v>
      </c>
      <c r="H138" s="139">
        <v>9</v>
      </c>
      <c r="I138" s="331"/>
      <c r="J138" s="140">
        <f>ROUND(I138*H138,2)</f>
        <v>0</v>
      </c>
      <c r="K138" s="137" t="s">
        <v>1</v>
      </c>
      <c r="L138" s="26"/>
      <c r="M138" s="141" t="s">
        <v>1</v>
      </c>
      <c r="N138" s="142" t="s">
        <v>40</v>
      </c>
      <c r="O138" s="143">
        <v>0.075</v>
      </c>
      <c r="P138" s="143">
        <f>O138*H138</f>
        <v>0.6749999999999999</v>
      </c>
      <c r="Q138" s="143">
        <v>0.0003</v>
      </c>
      <c r="R138" s="143">
        <f>Q138*H138</f>
        <v>0.0026999999999999997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155</v>
      </c>
      <c r="AT138" s="145" t="s">
        <v>150</v>
      </c>
      <c r="AU138" s="145" t="s">
        <v>84</v>
      </c>
      <c r="AY138" s="13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84</v>
      </c>
      <c r="BK138" s="146">
        <f>ROUND(I138*H138,2)</f>
        <v>0</v>
      </c>
      <c r="BL138" s="13" t="s">
        <v>155</v>
      </c>
      <c r="BM138" s="145" t="s">
        <v>164</v>
      </c>
    </row>
    <row r="139" spans="1:65" s="2" customFormat="1" ht="33" customHeight="1">
      <c r="A139" s="25"/>
      <c r="B139" s="134"/>
      <c r="C139" s="135" t="s">
        <v>155</v>
      </c>
      <c r="D139" s="135" t="s">
        <v>150</v>
      </c>
      <c r="E139" s="136" t="s">
        <v>165</v>
      </c>
      <c r="F139" s="137" t="s">
        <v>166</v>
      </c>
      <c r="G139" s="138" t="s">
        <v>153</v>
      </c>
      <c r="H139" s="139">
        <v>9</v>
      </c>
      <c r="I139" s="331"/>
      <c r="J139" s="140">
        <f>ROUND(I139*H139,2)</f>
        <v>0</v>
      </c>
      <c r="K139" s="137" t="s">
        <v>154</v>
      </c>
      <c r="L139" s="26"/>
      <c r="M139" s="141" t="s">
        <v>1</v>
      </c>
      <c r="N139" s="142" t="s">
        <v>40</v>
      </c>
      <c r="O139" s="143">
        <v>0.497</v>
      </c>
      <c r="P139" s="143">
        <f>O139*H139</f>
        <v>4.473</v>
      </c>
      <c r="Q139" s="143">
        <v>0.07396</v>
      </c>
      <c r="R139" s="143">
        <f>Q139*H139</f>
        <v>0.66564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155</v>
      </c>
      <c r="AT139" s="145" t="s">
        <v>150</v>
      </c>
      <c r="AU139" s="145" t="s">
        <v>84</v>
      </c>
      <c r="AY139" s="13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84</v>
      </c>
      <c r="BK139" s="146">
        <f>ROUND(I139*H139,2)</f>
        <v>0</v>
      </c>
      <c r="BL139" s="13" t="s">
        <v>155</v>
      </c>
      <c r="BM139" s="145" t="s">
        <v>167</v>
      </c>
    </row>
    <row r="140" spans="1:65" s="2" customFormat="1" ht="16.5" customHeight="1">
      <c r="A140" s="25"/>
      <c r="B140" s="134"/>
      <c r="C140" s="135" t="s">
        <v>168</v>
      </c>
      <c r="D140" s="135" t="s">
        <v>150</v>
      </c>
      <c r="E140" s="136" t="s">
        <v>169</v>
      </c>
      <c r="F140" s="137" t="s">
        <v>170</v>
      </c>
      <c r="G140" s="138" t="s">
        <v>153</v>
      </c>
      <c r="H140" s="139">
        <v>9</v>
      </c>
      <c r="I140" s="331"/>
      <c r="J140" s="140">
        <f>ROUND(I140*H140,2)</f>
        <v>0</v>
      </c>
      <c r="K140" s="137" t="s">
        <v>154</v>
      </c>
      <c r="L140" s="26"/>
      <c r="M140" s="141" t="s">
        <v>1</v>
      </c>
      <c r="N140" s="142" t="s">
        <v>40</v>
      </c>
      <c r="O140" s="143">
        <v>0.14</v>
      </c>
      <c r="P140" s="143">
        <f>O140*H140</f>
        <v>1.2600000000000002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155</v>
      </c>
      <c r="AT140" s="145" t="s">
        <v>150</v>
      </c>
      <c r="AU140" s="145" t="s">
        <v>84</v>
      </c>
      <c r="AY140" s="13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84</v>
      </c>
      <c r="BK140" s="146">
        <f>ROUND(I140*H140,2)</f>
        <v>0</v>
      </c>
      <c r="BL140" s="13" t="s">
        <v>155</v>
      </c>
      <c r="BM140" s="145" t="s">
        <v>171</v>
      </c>
    </row>
    <row r="141" spans="2:51" s="10" customFormat="1" ht="12">
      <c r="B141" s="147"/>
      <c r="D141" s="148" t="s">
        <v>157</v>
      </c>
      <c r="E141" s="149" t="s">
        <v>1</v>
      </c>
      <c r="F141" s="150" t="s">
        <v>172</v>
      </c>
      <c r="H141" s="151">
        <v>9</v>
      </c>
      <c r="L141" s="147"/>
      <c r="M141" s="152"/>
      <c r="N141" s="153"/>
      <c r="O141" s="153"/>
      <c r="P141" s="153"/>
      <c r="Q141" s="153"/>
      <c r="R141" s="153"/>
      <c r="S141" s="153"/>
      <c r="T141" s="154"/>
      <c r="AT141" s="149" t="s">
        <v>157</v>
      </c>
      <c r="AU141" s="149" t="s">
        <v>84</v>
      </c>
      <c r="AV141" s="10" t="s">
        <v>84</v>
      </c>
      <c r="AW141" s="10" t="s">
        <v>30</v>
      </c>
      <c r="AX141" s="10" t="s">
        <v>82</v>
      </c>
      <c r="AY141" s="149" t="s">
        <v>147</v>
      </c>
    </row>
    <row r="142" spans="1:65" s="2" customFormat="1" ht="33" customHeight="1">
      <c r="A142" s="25"/>
      <c r="B142" s="134"/>
      <c r="C142" s="135" t="s">
        <v>148</v>
      </c>
      <c r="D142" s="135" t="s">
        <v>150</v>
      </c>
      <c r="E142" s="136" t="s">
        <v>173</v>
      </c>
      <c r="F142" s="137" t="s">
        <v>174</v>
      </c>
      <c r="G142" s="138" t="s">
        <v>175</v>
      </c>
      <c r="H142" s="139">
        <v>1.607</v>
      </c>
      <c r="I142" s="331"/>
      <c r="J142" s="140">
        <f>ROUND(I142*H142,2)</f>
        <v>0</v>
      </c>
      <c r="K142" s="137" t="s">
        <v>154</v>
      </c>
      <c r="L142" s="26"/>
      <c r="M142" s="141" t="s">
        <v>1</v>
      </c>
      <c r="N142" s="142" t="s">
        <v>40</v>
      </c>
      <c r="O142" s="143">
        <v>2.317</v>
      </c>
      <c r="P142" s="143">
        <f>O142*H142</f>
        <v>3.7234190000000003</v>
      </c>
      <c r="Q142" s="143">
        <v>2.50187</v>
      </c>
      <c r="R142" s="143">
        <f>Q142*H142</f>
        <v>4.0205050899999994</v>
      </c>
      <c r="S142" s="143">
        <v>0</v>
      </c>
      <c r="T142" s="144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5" t="s">
        <v>155</v>
      </c>
      <c r="AT142" s="145" t="s">
        <v>150</v>
      </c>
      <c r="AU142" s="145" t="s">
        <v>84</v>
      </c>
      <c r="AY142" s="13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3" t="s">
        <v>84</v>
      </c>
      <c r="BK142" s="146">
        <f>ROUND(I142*H142,2)</f>
        <v>0</v>
      </c>
      <c r="BL142" s="13" t="s">
        <v>155</v>
      </c>
      <c r="BM142" s="145" t="s">
        <v>176</v>
      </c>
    </row>
    <row r="143" spans="2:51" s="10" customFormat="1" ht="12">
      <c r="B143" s="147"/>
      <c r="D143" s="148" t="s">
        <v>157</v>
      </c>
      <c r="E143" s="149" t="s">
        <v>1</v>
      </c>
      <c r="F143" s="150" t="s">
        <v>177</v>
      </c>
      <c r="H143" s="151">
        <v>1.607</v>
      </c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82</v>
      </c>
      <c r="AY143" s="149" t="s">
        <v>147</v>
      </c>
    </row>
    <row r="144" spans="1:65" s="2" customFormat="1" ht="33" customHeight="1">
      <c r="A144" s="25"/>
      <c r="B144" s="134"/>
      <c r="C144" s="135" t="s">
        <v>178</v>
      </c>
      <c r="D144" s="135" t="s">
        <v>150</v>
      </c>
      <c r="E144" s="136" t="s">
        <v>179</v>
      </c>
      <c r="F144" s="137" t="s">
        <v>180</v>
      </c>
      <c r="G144" s="138" t="s">
        <v>175</v>
      </c>
      <c r="H144" s="139">
        <v>3.214</v>
      </c>
      <c r="I144" s="331"/>
      <c r="J144" s="140">
        <f>ROUND(I144*H144,2)</f>
        <v>0</v>
      </c>
      <c r="K144" s="137" t="s">
        <v>154</v>
      </c>
      <c r="L144" s="26"/>
      <c r="M144" s="141" t="s">
        <v>1</v>
      </c>
      <c r="N144" s="142" t="s">
        <v>40</v>
      </c>
      <c r="O144" s="143">
        <v>0.205</v>
      </c>
      <c r="P144" s="143">
        <f>O144*H144</f>
        <v>0.65887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155</v>
      </c>
      <c r="AT144" s="145" t="s">
        <v>150</v>
      </c>
      <c r="AU144" s="145" t="s">
        <v>84</v>
      </c>
      <c r="AY144" s="13" t="s">
        <v>147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84</v>
      </c>
      <c r="BK144" s="146">
        <f>ROUND(I144*H144,2)</f>
        <v>0</v>
      </c>
      <c r="BL144" s="13" t="s">
        <v>155</v>
      </c>
      <c r="BM144" s="145" t="s">
        <v>181</v>
      </c>
    </row>
    <row r="145" spans="2:51" s="10" customFormat="1" ht="12">
      <c r="B145" s="147"/>
      <c r="D145" s="148" t="s">
        <v>157</v>
      </c>
      <c r="E145" s="149" t="s">
        <v>1</v>
      </c>
      <c r="F145" s="150" t="s">
        <v>182</v>
      </c>
      <c r="H145" s="151">
        <v>3.214</v>
      </c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84</v>
      </c>
      <c r="AV145" s="10" t="s">
        <v>84</v>
      </c>
      <c r="AW145" s="10" t="s">
        <v>30</v>
      </c>
      <c r="AX145" s="10" t="s">
        <v>82</v>
      </c>
      <c r="AY145" s="149" t="s">
        <v>147</v>
      </c>
    </row>
    <row r="146" spans="1:65" s="2" customFormat="1" ht="24.2" customHeight="1">
      <c r="A146" s="25"/>
      <c r="B146" s="134"/>
      <c r="C146" s="135" t="s">
        <v>183</v>
      </c>
      <c r="D146" s="135" t="s">
        <v>150</v>
      </c>
      <c r="E146" s="136" t="s">
        <v>184</v>
      </c>
      <c r="F146" s="137" t="s">
        <v>185</v>
      </c>
      <c r="G146" s="138" t="s">
        <v>175</v>
      </c>
      <c r="H146" s="139">
        <v>3.214</v>
      </c>
      <c r="I146" s="331"/>
      <c r="J146" s="140">
        <f>ROUND(I146*H146,2)</f>
        <v>0</v>
      </c>
      <c r="K146" s="137" t="s">
        <v>154</v>
      </c>
      <c r="L146" s="26"/>
      <c r="M146" s="141" t="s">
        <v>1</v>
      </c>
      <c r="N146" s="142" t="s">
        <v>40</v>
      </c>
      <c r="O146" s="143">
        <v>0.188</v>
      </c>
      <c r="P146" s="143">
        <f>O146*H146</f>
        <v>0.604232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155</v>
      </c>
      <c r="AT146" s="145" t="s">
        <v>150</v>
      </c>
      <c r="AU146" s="145" t="s">
        <v>84</v>
      </c>
      <c r="AY146" s="13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3" t="s">
        <v>84</v>
      </c>
      <c r="BK146" s="146">
        <f>ROUND(I146*H146,2)</f>
        <v>0</v>
      </c>
      <c r="BL146" s="13" t="s">
        <v>155</v>
      </c>
      <c r="BM146" s="145" t="s">
        <v>186</v>
      </c>
    </row>
    <row r="147" spans="1:65" s="2" customFormat="1" ht="16.5" customHeight="1">
      <c r="A147" s="25"/>
      <c r="B147" s="134"/>
      <c r="C147" s="135" t="s">
        <v>187</v>
      </c>
      <c r="D147" s="135" t="s">
        <v>150</v>
      </c>
      <c r="E147" s="136" t="s">
        <v>188</v>
      </c>
      <c r="F147" s="137" t="s">
        <v>189</v>
      </c>
      <c r="G147" s="138" t="s">
        <v>190</v>
      </c>
      <c r="H147" s="139">
        <v>0.061</v>
      </c>
      <c r="I147" s="331"/>
      <c r="J147" s="140">
        <f>ROUND(I147*H147,2)</f>
        <v>0</v>
      </c>
      <c r="K147" s="137" t="s">
        <v>154</v>
      </c>
      <c r="L147" s="26"/>
      <c r="M147" s="141" t="s">
        <v>1</v>
      </c>
      <c r="N147" s="142" t="s">
        <v>40</v>
      </c>
      <c r="O147" s="143">
        <v>15.231</v>
      </c>
      <c r="P147" s="143">
        <f>O147*H147</f>
        <v>0.929091</v>
      </c>
      <c r="Q147" s="143">
        <v>1.06277</v>
      </c>
      <c r="R147" s="143">
        <f>Q147*H147</f>
        <v>0.06482897</v>
      </c>
      <c r="S147" s="143">
        <v>0</v>
      </c>
      <c r="T147" s="144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155</v>
      </c>
      <c r="AT147" s="145" t="s">
        <v>150</v>
      </c>
      <c r="AU147" s="145" t="s">
        <v>84</v>
      </c>
      <c r="AY147" s="13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3" t="s">
        <v>84</v>
      </c>
      <c r="BK147" s="146">
        <f>ROUND(I147*H147,2)</f>
        <v>0</v>
      </c>
      <c r="BL147" s="13" t="s">
        <v>155</v>
      </c>
      <c r="BM147" s="145" t="s">
        <v>191</v>
      </c>
    </row>
    <row r="148" spans="2:51" s="10" customFormat="1" ht="12">
      <c r="B148" s="147"/>
      <c r="D148" s="148" t="s">
        <v>157</v>
      </c>
      <c r="E148" s="149" t="s">
        <v>1</v>
      </c>
      <c r="F148" s="150" t="s">
        <v>192</v>
      </c>
      <c r="H148" s="151">
        <v>0.061</v>
      </c>
      <c r="L148" s="147"/>
      <c r="M148" s="152"/>
      <c r="N148" s="153"/>
      <c r="O148" s="153"/>
      <c r="P148" s="153"/>
      <c r="Q148" s="153"/>
      <c r="R148" s="153"/>
      <c r="S148" s="153"/>
      <c r="T148" s="154"/>
      <c r="AT148" s="149" t="s">
        <v>157</v>
      </c>
      <c r="AU148" s="149" t="s">
        <v>84</v>
      </c>
      <c r="AV148" s="10" t="s">
        <v>84</v>
      </c>
      <c r="AW148" s="10" t="s">
        <v>30</v>
      </c>
      <c r="AX148" s="10" t="s">
        <v>82</v>
      </c>
      <c r="AY148" s="149" t="s">
        <v>147</v>
      </c>
    </row>
    <row r="149" spans="1:65" s="2" customFormat="1" ht="24.2" customHeight="1">
      <c r="A149" s="25"/>
      <c r="B149" s="134"/>
      <c r="C149" s="135" t="s">
        <v>193</v>
      </c>
      <c r="D149" s="135" t="s">
        <v>150</v>
      </c>
      <c r="E149" s="136" t="s">
        <v>194</v>
      </c>
      <c r="F149" s="137" t="s">
        <v>195</v>
      </c>
      <c r="G149" s="138" t="s">
        <v>153</v>
      </c>
      <c r="H149" s="139">
        <v>49.717</v>
      </c>
      <c r="I149" s="331"/>
      <c r="J149" s="140">
        <f>ROUND(I149*H149,2)</f>
        <v>0</v>
      </c>
      <c r="K149" s="137" t="s">
        <v>154</v>
      </c>
      <c r="L149" s="26"/>
      <c r="M149" s="141" t="s">
        <v>1</v>
      </c>
      <c r="N149" s="142" t="s">
        <v>40</v>
      </c>
      <c r="O149" s="143">
        <v>0.31</v>
      </c>
      <c r="P149" s="143">
        <f>O149*H149</f>
        <v>15.41227</v>
      </c>
      <c r="Q149" s="143">
        <v>0.0408</v>
      </c>
      <c r="R149" s="143">
        <f>Q149*H149</f>
        <v>2.0284536</v>
      </c>
      <c r="S149" s="143">
        <v>0</v>
      </c>
      <c r="T149" s="144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155</v>
      </c>
      <c r="AT149" s="145" t="s">
        <v>150</v>
      </c>
      <c r="AU149" s="145" t="s">
        <v>84</v>
      </c>
      <c r="AY149" s="13" t="s">
        <v>147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3" t="s">
        <v>84</v>
      </c>
      <c r="BK149" s="146">
        <f>ROUND(I149*H149,2)</f>
        <v>0</v>
      </c>
      <c r="BL149" s="13" t="s">
        <v>155</v>
      </c>
      <c r="BM149" s="145" t="s">
        <v>196</v>
      </c>
    </row>
    <row r="150" spans="2:51" s="10" customFormat="1" ht="12">
      <c r="B150" s="147"/>
      <c r="D150" s="148" t="s">
        <v>157</v>
      </c>
      <c r="E150" s="149" t="s">
        <v>1</v>
      </c>
      <c r="F150" s="150" t="s">
        <v>197</v>
      </c>
      <c r="H150" s="151">
        <v>49.717</v>
      </c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84</v>
      </c>
      <c r="AV150" s="10" t="s">
        <v>84</v>
      </c>
      <c r="AW150" s="10" t="s">
        <v>30</v>
      </c>
      <c r="AX150" s="10" t="s">
        <v>82</v>
      </c>
      <c r="AY150" s="149" t="s">
        <v>147</v>
      </c>
    </row>
    <row r="151" spans="1:65" s="2" customFormat="1" ht="24.2" customHeight="1">
      <c r="A151" s="25"/>
      <c r="B151" s="134"/>
      <c r="C151" s="135" t="s">
        <v>198</v>
      </c>
      <c r="D151" s="135" t="s">
        <v>150</v>
      </c>
      <c r="E151" s="136" t="s">
        <v>199</v>
      </c>
      <c r="F151" s="137" t="s">
        <v>200</v>
      </c>
      <c r="G151" s="138" t="s">
        <v>175</v>
      </c>
      <c r="H151" s="139">
        <v>0.402</v>
      </c>
      <c r="I151" s="331"/>
      <c r="J151" s="140">
        <f>ROUND(I151*H151,2)</f>
        <v>0</v>
      </c>
      <c r="K151" s="137" t="s">
        <v>154</v>
      </c>
      <c r="L151" s="26"/>
      <c r="M151" s="141" t="s">
        <v>1</v>
      </c>
      <c r="N151" s="142" t="s">
        <v>40</v>
      </c>
      <c r="O151" s="143">
        <v>2.048</v>
      </c>
      <c r="P151" s="143">
        <f>O151*H151</f>
        <v>0.823296</v>
      </c>
      <c r="Q151" s="143">
        <v>2.16</v>
      </c>
      <c r="R151" s="143">
        <f>Q151*H151</f>
        <v>0.8683200000000001</v>
      </c>
      <c r="S151" s="143">
        <v>0</v>
      </c>
      <c r="T151" s="144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155</v>
      </c>
      <c r="AT151" s="145" t="s">
        <v>150</v>
      </c>
      <c r="AU151" s="145" t="s">
        <v>84</v>
      </c>
      <c r="AY151" s="13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3" t="s">
        <v>84</v>
      </c>
      <c r="BK151" s="146">
        <f>ROUND(I151*H151,2)</f>
        <v>0</v>
      </c>
      <c r="BL151" s="13" t="s">
        <v>155</v>
      </c>
      <c r="BM151" s="145" t="s">
        <v>201</v>
      </c>
    </row>
    <row r="152" spans="2:51" s="10" customFormat="1" ht="12">
      <c r="B152" s="147"/>
      <c r="D152" s="148" t="s">
        <v>157</v>
      </c>
      <c r="E152" s="149" t="s">
        <v>1</v>
      </c>
      <c r="F152" s="150" t="s">
        <v>202</v>
      </c>
      <c r="H152" s="151">
        <v>0.402</v>
      </c>
      <c r="L152" s="147"/>
      <c r="M152" s="152"/>
      <c r="N152" s="153"/>
      <c r="O152" s="153"/>
      <c r="P152" s="153"/>
      <c r="Q152" s="153"/>
      <c r="R152" s="153"/>
      <c r="S152" s="153"/>
      <c r="T152" s="154"/>
      <c r="AT152" s="149" t="s">
        <v>157</v>
      </c>
      <c r="AU152" s="149" t="s">
        <v>84</v>
      </c>
      <c r="AV152" s="10" t="s">
        <v>84</v>
      </c>
      <c r="AW152" s="10" t="s">
        <v>30</v>
      </c>
      <c r="AX152" s="10" t="s">
        <v>82</v>
      </c>
      <c r="AY152" s="149" t="s">
        <v>147</v>
      </c>
    </row>
    <row r="153" spans="2:63" s="9" customFormat="1" ht="22.9" customHeight="1">
      <c r="B153" s="122"/>
      <c r="D153" s="123" t="s">
        <v>73</v>
      </c>
      <c r="E153" s="132" t="s">
        <v>187</v>
      </c>
      <c r="F153" s="132" t="s">
        <v>203</v>
      </c>
      <c r="J153" s="133">
        <f>BK153</f>
        <v>0</v>
      </c>
      <c r="L153" s="122"/>
      <c r="M153" s="126"/>
      <c r="N153" s="127"/>
      <c r="O153" s="127"/>
      <c r="P153" s="128">
        <f>SUM(P154:P169)</f>
        <v>90.13443099999999</v>
      </c>
      <c r="Q153" s="127"/>
      <c r="R153" s="128">
        <f>SUM(R154:R169)</f>
        <v>0.024300000000000002</v>
      </c>
      <c r="S153" s="127"/>
      <c r="T153" s="129">
        <f>SUM(T154:T169)</f>
        <v>4.3307080000000004</v>
      </c>
      <c r="AR153" s="123" t="s">
        <v>82</v>
      </c>
      <c r="AT153" s="130" t="s">
        <v>73</v>
      </c>
      <c r="AU153" s="130" t="s">
        <v>82</v>
      </c>
      <c r="AY153" s="123" t="s">
        <v>147</v>
      </c>
      <c r="BK153" s="131">
        <f>SUM(BK154:BK169)</f>
        <v>0</v>
      </c>
    </row>
    <row r="154" spans="1:65" s="2" customFormat="1" ht="33" customHeight="1">
      <c r="A154" s="25"/>
      <c r="B154" s="134"/>
      <c r="C154" s="135" t="s">
        <v>204</v>
      </c>
      <c r="D154" s="135" t="s">
        <v>150</v>
      </c>
      <c r="E154" s="136" t="s">
        <v>205</v>
      </c>
      <c r="F154" s="137" t="s">
        <v>206</v>
      </c>
      <c r="G154" s="138" t="s">
        <v>153</v>
      </c>
      <c r="H154" s="139">
        <v>150</v>
      </c>
      <c r="I154" s="331"/>
      <c r="J154" s="140">
        <f>ROUND(I154*H154,2)</f>
        <v>0</v>
      </c>
      <c r="K154" s="137" t="s">
        <v>154</v>
      </c>
      <c r="L154" s="26"/>
      <c r="M154" s="141" t="s">
        <v>1</v>
      </c>
      <c r="N154" s="142" t="s">
        <v>39</v>
      </c>
      <c r="O154" s="143">
        <v>0.105</v>
      </c>
      <c r="P154" s="143">
        <f>O154*H154</f>
        <v>15.75</v>
      </c>
      <c r="Q154" s="143">
        <v>0.00013</v>
      </c>
      <c r="R154" s="143">
        <f>Q154*H154</f>
        <v>0.0195</v>
      </c>
      <c r="S154" s="143">
        <v>0</v>
      </c>
      <c r="T154" s="144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155</v>
      </c>
      <c r="AT154" s="145" t="s">
        <v>150</v>
      </c>
      <c r="AU154" s="145" t="s">
        <v>84</v>
      </c>
      <c r="AY154" s="13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3" t="s">
        <v>82</v>
      </c>
      <c r="BK154" s="146">
        <f>ROUND(I154*H154,2)</f>
        <v>0</v>
      </c>
      <c r="BL154" s="13" t="s">
        <v>155</v>
      </c>
      <c r="BM154" s="145" t="s">
        <v>207</v>
      </c>
    </row>
    <row r="155" spans="1:65" s="2" customFormat="1" ht="24.2" customHeight="1">
      <c r="A155" s="25"/>
      <c r="B155" s="134"/>
      <c r="C155" s="135" t="s">
        <v>208</v>
      </c>
      <c r="D155" s="135" t="s">
        <v>150</v>
      </c>
      <c r="E155" s="136" t="s">
        <v>209</v>
      </c>
      <c r="F155" s="137" t="s">
        <v>210</v>
      </c>
      <c r="G155" s="138" t="s">
        <v>153</v>
      </c>
      <c r="H155" s="139">
        <v>7</v>
      </c>
      <c r="I155" s="331"/>
      <c r="J155" s="140">
        <f>ROUND(I155*H155,2)</f>
        <v>0</v>
      </c>
      <c r="K155" s="137" t="s">
        <v>1</v>
      </c>
      <c r="L155" s="26"/>
      <c r="M155" s="141" t="s">
        <v>1</v>
      </c>
      <c r="N155" s="142" t="s">
        <v>40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155</v>
      </c>
      <c r="AT155" s="145" t="s">
        <v>150</v>
      </c>
      <c r="AU155" s="145" t="s">
        <v>84</v>
      </c>
      <c r="AY155" s="13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3" t="s">
        <v>84</v>
      </c>
      <c r="BK155" s="146">
        <f>ROUND(I155*H155,2)</f>
        <v>0</v>
      </c>
      <c r="BL155" s="13" t="s">
        <v>155</v>
      </c>
      <c r="BM155" s="145" t="s">
        <v>211</v>
      </c>
    </row>
    <row r="156" spans="2:51" s="10" customFormat="1" ht="12">
      <c r="B156" s="147"/>
      <c r="D156" s="148" t="s">
        <v>157</v>
      </c>
      <c r="E156" s="149" t="s">
        <v>1</v>
      </c>
      <c r="F156" s="150" t="s">
        <v>212</v>
      </c>
      <c r="H156" s="151">
        <v>7</v>
      </c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84</v>
      </c>
      <c r="AV156" s="10" t="s">
        <v>84</v>
      </c>
      <c r="AW156" s="10" t="s">
        <v>30</v>
      </c>
      <c r="AX156" s="10" t="s">
        <v>82</v>
      </c>
      <c r="AY156" s="149" t="s">
        <v>147</v>
      </c>
    </row>
    <row r="157" spans="1:65" s="2" customFormat="1" ht="24.2" customHeight="1">
      <c r="A157" s="25"/>
      <c r="B157" s="134"/>
      <c r="C157" s="135" t="s">
        <v>213</v>
      </c>
      <c r="D157" s="135" t="s">
        <v>150</v>
      </c>
      <c r="E157" s="136" t="s">
        <v>214</v>
      </c>
      <c r="F157" s="137" t="s">
        <v>215</v>
      </c>
      <c r="G157" s="138" t="s">
        <v>153</v>
      </c>
      <c r="H157" s="139">
        <v>120</v>
      </c>
      <c r="I157" s="331"/>
      <c r="J157" s="140">
        <f>ROUND(I157*H157,2)</f>
        <v>0</v>
      </c>
      <c r="K157" s="137" t="s">
        <v>154</v>
      </c>
      <c r="L157" s="26"/>
      <c r="M157" s="141" t="s">
        <v>1</v>
      </c>
      <c r="N157" s="142" t="s">
        <v>39</v>
      </c>
      <c r="O157" s="143">
        <v>0.308</v>
      </c>
      <c r="P157" s="143">
        <f>O157*H157</f>
        <v>36.96</v>
      </c>
      <c r="Q157" s="143">
        <v>4E-05</v>
      </c>
      <c r="R157" s="143">
        <f>Q157*H157</f>
        <v>0.0048000000000000004</v>
      </c>
      <c r="S157" s="143">
        <v>0</v>
      </c>
      <c r="T157" s="144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155</v>
      </c>
      <c r="AT157" s="145" t="s">
        <v>150</v>
      </c>
      <c r="AU157" s="145" t="s">
        <v>84</v>
      </c>
      <c r="AY157" s="13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3" t="s">
        <v>82</v>
      </c>
      <c r="BK157" s="146">
        <f>ROUND(I157*H157,2)</f>
        <v>0</v>
      </c>
      <c r="BL157" s="13" t="s">
        <v>155</v>
      </c>
      <c r="BM157" s="145" t="s">
        <v>216</v>
      </c>
    </row>
    <row r="158" spans="1:65" s="2" customFormat="1" ht="21.75" customHeight="1">
      <c r="A158" s="25"/>
      <c r="B158" s="134"/>
      <c r="C158" s="135" t="s">
        <v>8</v>
      </c>
      <c r="D158" s="135" t="s">
        <v>150</v>
      </c>
      <c r="E158" s="136" t="s">
        <v>217</v>
      </c>
      <c r="F158" s="137" t="s">
        <v>218</v>
      </c>
      <c r="G158" s="138" t="s">
        <v>153</v>
      </c>
      <c r="H158" s="139">
        <v>49.717</v>
      </c>
      <c r="I158" s="331"/>
      <c r="J158" s="140">
        <f>ROUND(I158*H158,2)</f>
        <v>0</v>
      </c>
      <c r="K158" s="137" t="s">
        <v>154</v>
      </c>
      <c r="L158" s="26"/>
      <c r="M158" s="141" t="s">
        <v>1</v>
      </c>
      <c r="N158" s="142" t="s">
        <v>40</v>
      </c>
      <c r="O158" s="143">
        <v>0.306</v>
      </c>
      <c r="P158" s="143">
        <f>O158*H158</f>
        <v>15.213401999999999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155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84</v>
      </c>
      <c r="BK158" s="146">
        <f>ROUND(I158*H158,2)</f>
        <v>0</v>
      </c>
      <c r="BL158" s="13" t="s">
        <v>155</v>
      </c>
      <c r="BM158" s="145" t="s">
        <v>219</v>
      </c>
    </row>
    <row r="159" spans="2:51" s="10" customFormat="1" ht="12">
      <c r="B159" s="147"/>
      <c r="D159" s="148" t="s">
        <v>157</v>
      </c>
      <c r="E159" s="149" t="s">
        <v>1</v>
      </c>
      <c r="F159" s="150" t="s">
        <v>220</v>
      </c>
      <c r="H159" s="151">
        <v>49.717</v>
      </c>
      <c r="L159" s="147"/>
      <c r="M159" s="152"/>
      <c r="N159" s="153"/>
      <c r="O159" s="153"/>
      <c r="P159" s="153"/>
      <c r="Q159" s="153"/>
      <c r="R159" s="153"/>
      <c r="S159" s="153"/>
      <c r="T159" s="154"/>
      <c r="AT159" s="149" t="s">
        <v>157</v>
      </c>
      <c r="AU159" s="149" t="s">
        <v>84</v>
      </c>
      <c r="AV159" s="10" t="s">
        <v>84</v>
      </c>
      <c r="AW159" s="10" t="s">
        <v>30</v>
      </c>
      <c r="AX159" s="10" t="s">
        <v>82</v>
      </c>
      <c r="AY159" s="149" t="s">
        <v>147</v>
      </c>
    </row>
    <row r="160" spans="1:65" s="2" customFormat="1" ht="24.2" customHeight="1">
      <c r="A160" s="25"/>
      <c r="B160" s="134"/>
      <c r="C160" s="135" t="s">
        <v>221</v>
      </c>
      <c r="D160" s="135" t="s">
        <v>150</v>
      </c>
      <c r="E160" s="136" t="s">
        <v>222</v>
      </c>
      <c r="F160" s="137" t="s">
        <v>223</v>
      </c>
      <c r="G160" s="138" t="s">
        <v>153</v>
      </c>
      <c r="H160" s="139">
        <v>2.78</v>
      </c>
      <c r="I160" s="331"/>
      <c r="J160" s="140">
        <f>ROUND(I160*H160,2)</f>
        <v>0</v>
      </c>
      <c r="K160" s="137" t="s">
        <v>154</v>
      </c>
      <c r="L160" s="26"/>
      <c r="M160" s="141" t="s">
        <v>1</v>
      </c>
      <c r="N160" s="142" t="s">
        <v>39</v>
      </c>
      <c r="O160" s="143">
        <v>0.162</v>
      </c>
      <c r="P160" s="143">
        <f>O160*H160</f>
        <v>0.45036</v>
      </c>
      <c r="Q160" s="143">
        <v>0</v>
      </c>
      <c r="R160" s="143">
        <f>Q160*H160</f>
        <v>0</v>
      </c>
      <c r="S160" s="143">
        <v>0.035</v>
      </c>
      <c r="T160" s="144">
        <f>S160*H160</f>
        <v>0.0973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155</v>
      </c>
      <c r="AT160" s="145" t="s">
        <v>150</v>
      </c>
      <c r="AU160" s="145" t="s">
        <v>84</v>
      </c>
      <c r="AY160" s="13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82</v>
      </c>
      <c r="BK160" s="146">
        <f>ROUND(I160*H160,2)</f>
        <v>0</v>
      </c>
      <c r="BL160" s="13" t="s">
        <v>155</v>
      </c>
      <c r="BM160" s="145" t="s">
        <v>224</v>
      </c>
    </row>
    <row r="161" spans="2:51" s="10" customFormat="1" ht="12">
      <c r="B161" s="147"/>
      <c r="D161" s="148" t="s">
        <v>157</v>
      </c>
      <c r="E161" s="149" t="s">
        <v>1</v>
      </c>
      <c r="F161" s="150" t="s">
        <v>225</v>
      </c>
      <c r="H161" s="151">
        <v>2.78</v>
      </c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84</v>
      </c>
      <c r="AV161" s="10" t="s">
        <v>84</v>
      </c>
      <c r="AW161" s="10" t="s">
        <v>30</v>
      </c>
      <c r="AX161" s="10" t="s">
        <v>82</v>
      </c>
      <c r="AY161" s="149" t="s">
        <v>147</v>
      </c>
    </row>
    <row r="162" spans="1:65" s="2" customFormat="1" ht="33" customHeight="1">
      <c r="A162" s="25"/>
      <c r="B162" s="134"/>
      <c r="C162" s="135" t="s">
        <v>226</v>
      </c>
      <c r="D162" s="135" t="s">
        <v>150</v>
      </c>
      <c r="E162" s="136" t="s">
        <v>227</v>
      </c>
      <c r="F162" s="137" t="s">
        <v>228</v>
      </c>
      <c r="G162" s="138" t="s">
        <v>153</v>
      </c>
      <c r="H162" s="139">
        <v>46.937</v>
      </c>
      <c r="I162" s="331"/>
      <c r="J162" s="140">
        <f>ROUND(I162*H162,2)</f>
        <v>0</v>
      </c>
      <c r="K162" s="137" t="s">
        <v>154</v>
      </c>
      <c r="L162" s="26"/>
      <c r="M162" s="141" t="s">
        <v>1</v>
      </c>
      <c r="N162" s="142" t="s">
        <v>40</v>
      </c>
      <c r="O162" s="143">
        <v>0.277</v>
      </c>
      <c r="P162" s="143">
        <f>O162*H162</f>
        <v>13.001549</v>
      </c>
      <c r="Q162" s="143">
        <v>0</v>
      </c>
      <c r="R162" s="143">
        <f>Q162*H162</f>
        <v>0</v>
      </c>
      <c r="S162" s="143">
        <v>0.074</v>
      </c>
      <c r="T162" s="144">
        <f>S162*H162</f>
        <v>3.4733379999999996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155</v>
      </c>
      <c r="AT162" s="145" t="s">
        <v>150</v>
      </c>
      <c r="AU162" s="145" t="s">
        <v>84</v>
      </c>
      <c r="AY162" s="13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84</v>
      </c>
      <c r="BK162" s="146">
        <f>ROUND(I162*H162,2)</f>
        <v>0</v>
      </c>
      <c r="BL162" s="13" t="s">
        <v>155</v>
      </c>
      <c r="BM162" s="145" t="s">
        <v>229</v>
      </c>
    </row>
    <row r="163" spans="2:51" s="10" customFormat="1" ht="12">
      <c r="B163" s="147"/>
      <c r="D163" s="148" t="s">
        <v>157</v>
      </c>
      <c r="E163" s="149" t="s">
        <v>1</v>
      </c>
      <c r="F163" s="150" t="s">
        <v>767</v>
      </c>
      <c r="H163" s="151">
        <v>46.937</v>
      </c>
      <c r="L163" s="147"/>
      <c r="M163" s="152"/>
      <c r="N163" s="153"/>
      <c r="O163" s="153"/>
      <c r="P163" s="153"/>
      <c r="Q163" s="153"/>
      <c r="R163" s="153"/>
      <c r="S163" s="153"/>
      <c r="T163" s="154"/>
      <c r="AT163" s="149" t="s">
        <v>157</v>
      </c>
      <c r="AU163" s="149" t="s">
        <v>84</v>
      </c>
      <c r="AV163" s="10" t="s">
        <v>84</v>
      </c>
      <c r="AW163" s="10" t="s">
        <v>30</v>
      </c>
      <c r="AX163" s="10" t="s">
        <v>82</v>
      </c>
      <c r="AY163" s="149" t="s">
        <v>147</v>
      </c>
    </row>
    <row r="164" spans="1:65" s="2" customFormat="1" ht="16.5" customHeight="1">
      <c r="A164" s="25"/>
      <c r="B164" s="134"/>
      <c r="C164" s="135" t="s">
        <v>230</v>
      </c>
      <c r="D164" s="135" t="s">
        <v>150</v>
      </c>
      <c r="E164" s="136" t="s">
        <v>231</v>
      </c>
      <c r="F164" s="137" t="s">
        <v>232</v>
      </c>
      <c r="G164" s="138" t="s">
        <v>153</v>
      </c>
      <c r="H164" s="139">
        <v>9.01</v>
      </c>
      <c r="I164" s="331"/>
      <c r="J164" s="140">
        <f>ROUND(I164*H164,2)</f>
        <v>0</v>
      </c>
      <c r="K164" s="137" t="s">
        <v>154</v>
      </c>
      <c r="L164" s="26"/>
      <c r="M164" s="141" t="s">
        <v>1</v>
      </c>
      <c r="N164" s="142" t="s">
        <v>39</v>
      </c>
      <c r="O164" s="143">
        <v>0.332</v>
      </c>
      <c r="P164" s="143">
        <f>O164*H164</f>
        <v>2.99132</v>
      </c>
      <c r="Q164" s="143">
        <v>0</v>
      </c>
      <c r="R164" s="143">
        <f>Q164*H164</f>
        <v>0</v>
      </c>
      <c r="S164" s="143">
        <v>0.025</v>
      </c>
      <c r="T164" s="144">
        <f>S164*H164</f>
        <v>0.22525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155</v>
      </c>
      <c r="AT164" s="145" t="s">
        <v>150</v>
      </c>
      <c r="AU164" s="145" t="s">
        <v>84</v>
      </c>
      <c r="AY164" s="13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82</v>
      </c>
      <c r="BK164" s="146">
        <f>ROUND(I164*H164,2)</f>
        <v>0</v>
      </c>
      <c r="BL164" s="13" t="s">
        <v>155</v>
      </c>
      <c r="BM164" s="145" t="s">
        <v>233</v>
      </c>
    </row>
    <row r="165" spans="2:51" s="10" customFormat="1" ht="12">
      <c r="B165" s="147"/>
      <c r="D165" s="148" t="s">
        <v>157</v>
      </c>
      <c r="E165" s="149" t="s">
        <v>1</v>
      </c>
      <c r="F165" s="150" t="s">
        <v>464</v>
      </c>
      <c r="H165" s="151">
        <v>9.01</v>
      </c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84</v>
      </c>
      <c r="AV165" s="10" t="s">
        <v>84</v>
      </c>
      <c r="AW165" s="10" t="s">
        <v>30</v>
      </c>
      <c r="AX165" s="10" t="s">
        <v>82</v>
      </c>
      <c r="AY165" s="149" t="s">
        <v>147</v>
      </c>
    </row>
    <row r="166" spans="1:65" s="2" customFormat="1" ht="24.2" customHeight="1">
      <c r="A166" s="25"/>
      <c r="B166" s="134"/>
      <c r="C166" s="135" t="s">
        <v>235</v>
      </c>
      <c r="D166" s="135" t="s">
        <v>150</v>
      </c>
      <c r="E166" s="136" t="s">
        <v>236</v>
      </c>
      <c r="F166" s="137" t="s">
        <v>237</v>
      </c>
      <c r="G166" s="138" t="s">
        <v>153</v>
      </c>
      <c r="H166" s="139">
        <v>7.42</v>
      </c>
      <c r="I166" s="331"/>
      <c r="J166" s="140">
        <f>ROUND(I166*H166,2)</f>
        <v>0</v>
      </c>
      <c r="K166" s="137" t="s">
        <v>154</v>
      </c>
      <c r="L166" s="26"/>
      <c r="M166" s="141" t="s">
        <v>1</v>
      </c>
      <c r="N166" s="142" t="s">
        <v>39</v>
      </c>
      <c r="O166" s="143">
        <v>0.51</v>
      </c>
      <c r="P166" s="143">
        <f>O166*H166</f>
        <v>3.7842000000000002</v>
      </c>
      <c r="Q166" s="143">
        <v>0</v>
      </c>
      <c r="R166" s="143">
        <f>Q166*H166</f>
        <v>0</v>
      </c>
      <c r="S166" s="143">
        <v>0.043</v>
      </c>
      <c r="T166" s="144">
        <f>S166*H166</f>
        <v>0.31905999999999995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5" t="s">
        <v>155</v>
      </c>
      <c r="AT166" s="145" t="s">
        <v>150</v>
      </c>
      <c r="AU166" s="145" t="s">
        <v>84</v>
      </c>
      <c r="AY166" s="13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3" t="s">
        <v>82</v>
      </c>
      <c r="BK166" s="146">
        <f>ROUND(I166*H166,2)</f>
        <v>0</v>
      </c>
      <c r="BL166" s="13" t="s">
        <v>155</v>
      </c>
      <c r="BM166" s="145" t="s">
        <v>238</v>
      </c>
    </row>
    <row r="167" spans="2:51" s="10" customFormat="1" ht="12">
      <c r="B167" s="147"/>
      <c r="D167" s="148" t="s">
        <v>157</v>
      </c>
      <c r="E167" s="149" t="s">
        <v>1</v>
      </c>
      <c r="F167" s="150" t="s">
        <v>239</v>
      </c>
      <c r="H167" s="151">
        <v>7.42</v>
      </c>
      <c r="L167" s="147"/>
      <c r="M167" s="152"/>
      <c r="N167" s="153"/>
      <c r="O167" s="153"/>
      <c r="P167" s="153"/>
      <c r="Q167" s="153"/>
      <c r="R167" s="153"/>
      <c r="S167" s="153"/>
      <c r="T167" s="154"/>
      <c r="AT167" s="149" t="s">
        <v>157</v>
      </c>
      <c r="AU167" s="149" t="s">
        <v>84</v>
      </c>
      <c r="AV167" s="10" t="s">
        <v>84</v>
      </c>
      <c r="AW167" s="10" t="s">
        <v>30</v>
      </c>
      <c r="AX167" s="10" t="s">
        <v>82</v>
      </c>
      <c r="AY167" s="149" t="s">
        <v>147</v>
      </c>
    </row>
    <row r="168" spans="1:65" s="2" customFormat="1" ht="21.75" customHeight="1">
      <c r="A168" s="25"/>
      <c r="B168" s="134"/>
      <c r="C168" s="135" t="s">
        <v>240</v>
      </c>
      <c r="D168" s="135" t="s">
        <v>150</v>
      </c>
      <c r="E168" s="136" t="s">
        <v>241</v>
      </c>
      <c r="F168" s="137" t="s">
        <v>607</v>
      </c>
      <c r="G168" s="138" t="s">
        <v>153</v>
      </c>
      <c r="H168" s="139">
        <v>3.48</v>
      </c>
      <c r="I168" s="331"/>
      <c r="J168" s="140">
        <f>ROUND(I168*H168,2)</f>
        <v>0</v>
      </c>
      <c r="K168" s="137" t="s">
        <v>154</v>
      </c>
      <c r="L168" s="26"/>
      <c r="M168" s="141" t="s">
        <v>1</v>
      </c>
      <c r="N168" s="142" t="s">
        <v>40</v>
      </c>
      <c r="O168" s="143">
        <v>0.57</v>
      </c>
      <c r="P168" s="143">
        <f>O168*H168</f>
        <v>1.9835999999999998</v>
      </c>
      <c r="Q168" s="143">
        <v>0</v>
      </c>
      <c r="R168" s="143">
        <f>Q168*H168</f>
        <v>0</v>
      </c>
      <c r="S168" s="143">
        <v>0.062</v>
      </c>
      <c r="T168" s="144">
        <f>S168*H168</f>
        <v>0.21576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5" t="s">
        <v>155</v>
      </c>
      <c r="AT168" s="145" t="s">
        <v>150</v>
      </c>
      <c r="AU168" s="145" t="s">
        <v>84</v>
      </c>
      <c r="AY168" s="13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3" t="s">
        <v>84</v>
      </c>
      <c r="BK168" s="146">
        <f>ROUND(I168*H168,2)</f>
        <v>0</v>
      </c>
      <c r="BL168" s="13" t="s">
        <v>155</v>
      </c>
      <c r="BM168" s="145" t="s">
        <v>243</v>
      </c>
    </row>
    <row r="169" spans="2:51" s="10" customFormat="1" ht="12">
      <c r="B169" s="147"/>
      <c r="D169" s="148" t="s">
        <v>157</v>
      </c>
      <c r="E169" s="149" t="s">
        <v>1</v>
      </c>
      <c r="F169" s="150" t="s">
        <v>244</v>
      </c>
      <c r="H169" s="151">
        <v>3.48</v>
      </c>
      <c r="L169" s="147"/>
      <c r="M169" s="152"/>
      <c r="N169" s="153"/>
      <c r="O169" s="153"/>
      <c r="P169" s="153"/>
      <c r="Q169" s="153"/>
      <c r="R169" s="153"/>
      <c r="S169" s="153"/>
      <c r="T169" s="154"/>
      <c r="AT169" s="149" t="s">
        <v>157</v>
      </c>
      <c r="AU169" s="149" t="s">
        <v>84</v>
      </c>
      <c r="AV169" s="10" t="s">
        <v>84</v>
      </c>
      <c r="AW169" s="10" t="s">
        <v>30</v>
      </c>
      <c r="AX169" s="10" t="s">
        <v>82</v>
      </c>
      <c r="AY169" s="149" t="s">
        <v>147</v>
      </c>
    </row>
    <row r="170" spans="2:63" s="9" customFormat="1" ht="22.9" customHeight="1">
      <c r="B170" s="122"/>
      <c r="D170" s="123" t="s">
        <v>73</v>
      </c>
      <c r="E170" s="132" t="s">
        <v>245</v>
      </c>
      <c r="F170" s="132" t="s">
        <v>246</v>
      </c>
      <c r="J170" s="133">
        <f>BK170</f>
        <v>0</v>
      </c>
      <c r="L170" s="122"/>
      <c r="M170" s="126"/>
      <c r="N170" s="127"/>
      <c r="O170" s="127"/>
      <c r="P170" s="128">
        <f>SUM(P171:P175)</f>
        <v>11.659113999999999</v>
      </c>
      <c r="Q170" s="127"/>
      <c r="R170" s="128">
        <f>SUM(R171:R175)</f>
        <v>0</v>
      </c>
      <c r="S170" s="127"/>
      <c r="T170" s="129">
        <f>SUM(T171:T175)</f>
        <v>0</v>
      </c>
      <c r="AR170" s="123" t="s">
        <v>82</v>
      </c>
      <c r="AT170" s="130" t="s">
        <v>73</v>
      </c>
      <c r="AU170" s="130" t="s">
        <v>82</v>
      </c>
      <c r="AY170" s="123" t="s">
        <v>147</v>
      </c>
      <c r="BK170" s="131">
        <f>SUM(BK171:BK175)</f>
        <v>0</v>
      </c>
    </row>
    <row r="171" spans="1:65" s="2" customFormat="1" ht="24.2" customHeight="1">
      <c r="A171" s="25"/>
      <c r="B171" s="134"/>
      <c r="C171" s="135" t="s">
        <v>7</v>
      </c>
      <c r="D171" s="135" t="s">
        <v>150</v>
      </c>
      <c r="E171" s="136" t="s">
        <v>247</v>
      </c>
      <c r="F171" s="137" t="s">
        <v>248</v>
      </c>
      <c r="G171" s="138" t="s">
        <v>190</v>
      </c>
      <c r="H171" s="139">
        <v>4.486</v>
      </c>
      <c r="I171" s="331"/>
      <c r="J171" s="140">
        <f>ROUND(I171*H171,2)</f>
        <v>0</v>
      </c>
      <c r="K171" s="137" t="s">
        <v>154</v>
      </c>
      <c r="L171" s="26"/>
      <c r="M171" s="141" t="s">
        <v>1</v>
      </c>
      <c r="N171" s="142" t="s">
        <v>39</v>
      </c>
      <c r="O171" s="143">
        <v>2.42</v>
      </c>
      <c r="P171" s="143">
        <f>O171*H171</f>
        <v>10.856119999999999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155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155</v>
      </c>
      <c r="BM171" s="145" t="s">
        <v>249</v>
      </c>
    </row>
    <row r="172" spans="1:65" s="2" customFormat="1" ht="24.2" customHeight="1">
      <c r="A172" s="25"/>
      <c r="B172" s="134"/>
      <c r="C172" s="135" t="s">
        <v>250</v>
      </c>
      <c r="D172" s="135" t="s">
        <v>150</v>
      </c>
      <c r="E172" s="136" t="s">
        <v>251</v>
      </c>
      <c r="F172" s="137" t="s">
        <v>252</v>
      </c>
      <c r="G172" s="138" t="s">
        <v>190</v>
      </c>
      <c r="H172" s="139">
        <v>4.486</v>
      </c>
      <c r="I172" s="331"/>
      <c r="J172" s="140">
        <f>ROUND(I172*H172,2)</f>
        <v>0</v>
      </c>
      <c r="K172" s="137" t="s">
        <v>154</v>
      </c>
      <c r="L172" s="26"/>
      <c r="M172" s="141" t="s">
        <v>1</v>
      </c>
      <c r="N172" s="142" t="s">
        <v>39</v>
      </c>
      <c r="O172" s="143">
        <v>0.125</v>
      </c>
      <c r="P172" s="143">
        <f>O172*H172</f>
        <v>0.56075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5" t="s">
        <v>155</v>
      </c>
      <c r="AT172" s="145" t="s">
        <v>150</v>
      </c>
      <c r="AU172" s="145" t="s">
        <v>84</v>
      </c>
      <c r="AY172" s="13" t="s">
        <v>147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3" t="s">
        <v>82</v>
      </c>
      <c r="BK172" s="146">
        <f>ROUND(I172*H172,2)</f>
        <v>0</v>
      </c>
      <c r="BL172" s="13" t="s">
        <v>155</v>
      </c>
      <c r="BM172" s="145" t="s">
        <v>253</v>
      </c>
    </row>
    <row r="173" spans="1:65" s="2" customFormat="1" ht="24.2" customHeight="1">
      <c r="A173" s="25"/>
      <c r="B173" s="134"/>
      <c r="C173" s="135" t="s">
        <v>254</v>
      </c>
      <c r="D173" s="135" t="s">
        <v>150</v>
      </c>
      <c r="E173" s="136" t="s">
        <v>255</v>
      </c>
      <c r="F173" s="137" t="s">
        <v>256</v>
      </c>
      <c r="G173" s="138" t="s">
        <v>190</v>
      </c>
      <c r="H173" s="139">
        <v>40.374</v>
      </c>
      <c r="I173" s="331"/>
      <c r="J173" s="140">
        <f>ROUND(I173*H173,2)</f>
        <v>0</v>
      </c>
      <c r="K173" s="137" t="s">
        <v>154</v>
      </c>
      <c r="L173" s="26"/>
      <c r="M173" s="141" t="s">
        <v>1</v>
      </c>
      <c r="N173" s="142" t="s">
        <v>39</v>
      </c>
      <c r="O173" s="143">
        <v>0.006</v>
      </c>
      <c r="P173" s="143">
        <f>O173*H173</f>
        <v>0.24224400000000001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5" t="s">
        <v>155</v>
      </c>
      <c r="AT173" s="145" t="s">
        <v>150</v>
      </c>
      <c r="AU173" s="145" t="s">
        <v>84</v>
      </c>
      <c r="AY173" s="13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3" t="s">
        <v>82</v>
      </c>
      <c r="BK173" s="146">
        <f>ROUND(I173*H173,2)</f>
        <v>0</v>
      </c>
      <c r="BL173" s="13" t="s">
        <v>155</v>
      </c>
      <c r="BM173" s="145" t="s">
        <v>257</v>
      </c>
    </row>
    <row r="174" spans="2:51" s="10" customFormat="1" ht="12">
      <c r="B174" s="147"/>
      <c r="D174" s="148" t="s">
        <v>157</v>
      </c>
      <c r="E174" s="149" t="s">
        <v>1</v>
      </c>
      <c r="F174" s="150" t="s">
        <v>258</v>
      </c>
      <c r="H174" s="151">
        <v>40.374</v>
      </c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84</v>
      </c>
      <c r="AV174" s="10" t="s">
        <v>84</v>
      </c>
      <c r="AW174" s="10" t="s">
        <v>30</v>
      </c>
      <c r="AX174" s="10" t="s">
        <v>82</v>
      </c>
      <c r="AY174" s="149" t="s">
        <v>147</v>
      </c>
    </row>
    <row r="175" spans="1:65" s="2" customFormat="1" ht="49.15" customHeight="1">
      <c r="A175" s="25"/>
      <c r="B175" s="134"/>
      <c r="C175" s="135" t="s">
        <v>259</v>
      </c>
      <c r="D175" s="135" t="s">
        <v>150</v>
      </c>
      <c r="E175" s="136" t="s">
        <v>260</v>
      </c>
      <c r="F175" s="137" t="s">
        <v>261</v>
      </c>
      <c r="G175" s="138" t="s">
        <v>190</v>
      </c>
      <c r="H175" s="139">
        <v>4.486</v>
      </c>
      <c r="I175" s="331"/>
      <c r="J175" s="140">
        <f>ROUND(I175*H175,2)</f>
        <v>0</v>
      </c>
      <c r="K175" s="137" t="s">
        <v>154</v>
      </c>
      <c r="L175" s="26"/>
      <c r="M175" s="141" t="s">
        <v>1</v>
      </c>
      <c r="N175" s="142" t="s">
        <v>39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5" t="s">
        <v>155</v>
      </c>
      <c r="AT175" s="145" t="s">
        <v>150</v>
      </c>
      <c r="AU175" s="145" t="s">
        <v>84</v>
      </c>
      <c r="AY175" s="13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3" t="s">
        <v>82</v>
      </c>
      <c r="BK175" s="146">
        <f>ROUND(I175*H175,2)</f>
        <v>0</v>
      </c>
      <c r="BL175" s="13" t="s">
        <v>155</v>
      </c>
      <c r="BM175" s="145" t="s">
        <v>262</v>
      </c>
    </row>
    <row r="176" spans="2:63" s="9" customFormat="1" ht="22.9" customHeight="1">
      <c r="B176" s="122"/>
      <c r="D176" s="123" t="s">
        <v>73</v>
      </c>
      <c r="E176" s="132" t="s">
        <v>263</v>
      </c>
      <c r="F176" s="132" t="s">
        <v>264</v>
      </c>
      <c r="J176" s="133">
        <f>BK176</f>
        <v>0</v>
      </c>
      <c r="L176" s="122"/>
      <c r="M176" s="126"/>
      <c r="N176" s="127"/>
      <c r="O176" s="127"/>
      <c r="P176" s="128">
        <f>P177</f>
        <v>5.378748999999999</v>
      </c>
      <c r="Q176" s="127"/>
      <c r="R176" s="128">
        <f>R177</f>
        <v>0</v>
      </c>
      <c r="S176" s="127"/>
      <c r="T176" s="129">
        <f>T177</f>
        <v>0</v>
      </c>
      <c r="AR176" s="123" t="s">
        <v>82</v>
      </c>
      <c r="AT176" s="130" t="s">
        <v>73</v>
      </c>
      <c r="AU176" s="130" t="s">
        <v>82</v>
      </c>
      <c r="AY176" s="123" t="s">
        <v>147</v>
      </c>
      <c r="BK176" s="131">
        <f>BK177</f>
        <v>0</v>
      </c>
    </row>
    <row r="177" spans="1:65" s="2" customFormat="1" ht="16.5" customHeight="1">
      <c r="A177" s="25"/>
      <c r="B177" s="134"/>
      <c r="C177" s="135" t="s">
        <v>265</v>
      </c>
      <c r="D177" s="135" t="s">
        <v>150</v>
      </c>
      <c r="E177" s="136" t="s">
        <v>266</v>
      </c>
      <c r="F177" s="137" t="s">
        <v>267</v>
      </c>
      <c r="G177" s="138" t="s">
        <v>190</v>
      </c>
      <c r="H177" s="139">
        <v>7.717</v>
      </c>
      <c r="I177" s="331"/>
      <c r="J177" s="140">
        <f>ROUND(I177*H177,2)</f>
        <v>0</v>
      </c>
      <c r="K177" s="137" t="s">
        <v>154</v>
      </c>
      <c r="L177" s="26"/>
      <c r="M177" s="141" t="s">
        <v>1</v>
      </c>
      <c r="N177" s="142" t="s">
        <v>39</v>
      </c>
      <c r="O177" s="143">
        <v>0.697</v>
      </c>
      <c r="P177" s="143">
        <f>O177*H177</f>
        <v>5.378748999999999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5" t="s">
        <v>155</v>
      </c>
      <c r="AT177" s="145" t="s">
        <v>150</v>
      </c>
      <c r="AU177" s="145" t="s">
        <v>84</v>
      </c>
      <c r="AY177" s="13" t="s">
        <v>147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3" t="s">
        <v>82</v>
      </c>
      <c r="BK177" s="146">
        <f>ROUND(I177*H177,2)</f>
        <v>0</v>
      </c>
      <c r="BL177" s="13" t="s">
        <v>155</v>
      </c>
      <c r="BM177" s="145" t="s">
        <v>268</v>
      </c>
    </row>
    <row r="178" spans="2:63" s="9" customFormat="1" ht="25.9" customHeight="1">
      <c r="B178" s="122"/>
      <c r="D178" s="123" t="s">
        <v>73</v>
      </c>
      <c r="E178" s="124" t="s">
        <v>269</v>
      </c>
      <c r="F178" s="124" t="s">
        <v>270</v>
      </c>
      <c r="J178" s="125">
        <f>BK178+J226+J227</f>
        <v>0</v>
      </c>
      <c r="L178" s="122"/>
      <c r="M178" s="126"/>
      <c r="N178" s="127"/>
      <c r="O178" s="127"/>
      <c r="P178" s="128">
        <f>P179+P181+P184+P186+P188+P194+P212+P227+P234+P250</f>
        <v>288.77287</v>
      </c>
      <c r="Q178" s="127"/>
      <c r="R178" s="128">
        <f>R179+R181+R184+R186+R188+R194+R212+R227+R234+R250</f>
        <v>3.02713875</v>
      </c>
      <c r="S178" s="127"/>
      <c r="T178" s="129">
        <f>T179+T181+T184+T186+T188+T194+T212+T227+T234+T250</f>
        <v>0.18130000000000002</v>
      </c>
      <c r="AR178" s="123" t="s">
        <v>84</v>
      </c>
      <c r="AT178" s="130" t="s">
        <v>73</v>
      </c>
      <c r="AU178" s="130" t="s">
        <v>74</v>
      </c>
      <c r="AY178" s="123" t="s">
        <v>147</v>
      </c>
      <c r="BK178" s="131">
        <f>BK179+BK181+BK184+BK186+BK188+BK194+BK212+BK227+BK234+BK250</f>
        <v>0</v>
      </c>
    </row>
    <row r="179" spans="2:63" s="9" customFormat="1" ht="0.75" customHeight="1">
      <c r="B179" s="122"/>
      <c r="D179" s="123"/>
      <c r="E179" s="132"/>
      <c r="F179" s="132"/>
      <c r="J179" s="133"/>
      <c r="L179" s="122"/>
      <c r="M179" s="126"/>
      <c r="N179" s="127"/>
      <c r="O179" s="127"/>
      <c r="P179" s="128">
        <f>P180</f>
        <v>0</v>
      </c>
      <c r="Q179" s="127"/>
      <c r="R179" s="128">
        <f>R180</f>
        <v>0</v>
      </c>
      <c r="S179" s="127"/>
      <c r="T179" s="129">
        <f>T180</f>
        <v>0</v>
      </c>
      <c r="AR179" s="123" t="s">
        <v>84</v>
      </c>
      <c r="AT179" s="130" t="s">
        <v>73</v>
      </c>
      <c r="AU179" s="130" t="s">
        <v>82</v>
      </c>
      <c r="AY179" s="123" t="s">
        <v>147</v>
      </c>
      <c r="BK179" s="131">
        <f>BK180</f>
        <v>0</v>
      </c>
    </row>
    <row r="180" spans="1:65" s="2" customFormat="1" ht="0.75" customHeight="1">
      <c r="A180" s="25"/>
      <c r="B180" s="134"/>
      <c r="C180" s="135"/>
      <c r="D180" s="135"/>
      <c r="E180" s="136"/>
      <c r="F180" s="137"/>
      <c r="G180" s="138"/>
      <c r="H180" s="139"/>
      <c r="I180" s="140"/>
      <c r="J180" s="140"/>
      <c r="K180" s="137"/>
      <c r="L180" s="26"/>
      <c r="M180" s="141" t="s">
        <v>1</v>
      </c>
      <c r="N180" s="142" t="s">
        <v>39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 t="s">
        <v>221</v>
      </c>
      <c r="AT180" s="145" t="s">
        <v>150</v>
      </c>
      <c r="AU180" s="145" t="s">
        <v>84</v>
      </c>
      <c r="AY180" s="13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3" t="s">
        <v>82</v>
      </c>
      <c r="BK180" s="146">
        <f>ROUND(I180*H180,2)</f>
        <v>0</v>
      </c>
      <c r="BL180" s="13" t="s">
        <v>221</v>
      </c>
      <c r="BM180" s="145" t="s">
        <v>274</v>
      </c>
    </row>
    <row r="181" spans="2:63" s="9" customFormat="1" ht="22.9" customHeight="1">
      <c r="B181" s="122"/>
      <c r="D181" s="123" t="s">
        <v>73</v>
      </c>
      <c r="E181" s="132" t="s">
        <v>275</v>
      </c>
      <c r="F181" s="132" t="s">
        <v>276</v>
      </c>
      <c r="J181" s="133">
        <f>BK181</f>
        <v>0</v>
      </c>
      <c r="L181" s="122"/>
      <c r="M181" s="126"/>
      <c r="N181" s="127"/>
      <c r="O181" s="127"/>
      <c r="P181" s="128">
        <f>SUM(P182:P183)</f>
        <v>3.5</v>
      </c>
      <c r="Q181" s="127"/>
      <c r="R181" s="128">
        <f>SUM(R182:R183)</f>
        <v>0.01764</v>
      </c>
      <c r="S181" s="127"/>
      <c r="T181" s="129">
        <f>SUM(T182:T183)</f>
        <v>0</v>
      </c>
      <c r="AR181" s="123" t="s">
        <v>84</v>
      </c>
      <c r="AT181" s="130" t="s">
        <v>73</v>
      </c>
      <c r="AU181" s="130" t="s">
        <v>82</v>
      </c>
      <c r="AY181" s="123" t="s">
        <v>147</v>
      </c>
      <c r="BK181" s="131">
        <f>SUM(BK182:BK183)</f>
        <v>0</v>
      </c>
    </row>
    <row r="182" spans="1:65" s="2" customFormat="1" ht="33" customHeight="1">
      <c r="A182" s="25"/>
      <c r="B182" s="134"/>
      <c r="C182" s="135" t="s">
        <v>277</v>
      </c>
      <c r="D182" s="135" t="s">
        <v>150</v>
      </c>
      <c r="E182" s="136" t="s">
        <v>278</v>
      </c>
      <c r="F182" s="137" t="s">
        <v>279</v>
      </c>
      <c r="G182" s="138" t="s">
        <v>280</v>
      </c>
      <c r="H182" s="139">
        <v>4</v>
      </c>
      <c r="I182" s="331"/>
      <c r="J182" s="140">
        <f>ROUND(I182*H182,2)</f>
        <v>0</v>
      </c>
      <c r="K182" s="137" t="s">
        <v>154</v>
      </c>
      <c r="L182" s="26"/>
      <c r="M182" s="141" t="s">
        <v>1</v>
      </c>
      <c r="N182" s="142" t="s">
        <v>40</v>
      </c>
      <c r="O182" s="143">
        <v>0.875</v>
      </c>
      <c r="P182" s="143">
        <f>O182*H182</f>
        <v>3.5</v>
      </c>
      <c r="Q182" s="143">
        <v>0.00441</v>
      </c>
      <c r="R182" s="143">
        <f>Q182*H182</f>
        <v>0.01764</v>
      </c>
      <c r="S182" s="143">
        <v>0</v>
      </c>
      <c r="T182" s="144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5" t="s">
        <v>221</v>
      </c>
      <c r="AT182" s="145" t="s">
        <v>150</v>
      </c>
      <c r="AU182" s="145" t="s">
        <v>84</v>
      </c>
      <c r="AY182" s="13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3" t="s">
        <v>84</v>
      </c>
      <c r="BK182" s="146">
        <f>ROUND(I182*H182,2)</f>
        <v>0</v>
      </c>
      <c r="BL182" s="13" t="s">
        <v>221</v>
      </c>
      <c r="BM182" s="145" t="s">
        <v>281</v>
      </c>
    </row>
    <row r="183" spans="2:51" s="10" customFormat="1" ht="12">
      <c r="B183" s="147"/>
      <c r="D183" s="148" t="s">
        <v>157</v>
      </c>
      <c r="E183" s="149" t="s">
        <v>1</v>
      </c>
      <c r="F183" s="150" t="s">
        <v>282</v>
      </c>
      <c r="H183" s="151">
        <v>4</v>
      </c>
      <c r="L183" s="147"/>
      <c r="M183" s="152"/>
      <c r="N183" s="153"/>
      <c r="O183" s="153"/>
      <c r="P183" s="153"/>
      <c r="Q183" s="153"/>
      <c r="R183" s="153"/>
      <c r="S183" s="153"/>
      <c r="T183" s="154"/>
      <c r="AT183" s="149" t="s">
        <v>157</v>
      </c>
      <c r="AU183" s="149" t="s">
        <v>84</v>
      </c>
      <c r="AV183" s="10" t="s">
        <v>84</v>
      </c>
      <c r="AW183" s="10" t="s">
        <v>30</v>
      </c>
      <c r="AX183" s="10" t="s">
        <v>82</v>
      </c>
      <c r="AY183" s="149" t="s">
        <v>147</v>
      </c>
    </row>
    <row r="184" spans="2:63" s="9" customFormat="1" ht="22.9" customHeight="1">
      <c r="B184" s="122"/>
      <c r="D184" s="123" t="s">
        <v>73</v>
      </c>
      <c r="E184" s="132" t="s">
        <v>283</v>
      </c>
      <c r="F184" s="132" t="s">
        <v>284</v>
      </c>
      <c r="J184" s="133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84</v>
      </c>
      <c r="AT184" s="130" t="s">
        <v>73</v>
      </c>
      <c r="AU184" s="130" t="s">
        <v>82</v>
      </c>
      <c r="AY184" s="123" t="s">
        <v>147</v>
      </c>
      <c r="BK184" s="131">
        <f>BK185</f>
        <v>0</v>
      </c>
    </row>
    <row r="185" spans="1:65" s="2" customFormat="1" ht="16.5" customHeight="1">
      <c r="A185" s="25"/>
      <c r="B185" s="134"/>
      <c r="C185" s="135" t="s">
        <v>285</v>
      </c>
      <c r="D185" s="135" t="s">
        <v>150</v>
      </c>
      <c r="E185" s="136" t="s">
        <v>286</v>
      </c>
      <c r="F185" s="137" t="s">
        <v>287</v>
      </c>
      <c r="G185" s="138" t="s">
        <v>273</v>
      </c>
      <c r="H185" s="139">
        <v>1</v>
      </c>
      <c r="I185" s="425">
        <f>'EL - vchod C - Souhrn'!U41</f>
        <v>0</v>
      </c>
      <c r="J185" s="140">
        <f>ROUND(I185*H185,2)</f>
        <v>0</v>
      </c>
      <c r="K185" s="137" t="s">
        <v>1</v>
      </c>
      <c r="L185" s="26"/>
      <c r="M185" s="141" t="s">
        <v>1</v>
      </c>
      <c r="N185" s="142" t="s">
        <v>39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5" t="s">
        <v>221</v>
      </c>
      <c r="AT185" s="145" t="s">
        <v>150</v>
      </c>
      <c r="AU185" s="145" t="s">
        <v>84</v>
      </c>
      <c r="AY185" s="13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3" t="s">
        <v>82</v>
      </c>
      <c r="BK185" s="146">
        <f>ROUND(I185*H185,2)</f>
        <v>0</v>
      </c>
      <c r="BL185" s="13" t="s">
        <v>221</v>
      </c>
      <c r="BM185" s="145" t="s">
        <v>288</v>
      </c>
    </row>
    <row r="186" spans="2:63" s="9" customFormat="1" ht="22.9" customHeight="1">
      <c r="B186" s="122"/>
      <c r="D186" s="123" t="s">
        <v>73</v>
      </c>
      <c r="E186" s="132" t="s">
        <v>289</v>
      </c>
      <c r="F186" s="132" t="s">
        <v>290</v>
      </c>
      <c r="J186" s="133">
        <f>BK186</f>
        <v>0</v>
      </c>
      <c r="L186" s="122"/>
      <c r="M186" s="126"/>
      <c r="N186" s="127"/>
      <c r="O186" s="127"/>
      <c r="P186" s="128">
        <f>P187</f>
        <v>0</v>
      </c>
      <c r="Q186" s="127"/>
      <c r="R186" s="128">
        <f>R187</f>
        <v>0</v>
      </c>
      <c r="S186" s="127"/>
      <c r="T186" s="129">
        <f>T187</f>
        <v>0</v>
      </c>
      <c r="AR186" s="123" t="s">
        <v>84</v>
      </c>
      <c r="AT186" s="130" t="s">
        <v>73</v>
      </c>
      <c r="AU186" s="130" t="s">
        <v>82</v>
      </c>
      <c r="AY186" s="123" t="s">
        <v>147</v>
      </c>
      <c r="BK186" s="131">
        <f>BK187</f>
        <v>0</v>
      </c>
    </row>
    <row r="187" spans="1:65" s="2" customFormat="1" ht="16.5" customHeight="1">
      <c r="A187" s="25"/>
      <c r="B187" s="134"/>
      <c r="C187" s="135" t="s">
        <v>291</v>
      </c>
      <c r="D187" s="135" t="s">
        <v>150</v>
      </c>
      <c r="E187" s="136" t="s">
        <v>292</v>
      </c>
      <c r="F187" s="137" t="s">
        <v>293</v>
      </c>
      <c r="G187" s="138" t="s">
        <v>273</v>
      </c>
      <c r="H187" s="139">
        <v>1</v>
      </c>
      <c r="I187" s="425">
        <f>'SLP - vchod C - Souhrn'!U41</f>
        <v>0</v>
      </c>
      <c r="J187" s="140">
        <f>ROUND(I187*H187,2)</f>
        <v>0</v>
      </c>
      <c r="K187" s="137" t="s">
        <v>1</v>
      </c>
      <c r="L187" s="26"/>
      <c r="M187" s="141" t="s">
        <v>1</v>
      </c>
      <c r="N187" s="142" t="s">
        <v>39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5" t="s">
        <v>221</v>
      </c>
      <c r="AT187" s="145" t="s">
        <v>150</v>
      </c>
      <c r="AU187" s="145" t="s">
        <v>84</v>
      </c>
      <c r="AY187" s="13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3" t="s">
        <v>82</v>
      </c>
      <c r="BK187" s="146">
        <f>ROUND(I187*H187,2)</f>
        <v>0</v>
      </c>
      <c r="BL187" s="13" t="s">
        <v>221</v>
      </c>
      <c r="BM187" s="145" t="s">
        <v>294</v>
      </c>
    </row>
    <row r="188" spans="2:63" s="9" customFormat="1" ht="22.9" customHeight="1">
      <c r="B188" s="122"/>
      <c r="D188" s="123" t="s">
        <v>73</v>
      </c>
      <c r="E188" s="132" t="s">
        <v>295</v>
      </c>
      <c r="F188" s="132" t="s">
        <v>296</v>
      </c>
      <c r="J188" s="133">
        <f>BK188</f>
        <v>0</v>
      </c>
      <c r="L188" s="122"/>
      <c r="M188" s="126"/>
      <c r="N188" s="127"/>
      <c r="O188" s="127"/>
      <c r="P188" s="128">
        <f>SUM(P189:P193)</f>
        <v>0</v>
      </c>
      <c r="Q188" s="127"/>
      <c r="R188" s="128">
        <f>SUM(R189:R193)</f>
        <v>0</v>
      </c>
      <c r="S188" s="127"/>
      <c r="T188" s="129">
        <f>SUM(T189:T193)</f>
        <v>0</v>
      </c>
      <c r="AR188" s="123" t="s">
        <v>84</v>
      </c>
      <c r="AT188" s="130" t="s">
        <v>73</v>
      </c>
      <c r="AU188" s="130" t="s">
        <v>82</v>
      </c>
      <c r="AY188" s="123" t="s">
        <v>147</v>
      </c>
      <c r="BK188" s="131">
        <f>SUM(BK189:BK193)</f>
        <v>0</v>
      </c>
    </row>
    <row r="189" spans="1:65" s="2" customFormat="1" ht="37.9" customHeight="1">
      <c r="A189" s="25"/>
      <c r="B189" s="134"/>
      <c r="C189" s="135" t="s">
        <v>297</v>
      </c>
      <c r="D189" s="135" t="s">
        <v>150</v>
      </c>
      <c r="E189" s="136" t="s">
        <v>298</v>
      </c>
      <c r="F189" s="137" t="s">
        <v>776</v>
      </c>
      <c r="G189" s="138" t="s">
        <v>299</v>
      </c>
      <c r="H189" s="139">
        <v>2</v>
      </c>
      <c r="I189" s="331"/>
      <c r="J189" s="140">
        <f>ROUND(I189*H189,2)</f>
        <v>0</v>
      </c>
      <c r="K189" s="137" t="s">
        <v>1</v>
      </c>
      <c r="L189" s="26"/>
      <c r="M189" s="141" t="s">
        <v>1</v>
      </c>
      <c r="N189" s="142" t="s">
        <v>39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5" t="s">
        <v>221</v>
      </c>
      <c r="AT189" s="145" t="s">
        <v>150</v>
      </c>
      <c r="AU189" s="145" t="s">
        <v>84</v>
      </c>
      <c r="AY189" s="13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3" t="s">
        <v>82</v>
      </c>
      <c r="BK189" s="146">
        <f>ROUND(I189*H189,2)</f>
        <v>0</v>
      </c>
      <c r="BL189" s="13" t="s">
        <v>221</v>
      </c>
      <c r="BM189" s="145" t="s">
        <v>300</v>
      </c>
    </row>
    <row r="190" spans="2:51" s="10" customFormat="1" ht="12">
      <c r="B190" s="147"/>
      <c r="D190" s="148" t="s">
        <v>157</v>
      </c>
      <c r="E190" s="149" t="s">
        <v>1</v>
      </c>
      <c r="F190" s="150" t="s">
        <v>777</v>
      </c>
      <c r="H190" s="151">
        <v>2</v>
      </c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84</v>
      </c>
      <c r="AV190" s="10" t="s">
        <v>84</v>
      </c>
      <c r="AW190" s="10" t="s">
        <v>30</v>
      </c>
      <c r="AX190" s="10" t="s">
        <v>82</v>
      </c>
      <c r="AY190" s="149" t="s">
        <v>147</v>
      </c>
    </row>
    <row r="191" spans="1:65" s="2" customFormat="1" ht="31.5" customHeight="1">
      <c r="A191" s="25"/>
      <c r="B191" s="134"/>
      <c r="C191" s="135" t="s">
        <v>301</v>
      </c>
      <c r="D191" s="135" t="s">
        <v>150</v>
      </c>
      <c r="E191" s="136" t="s">
        <v>302</v>
      </c>
      <c r="F191" s="137" t="s">
        <v>779</v>
      </c>
      <c r="G191" s="138" t="s">
        <v>299</v>
      </c>
      <c r="H191" s="139">
        <v>1</v>
      </c>
      <c r="I191" s="331"/>
      <c r="J191" s="140">
        <f>ROUND(I191*H191,2)</f>
        <v>0</v>
      </c>
      <c r="K191" s="137" t="s">
        <v>1</v>
      </c>
      <c r="L191" s="26"/>
      <c r="M191" s="141" t="s">
        <v>1</v>
      </c>
      <c r="N191" s="142" t="s">
        <v>39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5" t="s">
        <v>221</v>
      </c>
      <c r="AT191" s="145" t="s">
        <v>150</v>
      </c>
      <c r="AU191" s="145" t="s">
        <v>84</v>
      </c>
      <c r="AY191" s="13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3" t="s">
        <v>82</v>
      </c>
      <c r="BK191" s="146">
        <f>ROUND(I191*H191,2)</f>
        <v>0</v>
      </c>
      <c r="BL191" s="13" t="s">
        <v>221</v>
      </c>
      <c r="BM191" s="145" t="s">
        <v>303</v>
      </c>
    </row>
    <row r="192" spans="2:51" s="10" customFormat="1" ht="12">
      <c r="B192" s="147"/>
      <c r="D192" s="148" t="s">
        <v>157</v>
      </c>
      <c r="E192" s="149" t="s">
        <v>1</v>
      </c>
      <c r="F192" s="150" t="s">
        <v>778</v>
      </c>
      <c r="H192" s="151">
        <v>1</v>
      </c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84</v>
      </c>
      <c r="AV192" s="10" t="s">
        <v>84</v>
      </c>
      <c r="AW192" s="10" t="s">
        <v>30</v>
      </c>
      <c r="AX192" s="10" t="s">
        <v>82</v>
      </c>
      <c r="AY192" s="149" t="s">
        <v>147</v>
      </c>
    </row>
    <row r="193" spans="1:65" s="2" customFormat="1" ht="24.2" customHeight="1">
      <c r="A193" s="25"/>
      <c r="B193" s="134"/>
      <c r="C193" s="135" t="s">
        <v>314</v>
      </c>
      <c r="D193" s="135" t="s">
        <v>150</v>
      </c>
      <c r="E193" s="136" t="s">
        <v>315</v>
      </c>
      <c r="F193" s="137" t="s">
        <v>316</v>
      </c>
      <c r="G193" s="138" t="s">
        <v>317</v>
      </c>
      <c r="H193" s="139">
        <v>287</v>
      </c>
      <c r="I193" s="331"/>
      <c r="J193" s="140">
        <f>ROUND(I193*H193,2)</f>
        <v>0</v>
      </c>
      <c r="K193" s="137" t="s">
        <v>154</v>
      </c>
      <c r="L193" s="26"/>
      <c r="M193" s="141" t="s">
        <v>1</v>
      </c>
      <c r="N193" s="142" t="s">
        <v>39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5" t="s">
        <v>221</v>
      </c>
      <c r="AT193" s="145" t="s">
        <v>150</v>
      </c>
      <c r="AU193" s="145" t="s">
        <v>84</v>
      </c>
      <c r="AY193" s="13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3" t="s">
        <v>82</v>
      </c>
      <c r="BK193" s="146">
        <f>ROUND(I193*H193,2)</f>
        <v>0</v>
      </c>
      <c r="BL193" s="13" t="s">
        <v>221</v>
      </c>
      <c r="BM193" s="145" t="s">
        <v>318</v>
      </c>
    </row>
    <row r="194" spans="2:63" s="9" customFormat="1" ht="22.9" customHeight="1">
      <c r="B194" s="122"/>
      <c r="D194" s="123" t="s">
        <v>73</v>
      </c>
      <c r="E194" s="132" t="s">
        <v>319</v>
      </c>
      <c r="F194" s="132" t="s">
        <v>320</v>
      </c>
      <c r="J194" s="133">
        <f>BK194</f>
        <v>0</v>
      </c>
      <c r="L194" s="122"/>
      <c r="M194" s="126"/>
      <c r="N194" s="127"/>
      <c r="O194" s="127"/>
      <c r="P194" s="128">
        <f>SUM(P195:P211)</f>
        <v>2.967</v>
      </c>
      <c r="Q194" s="127"/>
      <c r="R194" s="128">
        <f>SUM(R195:R211)</f>
        <v>0</v>
      </c>
      <c r="S194" s="127"/>
      <c r="T194" s="129">
        <f>SUM(T195:T211)</f>
        <v>0.079</v>
      </c>
      <c r="AR194" s="123" t="s">
        <v>84</v>
      </c>
      <c r="AT194" s="130" t="s">
        <v>73</v>
      </c>
      <c r="AU194" s="130" t="s">
        <v>82</v>
      </c>
      <c r="AY194" s="123" t="s">
        <v>147</v>
      </c>
      <c r="BK194" s="131">
        <f>SUM(BK195:BK211)</f>
        <v>0</v>
      </c>
    </row>
    <row r="195" spans="1:65" s="2" customFormat="1" ht="24.2" customHeight="1">
      <c r="A195" s="25"/>
      <c r="B195" s="134"/>
      <c r="C195" s="135" t="s">
        <v>321</v>
      </c>
      <c r="D195" s="135" t="s">
        <v>150</v>
      </c>
      <c r="E195" s="136" t="s">
        <v>322</v>
      </c>
      <c r="F195" s="137" t="s">
        <v>768</v>
      </c>
      <c r="G195" s="138" t="s">
        <v>299</v>
      </c>
      <c r="H195" s="139">
        <v>1</v>
      </c>
      <c r="I195" s="331"/>
      <c r="J195" s="140">
        <f>ROUND(I195*H195,2)</f>
        <v>0</v>
      </c>
      <c r="K195" s="137" t="s">
        <v>1</v>
      </c>
      <c r="L195" s="26"/>
      <c r="M195" s="141" t="s">
        <v>1</v>
      </c>
      <c r="N195" s="142" t="s">
        <v>39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5" t="s">
        <v>221</v>
      </c>
      <c r="AT195" s="145" t="s">
        <v>150</v>
      </c>
      <c r="AU195" s="145" t="s">
        <v>84</v>
      </c>
      <c r="AY195" s="13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3" t="s">
        <v>82</v>
      </c>
      <c r="BK195" s="146">
        <f>ROUND(I195*H195,2)</f>
        <v>0</v>
      </c>
      <c r="BL195" s="13" t="s">
        <v>221</v>
      </c>
      <c r="BM195" s="145" t="s">
        <v>323</v>
      </c>
    </row>
    <row r="196" spans="2:51" s="10" customFormat="1" ht="12">
      <c r="B196" s="147"/>
      <c r="D196" s="148" t="s">
        <v>157</v>
      </c>
      <c r="E196" s="149" t="s">
        <v>1</v>
      </c>
      <c r="F196" s="150" t="s">
        <v>770</v>
      </c>
      <c r="H196" s="151">
        <v>1</v>
      </c>
      <c r="L196" s="147"/>
      <c r="M196" s="152"/>
      <c r="N196" s="153"/>
      <c r="O196" s="153"/>
      <c r="P196" s="153"/>
      <c r="Q196" s="153"/>
      <c r="R196" s="153"/>
      <c r="S196" s="153"/>
      <c r="T196" s="154"/>
      <c r="AT196" s="149" t="s">
        <v>157</v>
      </c>
      <c r="AU196" s="149" t="s">
        <v>84</v>
      </c>
      <c r="AV196" s="10" t="s">
        <v>84</v>
      </c>
      <c r="AW196" s="10" t="s">
        <v>30</v>
      </c>
      <c r="AX196" s="10" t="s">
        <v>82</v>
      </c>
      <c r="AY196" s="149" t="s">
        <v>147</v>
      </c>
    </row>
    <row r="197" spans="1:65" s="2" customFormat="1" ht="31.5" customHeight="1">
      <c r="A197" s="25"/>
      <c r="B197" s="134"/>
      <c r="C197" s="135" t="s">
        <v>324</v>
      </c>
      <c r="D197" s="135" t="s">
        <v>150</v>
      </c>
      <c r="E197" s="136" t="s">
        <v>325</v>
      </c>
      <c r="F197" s="137" t="s">
        <v>773</v>
      </c>
      <c r="G197" s="138" t="s">
        <v>299</v>
      </c>
      <c r="H197" s="139">
        <v>1</v>
      </c>
      <c r="I197" s="331"/>
      <c r="J197" s="140">
        <f>ROUND(I197*H197,2)</f>
        <v>0</v>
      </c>
      <c r="K197" s="137" t="s">
        <v>1</v>
      </c>
      <c r="L197" s="26"/>
      <c r="M197" s="141" t="s">
        <v>1</v>
      </c>
      <c r="N197" s="142" t="s">
        <v>39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5" t="s">
        <v>221</v>
      </c>
      <c r="AT197" s="145" t="s">
        <v>150</v>
      </c>
      <c r="AU197" s="145" t="s">
        <v>84</v>
      </c>
      <c r="AY197" s="13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3" t="s">
        <v>82</v>
      </c>
      <c r="BK197" s="146">
        <f>ROUND(I197*H197,2)</f>
        <v>0</v>
      </c>
      <c r="BL197" s="13" t="s">
        <v>221</v>
      </c>
      <c r="BM197" s="145" t="s">
        <v>326</v>
      </c>
    </row>
    <row r="198" spans="2:51" s="10" customFormat="1" ht="12">
      <c r="B198" s="147"/>
      <c r="D198" s="148" t="s">
        <v>157</v>
      </c>
      <c r="E198" s="149" t="s">
        <v>1</v>
      </c>
      <c r="F198" s="150" t="s">
        <v>771</v>
      </c>
      <c r="H198" s="151">
        <v>1</v>
      </c>
      <c r="L198" s="147"/>
      <c r="M198" s="152"/>
      <c r="N198" s="153"/>
      <c r="O198" s="153"/>
      <c r="P198" s="153"/>
      <c r="Q198" s="153"/>
      <c r="R198" s="153"/>
      <c r="S198" s="153"/>
      <c r="T198" s="154"/>
      <c r="AT198" s="149" t="s">
        <v>157</v>
      </c>
      <c r="AU198" s="149" t="s">
        <v>84</v>
      </c>
      <c r="AV198" s="10" t="s">
        <v>84</v>
      </c>
      <c r="AW198" s="10" t="s">
        <v>30</v>
      </c>
      <c r="AX198" s="10" t="s">
        <v>82</v>
      </c>
      <c r="AY198" s="149" t="s">
        <v>147</v>
      </c>
    </row>
    <row r="199" spans="1:65" s="2" customFormat="1" ht="24.2" customHeight="1">
      <c r="A199" s="25"/>
      <c r="B199" s="134"/>
      <c r="C199" s="135" t="s">
        <v>374</v>
      </c>
      <c r="D199" s="135" t="s">
        <v>150</v>
      </c>
      <c r="E199" s="136" t="s">
        <v>465</v>
      </c>
      <c r="F199" s="137" t="s">
        <v>466</v>
      </c>
      <c r="G199" s="138" t="s">
        <v>299</v>
      </c>
      <c r="H199" s="139">
        <v>1</v>
      </c>
      <c r="I199" s="331"/>
      <c r="J199" s="140">
        <f>ROUND(I199*H199,2)</f>
        <v>0</v>
      </c>
      <c r="K199" s="137" t="s">
        <v>1</v>
      </c>
      <c r="L199" s="26"/>
      <c r="M199" s="141" t="s">
        <v>1</v>
      </c>
      <c r="N199" s="142" t="s">
        <v>39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5" t="s">
        <v>221</v>
      </c>
      <c r="AT199" s="145" t="s">
        <v>150</v>
      </c>
      <c r="AU199" s="145" t="s">
        <v>84</v>
      </c>
      <c r="AY199" s="13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3" t="s">
        <v>82</v>
      </c>
      <c r="BK199" s="146">
        <f>ROUND(I199*H199,2)</f>
        <v>0</v>
      </c>
      <c r="BL199" s="13" t="s">
        <v>221</v>
      </c>
      <c r="BM199" s="145" t="s">
        <v>467</v>
      </c>
    </row>
    <row r="200" spans="2:51" s="10" customFormat="1" ht="12">
      <c r="B200" s="147"/>
      <c r="D200" s="148" t="s">
        <v>157</v>
      </c>
      <c r="E200" s="149" t="s">
        <v>1</v>
      </c>
      <c r="F200" s="150" t="s">
        <v>468</v>
      </c>
      <c r="H200" s="151">
        <v>1</v>
      </c>
      <c r="L200" s="147"/>
      <c r="M200" s="152"/>
      <c r="N200" s="153"/>
      <c r="O200" s="153"/>
      <c r="P200" s="153"/>
      <c r="Q200" s="153"/>
      <c r="R200" s="153"/>
      <c r="S200" s="153"/>
      <c r="T200" s="154"/>
      <c r="AT200" s="149" t="s">
        <v>157</v>
      </c>
      <c r="AU200" s="149" t="s">
        <v>84</v>
      </c>
      <c r="AV200" s="10" t="s">
        <v>84</v>
      </c>
      <c r="AW200" s="10" t="s">
        <v>30</v>
      </c>
      <c r="AX200" s="10" t="s">
        <v>82</v>
      </c>
      <c r="AY200" s="149" t="s">
        <v>147</v>
      </c>
    </row>
    <row r="201" spans="1:65" s="2" customFormat="1" ht="24.2" customHeight="1">
      <c r="A201" s="25"/>
      <c r="B201" s="134"/>
      <c r="C201" s="135" t="s">
        <v>327</v>
      </c>
      <c r="D201" s="135" t="s">
        <v>150</v>
      </c>
      <c r="E201" s="136" t="s">
        <v>328</v>
      </c>
      <c r="F201" s="137" t="s">
        <v>329</v>
      </c>
      <c r="G201" s="138" t="s">
        <v>299</v>
      </c>
      <c r="H201" s="139">
        <v>1</v>
      </c>
      <c r="I201" s="331"/>
      <c r="J201" s="140">
        <f>ROUND(I201*H201,2)</f>
        <v>0</v>
      </c>
      <c r="K201" s="137" t="s">
        <v>1</v>
      </c>
      <c r="L201" s="26"/>
      <c r="M201" s="141" t="s">
        <v>1</v>
      </c>
      <c r="N201" s="142" t="s">
        <v>39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5" t="s">
        <v>221</v>
      </c>
      <c r="AT201" s="145" t="s">
        <v>150</v>
      </c>
      <c r="AU201" s="145" t="s">
        <v>84</v>
      </c>
      <c r="AY201" s="13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3" t="s">
        <v>82</v>
      </c>
      <c r="BK201" s="146">
        <f>ROUND(I201*H201,2)</f>
        <v>0</v>
      </c>
      <c r="BL201" s="13" t="s">
        <v>221</v>
      </c>
      <c r="BM201" s="145" t="s">
        <v>330</v>
      </c>
    </row>
    <row r="202" spans="2:51" s="10" customFormat="1" ht="12">
      <c r="B202" s="147"/>
      <c r="D202" s="148" t="s">
        <v>157</v>
      </c>
      <c r="E202" s="149" t="s">
        <v>1</v>
      </c>
      <c r="F202" s="150" t="s">
        <v>331</v>
      </c>
      <c r="H202" s="151">
        <v>1</v>
      </c>
      <c r="L202" s="147"/>
      <c r="M202" s="152"/>
      <c r="N202" s="153"/>
      <c r="O202" s="153"/>
      <c r="P202" s="153"/>
      <c r="Q202" s="153"/>
      <c r="R202" s="153"/>
      <c r="S202" s="153"/>
      <c r="T202" s="154"/>
      <c r="AT202" s="149" t="s">
        <v>157</v>
      </c>
      <c r="AU202" s="149" t="s">
        <v>84</v>
      </c>
      <c r="AV202" s="10" t="s">
        <v>84</v>
      </c>
      <c r="AW202" s="10" t="s">
        <v>30</v>
      </c>
      <c r="AX202" s="10" t="s">
        <v>82</v>
      </c>
      <c r="AY202" s="149" t="s">
        <v>147</v>
      </c>
    </row>
    <row r="203" spans="1:65" s="2" customFormat="1" ht="21.75" customHeight="1">
      <c r="A203" s="25"/>
      <c r="B203" s="134"/>
      <c r="C203" s="135" t="s">
        <v>332</v>
      </c>
      <c r="D203" s="135" t="s">
        <v>150</v>
      </c>
      <c r="E203" s="136" t="s">
        <v>333</v>
      </c>
      <c r="F203" s="137" t="s">
        <v>334</v>
      </c>
      <c r="G203" s="138" t="s">
        <v>335</v>
      </c>
      <c r="H203" s="139">
        <v>7.5</v>
      </c>
      <c r="I203" s="331"/>
      <c r="J203" s="140">
        <f>ROUND(I203*H203,2)</f>
        <v>0</v>
      </c>
      <c r="K203" s="137" t="s">
        <v>1</v>
      </c>
      <c r="L203" s="26"/>
      <c r="M203" s="141" t="s">
        <v>1</v>
      </c>
      <c r="N203" s="142" t="s">
        <v>40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5" t="s">
        <v>221</v>
      </c>
      <c r="AT203" s="145" t="s">
        <v>150</v>
      </c>
      <c r="AU203" s="145" t="s">
        <v>84</v>
      </c>
      <c r="AY203" s="13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3" t="s">
        <v>84</v>
      </c>
      <c r="BK203" s="146">
        <f>ROUND(I203*H203,2)</f>
        <v>0</v>
      </c>
      <c r="BL203" s="13" t="s">
        <v>221</v>
      </c>
      <c r="BM203" s="145" t="s">
        <v>336</v>
      </c>
    </row>
    <row r="204" spans="2:51" s="10" customFormat="1" ht="12">
      <c r="B204" s="147"/>
      <c r="D204" s="148" t="s">
        <v>157</v>
      </c>
      <c r="E204" s="149" t="s">
        <v>1</v>
      </c>
      <c r="F204" s="150" t="s">
        <v>337</v>
      </c>
      <c r="H204" s="151">
        <v>7.5</v>
      </c>
      <c r="L204" s="147"/>
      <c r="M204" s="152"/>
      <c r="N204" s="153"/>
      <c r="O204" s="153"/>
      <c r="P204" s="153"/>
      <c r="Q204" s="153"/>
      <c r="R204" s="153"/>
      <c r="S204" s="153"/>
      <c r="T204" s="154"/>
      <c r="AT204" s="149" t="s">
        <v>157</v>
      </c>
      <c r="AU204" s="149" t="s">
        <v>84</v>
      </c>
      <c r="AV204" s="10" t="s">
        <v>84</v>
      </c>
      <c r="AW204" s="10" t="s">
        <v>30</v>
      </c>
      <c r="AX204" s="10" t="s">
        <v>82</v>
      </c>
      <c r="AY204" s="149" t="s">
        <v>147</v>
      </c>
    </row>
    <row r="205" spans="1:65" s="2" customFormat="1" ht="24.2" customHeight="1">
      <c r="A205" s="25"/>
      <c r="B205" s="134"/>
      <c r="C205" s="135" t="s">
        <v>338</v>
      </c>
      <c r="D205" s="135" t="s">
        <v>150</v>
      </c>
      <c r="E205" s="136" t="s">
        <v>339</v>
      </c>
      <c r="F205" s="137" t="s">
        <v>610</v>
      </c>
      <c r="G205" s="138" t="s">
        <v>299</v>
      </c>
      <c r="H205" s="139">
        <v>1</v>
      </c>
      <c r="I205" s="331"/>
      <c r="J205" s="140">
        <f>ROUND(I205*H205,2)</f>
        <v>0</v>
      </c>
      <c r="K205" s="137" t="s">
        <v>1</v>
      </c>
      <c r="L205" s="26"/>
      <c r="M205" s="141" t="s">
        <v>1</v>
      </c>
      <c r="N205" s="142" t="s">
        <v>40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5" t="s">
        <v>221</v>
      </c>
      <c r="AT205" s="145" t="s">
        <v>150</v>
      </c>
      <c r="AU205" s="145" t="s">
        <v>84</v>
      </c>
      <c r="AY205" s="13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3" t="s">
        <v>84</v>
      </c>
      <c r="BK205" s="146">
        <f>ROUND(I205*H205,2)</f>
        <v>0</v>
      </c>
      <c r="BL205" s="13" t="s">
        <v>221</v>
      </c>
      <c r="BM205" s="145" t="s">
        <v>340</v>
      </c>
    </row>
    <row r="206" spans="2:51" s="10" customFormat="1" ht="12">
      <c r="B206" s="147"/>
      <c r="D206" s="148" t="s">
        <v>157</v>
      </c>
      <c r="E206" s="149" t="s">
        <v>1</v>
      </c>
      <c r="F206" s="150" t="s">
        <v>341</v>
      </c>
      <c r="H206" s="151">
        <v>1</v>
      </c>
      <c r="L206" s="147"/>
      <c r="M206" s="152"/>
      <c r="N206" s="153"/>
      <c r="O206" s="153"/>
      <c r="P206" s="153"/>
      <c r="Q206" s="153"/>
      <c r="R206" s="153"/>
      <c r="S206" s="153"/>
      <c r="T206" s="154"/>
      <c r="AT206" s="149" t="s">
        <v>157</v>
      </c>
      <c r="AU206" s="149" t="s">
        <v>84</v>
      </c>
      <c r="AV206" s="10" t="s">
        <v>84</v>
      </c>
      <c r="AW206" s="10" t="s">
        <v>30</v>
      </c>
      <c r="AX206" s="10" t="s">
        <v>82</v>
      </c>
      <c r="AY206" s="149" t="s">
        <v>147</v>
      </c>
    </row>
    <row r="207" spans="1:65" s="2" customFormat="1" ht="21.75" customHeight="1">
      <c r="A207" s="25"/>
      <c r="B207" s="134"/>
      <c r="C207" s="135" t="s">
        <v>342</v>
      </c>
      <c r="D207" s="135" t="s">
        <v>150</v>
      </c>
      <c r="E207" s="136" t="s">
        <v>343</v>
      </c>
      <c r="F207" s="137" t="s">
        <v>344</v>
      </c>
      <c r="G207" s="138" t="s">
        <v>280</v>
      </c>
      <c r="H207" s="139">
        <v>4</v>
      </c>
      <c r="I207" s="331"/>
      <c r="J207" s="140">
        <f>ROUND(I207*H207,2)</f>
        <v>0</v>
      </c>
      <c r="K207" s="137" t="s">
        <v>154</v>
      </c>
      <c r="L207" s="26"/>
      <c r="M207" s="141" t="s">
        <v>1</v>
      </c>
      <c r="N207" s="142" t="s">
        <v>40</v>
      </c>
      <c r="O207" s="143">
        <v>0.6</v>
      </c>
      <c r="P207" s="143">
        <f>O207*H207</f>
        <v>2.4</v>
      </c>
      <c r="Q207" s="143">
        <v>0</v>
      </c>
      <c r="R207" s="143">
        <f>Q207*H207</f>
        <v>0</v>
      </c>
      <c r="S207" s="143">
        <v>0.013</v>
      </c>
      <c r="T207" s="144">
        <f>S207*H207</f>
        <v>0.052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5" t="s">
        <v>221</v>
      </c>
      <c r="AT207" s="145" t="s">
        <v>150</v>
      </c>
      <c r="AU207" s="145" t="s">
        <v>84</v>
      </c>
      <c r="AY207" s="13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3" t="s">
        <v>84</v>
      </c>
      <c r="BK207" s="146">
        <f>ROUND(I207*H207,2)</f>
        <v>0</v>
      </c>
      <c r="BL207" s="13" t="s">
        <v>221</v>
      </c>
      <c r="BM207" s="145" t="s">
        <v>345</v>
      </c>
    </row>
    <row r="208" spans="2:51" s="10" customFormat="1" ht="12">
      <c r="B208" s="147"/>
      <c r="D208" s="148" t="s">
        <v>157</v>
      </c>
      <c r="E208" s="149" t="s">
        <v>1</v>
      </c>
      <c r="F208" s="150" t="s">
        <v>611</v>
      </c>
      <c r="H208" s="151">
        <v>4</v>
      </c>
      <c r="L208" s="147"/>
      <c r="M208" s="152"/>
      <c r="N208" s="153"/>
      <c r="O208" s="153"/>
      <c r="P208" s="153"/>
      <c r="Q208" s="153"/>
      <c r="R208" s="153"/>
      <c r="S208" s="153"/>
      <c r="T208" s="154"/>
      <c r="AT208" s="149" t="s">
        <v>157</v>
      </c>
      <c r="AU208" s="149" t="s">
        <v>84</v>
      </c>
      <c r="AV208" s="10" t="s">
        <v>84</v>
      </c>
      <c r="AW208" s="10" t="s">
        <v>30</v>
      </c>
      <c r="AX208" s="10" t="s">
        <v>82</v>
      </c>
      <c r="AY208" s="149" t="s">
        <v>147</v>
      </c>
    </row>
    <row r="209" spans="1:65" s="2" customFormat="1" ht="16.5" customHeight="1">
      <c r="A209" s="25"/>
      <c r="B209" s="134"/>
      <c r="C209" s="135" t="s">
        <v>469</v>
      </c>
      <c r="D209" s="135" t="s">
        <v>150</v>
      </c>
      <c r="E209" s="136" t="s">
        <v>470</v>
      </c>
      <c r="F209" s="137" t="s">
        <v>471</v>
      </c>
      <c r="G209" s="138" t="s">
        <v>153</v>
      </c>
      <c r="H209" s="139">
        <v>1.35</v>
      </c>
      <c r="I209" s="331"/>
      <c r="J209" s="140">
        <f>ROUND(I209*H209,2)</f>
        <v>0</v>
      </c>
      <c r="K209" s="137" t="s">
        <v>154</v>
      </c>
      <c r="L209" s="26"/>
      <c r="M209" s="141" t="s">
        <v>1</v>
      </c>
      <c r="N209" s="142" t="s">
        <v>39</v>
      </c>
      <c r="O209" s="143">
        <v>0.42</v>
      </c>
      <c r="P209" s="143">
        <f>O209*H209</f>
        <v>0.5670000000000001</v>
      </c>
      <c r="Q209" s="143">
        <v>0</v>
      </c>
      <c r="R209" s="143">
        <f>Q209*H209</f>
        <v>0</v>
      </c>
      <c r="S209" s="143">
        <v>0.02</v>
      </c>
      <c r="T209" s="144">
        <f>S209*H209</f>
        <v>0.027000000000000003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5" t="s">
        <v>221</v>
      </c>
      <c r="AT209" s="145" t="s">
        <v>150</v>
      </c>
      <c r="AU209" s="145" t="s">
        <v>84</v>
      </c>
      <c r="AY209" s="13" t="s">
        <v>147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3" t="s">
        <v>82</v>
      </c>
      <c r="BK209" s="146">
        <f>ROUND(I209*H209,2)</f>
        <v>0</v>
      </c>
      <c r="BL209" s="13" t="s">
        <v>221</v>
      </c>
      <c r="BM209" s="145" t="s">
        <v>472</v>
      </c>
    </row>
    <row r="210" spans="2:51" s="10" customFormat="1" ht="12">
      <c r="B210" s="147"/>
      <c r="D210" s="148" t="s">
        <v>157</v>
      </c>
      <c r="E210" s="149" t="s">
        <v>1</v>
      </c>
      <c r="F210" s="150" t="s">
        <v>473</v>
      </c>
      <c r="H210" s="151">
        <v>1.35</v>
      </c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84</v>
      </c>
      <c r="AV210" s="10" t="s">
        <v>84</v>
      </c>
      <c r="AW210" s="10" t="s">
        <v>30</v>
      </c>
      <c r="AX210" s="10" t="s">
        <v>82</v>
      </c>
      <c r="AY210" s="149" t="s">
        <v>147</v>
      </c>
    </row>
    <row r="211" spans="1:65" s="2" customFormat="1" ht="24.2" customHeight="1">
      <c r="A211" s="25"/>
      <c r="B211" s="134"/>
      <c r="C211" s="135" t="s">
        <v>346</v>
      </c>
      <c r="D211" s="135" t="s">
        <v>150</v>
      </c>
      <c r="E211" s="136" t="s">
        <v>347</v>
      </c>
      <c r="F211" s="137" t="s">
        <v>348</v>
      </c>
      <c r="G211" s="138" t="s">
        <v>317</v>
      </c>
      <c r="H211" s="139">
        <v>1282.061</v>
      </c>
      <c r="I211" s="331"/>
      <c r="J211" s="140">
        <f>ROUND(I211*H211,2)</f>
        <v>0</v>
      </c>
      <c r="K211" s="137" t="s">
        <v>154</v>
      </c>
      <c r="L211" s="26"/>
      <c r="M211" s="141" t="s">
        <v>1</v>
      </c>
      <c r="N211" s="142" t="s">
        <v>39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5" t="s">
        <v>221</v>
      </c>
      <c r="AT211" s="145" t="s">
        <v>150</v>
      </c>
      <c r="AU211" s="145" t="s">
        <v>84</v>
      </c>
      <c r="AY211" s="13" t="s">
        <v>147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3" t="s">
        <v>82</v>
      </c>
      <c r="BK211" s="146">
        <f>ROUND(I211*H211,2)</f>
        <v>0</v>
      </c>
      <c r="BL211" s="13" t="s">
        <v>221</v>
      </c>
      <c r="BM211" s="145" t="s">
        <v>349</v>
      </c>
    </row>
    <row r="212" spans="2:63" s="9" customFormat="1" ht="22.9" customHeight="1">
      <c r="B212" s="122"/>
      <c r="D212" s="123" t="s">
        <v>73</v>
      </c>
      <c r="E212" s="132" t="s">
        <v>350</v>
      </c>
      <c r="F212" s="132" t="s">
        <v>351</v>
      </c>
      <c r="J212" s="133">
        <f>BK212+J226+J227</f>
        <v>0</v>
      </c>
      <c r="L212" s="122"/>
      <c r="M212" s="126"/>
      <c r="N212" s="127"/>
      <c r="O212" s="127"/>
      <c r="P212" s="128">
        <f>SUM(P213:P226)</f>
        <v>44.15987</v>
      </c>
      <c r="Q212" s="127"/>
      <c r="R212" s="128">
        <f>SUM(R213:R226)</f>
        <v>1.61295675</v>
      </c>
      <c r="S212" s="127"/>
      <c r="T212" s="129">
        <f>SUM(T213:T226)</f>
        <v>0</v>
      </c>
      <c r="AR212" s="123" t="s">
        <v>84</v>
      </c>
      <c r="AT212" s="130" t="s">
        <v>73</v>
      </c>
      <c r="AU212" s="130" t="s">
        <v>82</v>
      </c>
      <c r="AY212" s="123" t="s">
        <v>147</v>
      </c>
      <c r="BK212" s="131">
        <f>SUM(BK213:BK226)</f>
        <v>0</v>
      </c>
    </row>
    <row r="213" spans="1:65" s="2" customFormat="1" ht="16.5" customHeight="1">
      <c r="A213" s="25"/>
      <c r="B213" s="134"/>
      <c r="C213" s="135" t="s">
        <v>352</v>
      </c>
      <c r="D213" s="135" t="s">
        <v>150</v>
      </c>
      <c r="E213" s="136" t="s">
        <v>353</v>
      </c>
      <c r="F213" s="137" t="s">
        <v>354</v>
      </c>
      <c r="G213" s="138" t="s">
        <v>153</v>
      </c>
      <c r="H213" s="139">
        <v>52.095</v>
      </c>
      <c r="I213" s="331"/>
      <c r="J213" s="140">
        <f>ROUND(I213*H213,2)</f>
        <v>0</v>
      </c>
      <c r="K213" s="137" t="s">
        <v>154</v>
      </c>
      <c r="L213" s="26"/>
      <c r="M213" s="141" t="s">
        <v>1</v>
      </c>
      <c r="N213" s="142" t="s">
        <v>40</v>
      </c>
      <c r="O213" s="143">
        <v>0.044</v>
      </c>
      <c r="P213" s="143">
        <f>O213*H213</f>
        <v>2.2921799999999997</v>
      </c>
      <c r="Q213" s="143">
        <v>0.0003</v>
      </c>
      <c r="R213" s="143">
        <f>Q213*H213</f>
        <v>0.015628499999999997</v>
      </c>
      <c r="S213" s="143">
        <v>0</v>
      </c>
      <c r="T213" s="144">
        <f>S213*H213</f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5" t="s">
        <v>221</v>
      </c>
      <c r="AT213" s="145" t="s">
        <v>150</v>
      </c>
      <c r="AU213" s="145" t="s">
        <v>84</v>
      </c>
      <c r="AY213" s="13" t="s">
        <v>147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3" t="s">
        <v>84</v>
      </c>
      <c r="BK213" s="146">
        <f>ROUND(I213*H213,2)</f>
        <v>0</v>
      </c>
      <c r="BL213" s="13" t="s">
        <v>221</v>
      </c>
      <c r="BM213" s="145" t="s">
        <v>355</v>
      </c>
    </row>
    <row r="214" spans="2:51" s="10" customFormat="1" ht="12">
      <c r="B214" s="147"/>
      <c r="D214" s="148" t="s">
        <v>157</v>
      </c>
      <c r="E214" s="149" t="s">
        <v>1</v>
      </c>
      <c r="F214" s="150" t="s">
        <v>356</v>
      </c>
      <c r="H214" s="151">
        <v>9.315</v>
      </c>
      <c r="L214" s="147"/>
      <c r="M214" s="152"/>
      <c r="N214" s="153"/>
      <c r="O214" s="153"/>
      <c r="P214" s="153"/>
      <c r="Q214" s="153"/>
      <c r="R214" s="153"/>
      <c r="S214" s="153"/>
      <c r="T214" s="154"/>
      <c r="AT214" s="149" t="s">
        <v>157</v>
      </c>
      <c r="AU214" s="149" t="s">
        <v>84</v>
      </c>
      <c r="AV214" s="10" t="s">
        <v>84</v>
      </c>
      <c r="AW214" s="10" t="s">
        <v>30</v>
      </c>
      <c r="AX214" s="10" t="s">
        <v>74</v>
      </c>
      <c r="AY214" s="149" t="s">
        <v>147</v>
      </c>
    </row>
    <row r="215" spans="2:51" s="10" customFormat="1" ht="12">
      <c r="B215" s="147"/>
      <c r="D215" s="148" t="s">
        <v>157</v>
      </c>
      <c r="E215" s="149" t="s">
        <v>1</v>
      </c>
      <c r="F215" s="150" t="s">
        <v>357</v>
      </c>
      <c r="H215" s="151">
        <v>21.62</v>
      </c>
      <c r="L215" s="147"/>
      <c r="M215" s="152"/>
      <c r="N215" s="153"/>
      <c r="O215" s="153"/>
      <c r="P215" s="153"/>
      <c r="Q215" s="153"/>
      <c r="R215" s="153"/>
      <c r="S215" s="153"/>
      <c r="T215" s="154"/>
      <c r="AT215" s="149" t="s">
        <v>157</v>
      </c>
      <c r="AU215" s="149" t="s">
        <v>84</v>
      </c>
      <c r="AV215" s="10" t="s">
        <v>84</v>
      </c>
      <c r="AW215" s="10" t="s">
        <v>30</v>
      </c>
      <c r="AX215" s="10" t="s">
        <v>74</v>
      </c>
      <c r="AY215" s="149" t="s">
        <v>147</v>
      </c>
    </row>
    <row r="216" spans="2:51" s="10" customFormat="1" ht="12">
      <c r="B216" s="147"/>
      <c r="D216" s="148" t="s">
        <v>157</v>
      </c>
      <c r="E216" s="149" t="s">
        <v>1</v>
      </c>
      <c r="F216" s="150" t="s">
        <v>358</v>
      </c>
      <c r="H216" s="151">
        <v>21.16</v>
      </c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84</v>
      </c>
      <c r="AV216" s="10" t="s">
        <v>84</v>
      </c>
      <c r="AW216" s="10" t="s">
        <v>30</v>
      </c>
      <c r="AX216" s="10" t="s">
        <v>74</v>
      </c>
      <c r="AY216" s="149" t="s">
        <v>147</v>
      </c>
    </row>
    <row r="217" spans="2:51" s="11" customFormat="1" ht="12">
      <c r="B217" s="155"/>
      <c r="D217" s="148" t="s">
        <v>157</v>
      </c>
      <c r="E217" s="156" t="s">
        <v>1</v>
      </c>
      <c r="F217" s="157" t="s">
        <v>359</v>
      </c>
      <c r="H217" s="158">
        <v>52.095</v>
      </c>
      <c r="L217" s="155"/>
      <c r="M217" s="159"/>
      <c r="N217" s="160"/>
      <c r="O217" s="160"/>
      <c r="P217" s="160"/>
      <c r="Q217" s="160"/>
      <c r="R217" s="160"/>
      <c r="S217" s="160"/>
      <c r="T217" s="161"/>
      <c r="AT217" s="156" t="s">
        <v>157</v>
      </c>
      <c r="AU217" s="156" t="s">
        <v>84</v>
      </c>
      <c r="AV217" s="11" t="s">
        <v>155</v>
      </c>
      <c r="AW217" s="11" t="s">
        <v>30</v>
      </c>
      <c r="AX217" s="11" t="s">
        <v>82</v>
      </c>
      <c r="AY217" s="156" t="s">
        <v>147</v>
      </c>
    </row>
    <row r="218" spans="1:65" s="2" customFormat="1" ht="21.75" customHeight="1">
      <c r="A218" s="25"/>
      <c r="B218" s="134"/>
      <c r="C218" s="135" t="s">
        <v>360</v>
      </c>
      <c r="D218" s="135" t="s">
        <v>150</v>
      </c>
      <c r="E218" s="136" t="s">
        <v>361</v>
      </c>
      <c r="F218" s="137" t="s">
        <v>362</v>
      </c>
      <c r="G218" s="138" t="s">
        <v>153</v>
      </c>
      <c r="H218" s="139">
        <v>52.095</v>
      </c>
      <c r="I218" s="331"/>
      <c r="J218" s="140">
        <f>ROUND(I218*H218,2)</f>
        <v>0</v>
      </c>
      <c r="K218" s="137" t="s">
        <v>154</v>
      </c>
      <c r="L218" s="26"/>
      <c r="M218" s="141" t="s">
        <v>1</v>
      </c>
      <c r="N218" s="142" t="s">
        <v>40</v>
      </c>
      <c r="O218" s="143">
        <v>0.192</v>
      </c>
      <c r="P218" s="143">
        <f>O218*H218</f>
        <v>10.00224</v>
      </c>
      <c r="Q218" s="143">
        <v>0.00455</v>
      </c>
      <c r="R218" s="143">
        <f>Q218*H218</f>
        <v>0.23703225</v>
      </c>
      <c r="S218" s="143">
        <v>0</v>
      </c>
      <c r="T218" s="144">
        <f>S218*H218</f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45" t="s">
        <v>221</v>
      </c>
      <c r="AT218" s="145" t="s">
        <v>150</v>
      </c>
      <c r="AU218" s="145" t="s">
        <v>84</v>
      </c>
      <c r="AY218" s="13" t="s">
        <v>147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3" t="s">
        <v>84</v>
      </c>
      <c r="BK218" s="146">
        <f>ROUND(I218*H218,2)</f>
        <v>0</v>
      </c>
      <c r="BL218" s="13" t="s">
        <v>221</v>
      </c>
      <c r="BM218" s="145" t="s">
        <v>363</v>
      </c>
    </row>
    <row r="219" spans="1:65" s="2" customFormat="1" ht="24.2" customHeight="1">
      <c r="A219" s="25"/>
      <c r="B219" s="134"/>
      <c r="C219" s="135" t="s">
        <v>364</v>
      </c>
      <c r="D219" s="135" t="s">
        <v>150</v>
      </c>
      <c r="E219" s="136" t="s">
        <v>365</v>
      </c>
      <c r="F219" s="137" t="s">
        <v>366</v>
      </c>
      <c r="G219" s="138" t="s">
        <v>367</v>
      </c>
      <c r="H219" s="139">
        <v>1.25</v>
      </c>
      <c r="I219" s="331"/>
      <c r="J219" s="140">
        <f>ROUND(I219*H219,2)</f>
        <v>0</v>
      </c>
      <c r="K219" s="137" t="s">
        <v>154</v>
      </c>
      <c r="L219" s="26"/>
      <c r="M219" s="141" t="s">
        <v>1</v>
      </c>
      <c r="N219" s="142" t="s">
        <v>40</v>
      </c>
      <c r="O219" s="143">
        <v>0.07</v>
      </c>
      <c r="P219" s="143">
        <f>O219*H219</f>
        <v>0.08750000000000001</v>
      </c>
      <c r="Q219" s="143">
        <v>0.0002</v>
      </c>
      <c r="R219" s="143">
        <f>Q219*H219</f>
        <v>0.00025</v>
      </c>
      <c r="S219" s="143">
        <v>0</v>
      </c>
      <c r="T219" s="144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5" t="s">
        <v>221</v>
      </c>
      <c r="AT219" s="145" t="s">
        <v>150</v>
      </c>
      <c r="AU219" s="145" t="s">
        <v>84</v>
      </c>
      <c r="AY219" s="13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3" t="s">
        <v>84</v>
      </c>
      <c r="BK219" s="146">
        <f>ROUND(I219*H219,2)</f>
        <v>0</v>
      </c>
      <c r="BL219" s="13" t="s">
        <v>221</v>
      </c>
      <c r="BM219" s="145" t="s">
        <v>368</v>
      </c>
    </row>
    <row r="220" spans="2:51" s="10" customFormat="1" ht="12">
      <c r="B220" s="147"/>
      <c r="D220" s="148" t="s">
        <v>157</v>
      </c>
      <c r="E220" s="149" t="s">
        <v>1</v>
      </c>
      <c r="F220" s="150" t="s">
        <v>369</v>
      </c>
      <c r="H220" s="151">
        <v>1.25</v>
      </c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84</v>
      </c>
      <c r="AV220" s="10" t="s">
        <v>84</v>
      </c>
      <c r="AW220" s="10" t="s">
        <v>30</v>
      </c>
      <c r="AX220" s="10" t="s">
        <v>82</v>
      </c>
      <c r="AY220" s="149" t="s">
        <v>147</v>
      </c>
    </row>
    <row r="221" spans="1:65" s="2" customFormat="1" ht="21.75" customHeight="1">
      <c r="A221" s="25"/>
      <c r="B221" s="134"/>
      <c r="C221" s="162" t="s">
        <v>370</v>
      </c>
      <c r="D221" s="162" t="s">
        <v>371</v>
      </c>
      <c r="E221" s="163" t="s">
        <v>372</v>
      </c>
      <c r="F221" s="164" t="s">
        <v>373</v>
      </c>
      <c r="G221" s="165" t="s">
        <v>367</v>
      </c>
      <c r="H221" s="166">
        <v>1.375</v>
      </c>
      <c r="I221" s="332"/>
      <c r="J221" s="167">
        <f>ROUND(I221*H221,2)</f>
        <v>0</v>
      </c>
      <c r="K221" s="164" t="s">
        <v>154</v>
      </c>
      <c r="L221" s="168"/>
      <c r="M221" s="169" t="s">
        <v>1</v>
      </c>
      <c r="N221" s="170" t="s">
        <v>40</v>
      </c>
      <c r="O221" s="143">
        <v>0</v>
      </c>
      <c r="P221" s="143">
        <f>O221*H221</f>
        <v>0</v>
      </c>
      <c r="Q221" s="143">
        <v>0.00026</v>
      </c>
      <c r="R221" s="143">
        <f>Q221*H221</f>
        <v>0.00035749999999999996</v>
      </c>
      <c r="S221" s="143">
        <v>0</v>
      </c>
      <c r="T221" s="144">
        <f>S221*H221</f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45" t="s">
        <v>374</v>
      </c>
      <c r="AT221" s="145" t="s">
        <v>371</v>
      </c>
      <c r="AU221" s="145" t="s">
        <v>84</v>
      </c>
      <c r="AY221" s="13" t="s">
        <v>147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3" t="s">
        <v>84</v>
      </c>
      <c r="BK221" s="146">
        <f>ROUND(I221*H221,2)</f>
        <v>0</v>
      </c>
      <c r="BL221" s="13" t="s">
        <v>221</v>
      </c>
      <c r="BM221" s="145" t="s">
        <v>375</v>
      </c>
    </row>
    <row r="222" spans="2:51" s="10" customFormat="1" ht="12">
      <c r="B222" s="147"/>
      <c r="D222" s="148" t="s">
        <v>157</v>
      </c>
      <c r="F222" s="150" t="s">
        <v>376</v>
      </c>
      <c r="H222" s="151">
        <v>1.375</v>
      </c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84</v>
      </c>
      <c r="AV222" s="10" t="s">
        <v>84</v>
      </c>
      <c r="AW222" s="10" t="s">
        <v>3</v>
      </c>
      <c r="AX222" s="10" t="s">
        <v>82</v>
      </c>
      <c r="AY222" s="149" t="s">
        <v>147</v>
      </c>
    </row>
    <row r="223" spans="1:65" s="2" customFormat="1" ht="33" customHeight="1">
      <c r="A223" s="25"/>
      <c r="B223" s="134"/>
      <c r="C223" s="135" t="s">
        <v>377</v>
      </c>
      <c r="D223" s="135" t="s">
        <v>150</v>
      </c>
      <c r="E223" s="136" t="s">
        <v>378</v>
      </c>
      <c r="F223" s="137" t="s">
        <v>379</v>
      </c>
      <c r="G223" s="138" t="s">
        <v>153</v>
      </c>
      <c r="H223" s="139">
        <v>52.095</v>
      </c>
      <c r="I223" s="331"/>
      <c r="J223" s="140">
        <f>ROUND(I223*H223,2)</f>
        <v>0</v>
      </c>
      <c r="K223" s="137" t="s">
        <v>154</v>
      </c>
      <c r="L223" s="26"/>
      <c r="M223" s="141" t="s">
        <v>1</v>
      </c>
      <c r="N223" s="142" t="s">
        <v>40</v>
      </c>
      <c r="O223" s="143">
        <v>0.61</v>
      </c>
      <c r="P223" s="143">
        <f>O223*H223</f>
        <v>31.777949999999997</v>
      </c>
      <c r="Q223" s="143">
        <v>0.0063</v>
      </c>
      <c r="R223" s="143">
        <f>Q223*H223</f>
        <v>0.3281985</v>
      </c>
      <c r="S223" s="143">
        <v>0</v>
      </c>
      <c r="T223" s="144">
        <f>S223*H223</f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5" t="s">
        <v>221</v>
      </c>
      <c r="AT223" s="145" t="s">
        <v>150</v>
      </c>
      <c r="AU223" s="145" t="s">
        <v>84</v>
      </c>
      <c r="AY223" s="13" t="s">
        <v>147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3" t="s">
        <v>84</v>
      </c>
      <c r="BK223" s="146">
        <f>ROUND(I223*H223,2)</f>
        <v>0</v>
      </c>
      <c r="BL223" s="13" t="s">
        <v>221</v>
      </c>
      <c r="BM223" s="145" t="s">
        <v>380</v>
      </c>
    </row>
    <row r="224" spans="1:65" s="2" customFormat="1" ht="24.2" customHeight="1">
      <c r="A224" s="25"/>
      <c r="B224" s="134"/>
      <c r="C224" s="162" t="s">
        <v>381</v>
      </c>
      <c r="D224" s="162" t="s">
        <v>371</v>
      </c>
      <c r="E224" s="163" t="s">
        <v>382</v>
      </c>
      <c r="F224" s="164" t="s">
        <v>383</v>
      </c>
      <c r="G224" s="165" t="s">
        <v>153</v>
      </c>
      <c r="H224" s="166">
        <v>57.305</v>
      </c>
      <c r="I224" s="332"/>
      <c r="J224" s="167">
        <f>ROUND(I224*H224,2)</f>
        <v>0</v>
      </c>
      <c r="K224" s="164" t="s">
        <v>154</v>
      </c>
      <c r="L224" s="168"/>
      <c r="M224" s="169" t="s">
        <v>1</v>
      </c>
      <c r="N224" s="170" t="s">
        <v>40</v>
      </c>
      <c r="O224" s="143">
        <v>0</v>
      </c>
      <c r="P224" s="143">
        <f>O224*H224</f>
        <v>0</v>
      </c>
      <c r="Q224" s="143">
        <v>0.018</v>
      </c>
      <c r="R224" s="143">
        <f>Q224*H224</f>
        <v>1.03149</v>
      </c>
      <c r="S224" s="143">
        <v>0</v>
      </c>
      <c r="T224" s="144">
        <f>S224*H224</f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5" t="s">
        <v>374</v>
      </c>
      <c r="AT224" s="145" t="s">
        <v>371</v>
      </c>
      <c r="AU224" s="145" t="s">
        <v>84</v>
      </c>
      <c r="AY224" s="13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3" t="s">
        <v>84</v>
      </c>
      <c r="BK224" s="146">
        <f>ROUND(I224*H224,2)</f>
        <v>0</v>
      </c>
      <c r="BL224" s="13" t="s">
        <v>221</v>
      </c>
      <c r="BM224" s="145" t="s">
        <v>384</v>
      </c>
    </row>
    <row r="225" spans="2:51" s="10" customFormat="1" ht="12">
      <c r="B225" s="147"/>
      <c r="D225" s="148" t="s">
        <v>157</v>
      </c>
      <c r="F225" s="150" t="s">
        <v>385</v>
      </c>
      <c r="H225" s="151">
        <v>57.305</v>
      </c>
      <c r="L225" s="147"/>
      <c r="M225" s="152"/>
      <c r="N225" s="153"/>
      <c r="O225" s="153"/>
      <c r="P225" s="153"/>
      <c r="Q225" s="153"/>
      <c r="R225" s="153"/>
      <c r="S225" s="153"/>
      <c r="T225" s="154"/>
      <c r="AT225" s="149" t="s">
        <v>157</v>
      </c>
      <c r="AU225" s="149" t="s">
        <v>84</v>
      </c>
      <c r="AV225" s="10" t="s">
        <v>84</v>
      </c>
      <c r="AW225" s="10" t="s">
        <v>3</v>
      </c>
      <c r="AX225" s="10" t="s">
        <v>82</v>
      </c>
      <c r="AY225" s="149" t="s">
        <v>147</v>
      </c>
    </row>
    <row r="226" spans="1:65" s="2" customFormat="1" ht="24.2" customHeight="1">
      <c r="A226" s="176"/>
      <c r="B226" s="134"/>
      <c r="C226" s="135">
        <v>64</v>
      </c>
      <c r="D226" s="135" t="s">
        <v>150</v>
      </c>
      <c r="E226" s="136" t="s">
        <v>783</v>
      </c>
      <c r="F226" s="137" t="s">
        <v>784</v>
      </c>
      <c r="G226" s="138" t="s">
        <v>367</v>
      </c>
      <c r="H226" s="139">
        <v>38.55</v>
      </c>
      <c r="I226" s="331"/>
      <c r="J226" s="140">
        <f>ROUND(I226*H226,2)</f>
        <v>0</v>
      </c>
      <c r="K226" s="137" t="s">
        <v>154</v>
      </c>
      <c r="L226" s="26"/>
      <c r="M226" s="141" t="s">
        <v>1</v>
      </c>
      <c r="N226" s="142" t="s">
        <v>39</v>
      </c>
      <c r="O226" s="143">
        <v>0</v>
      </c>
      <c r="P226" s="143">
        <f>O226*H228</f>
        <v>0</v>
      </c>
      <c r="Q226" s="143">
        <v>0</v>
      </c>
      <c r="R226" s="143">
        <f>Q226*H228</f>
        <v>0</v>
      </c>
      <c r="S226" s="143">
        <v>0</v>
      </c>
      <c r="T226" s="144">
        <f>S226*H228</f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45" t="s">
        <v>221</v>
      </c>
      <c r="AT226" s="145" t="s">
        <v>150</v>
      </c>
      <c r="AU226" s="145" t="s">
        <v>84</v>
      </c>
      <c r="AY226" s="13" t="s">
        <v>147</v>
      </c>
      <c r="BE226" s="146">
        <f>IF(N226="základní",J228,0)</f>
        <v>0</v>
      </c>
      <c r="BF226" s="146">
        <f>IF(N226="snížená",J228,0)</f>
        <v>0</v>
      </c>
      <c r="BG226" s="146">
        <f>IF(N226="zákl. přenesená",J228,0)</f>
        <v>0</v>
      </c>
      <c r="BH226" s="146">
        <f>IF(N226="sníž. přenesená",J228,0)</f>
        <v>0</v>
      </c>
      <c r="BI226" s="146">
        <f>IF(N226="nulová",J228,0)</f>
        <v>0</v>
      </c>
      <c r="BJ226" s="13" t="s">
        <v>82</v>
      </c>
      <c r="BK226" s="146">
        <f>ROUND(I228*H228,2)</f>
        <v>0</v>
      </c>
      <c r="BL226" s="13" t="s">
        <v>221</v>
      </c>
      <c r="BM226" s="145" t="s">
        <v>389</v>
      </c>
    </row>
    <row r="227" spans="1:63" s="9" customFormat="1" ht="22.9" customHeight="1">
      <c r="A227" s="176"/>
      <c r="B227" s="134"/>
      <c r="C227" s="135">
        <v>65</v>
      </c>
      <c r="D227" s="135" t="s">
        <v>150</v>
      </c>
      <c r="E227" s="136" t="s">
        <v>785</v>
      </c>
      <c r="F227" s="137" t="s">
        <v>786</v>
      </c>
      <c r="G227" s="138" t="s">
        <v>367</v>
      </c>
      <c r="H227" s="139">
        <v>56</v>
      </c>
      <c r="I227" s="331"/>
      <c r="J227" s="140">
        <f>ROUND(I227*H227,2)</f>
        <v>0</v>
      </c>
      <c r="K227" s="137" t="s">
        <v>154</v>
      </c>
      <c r="L227" s="122"/>
      <c r="M227" s="126"/>
      <c r="N227" s="127"/>
      <c r="O227" s="127"/>
      <c r="P227" s="128">
        <f>SUM(P228:P233)</f>
        <v>24.9984</v>
      </c>
      <c r="Q227" s="127"/>
      <c r="R227" s="128">
        <f>SUM(R228:R233)</f>
        <v>0.692832</v>
      </c>
      <c r="S227" s="127"/>
      <c r="T227" s="129">
        <f>SUM(T228:T233)</f>
        <v>0</v>
      </c>
      <c r="AR227" s="123" t="s">
        <v>84</v>
      </c>
      <c r="AT227" s="130" t="s">
        <v>73</v>
      </c>
      <c r="AU227" s="130" t="s">
        <v>82</v>
      </c>
      <c r="AY227" s="123" t="s">
        <v>147</v>
      </c>
      <c r="BK227" s="131">
        <f>SUM(BK228:BK233)</f>
        <v>0</v>
      </c>
    </row>
    <row r="228" spans="1:65" s="2" customFormat="1" ht="27.75" customHeight="1">
      <c r="A228" s="25"/>
      <c r="B228" s="134"/>
      <c r="C228" s="135" t="s">
        <v>386</v>
      </c>
      <c r="D228" s="135" t="s">
        <v>150</v>
      </c>
      <c r="E228" s="136" t="s">
        <v>387</v>
      </c>
      <c r="F228" s="137" t="s">
        <v>388</v>
      </c>
      <c r="G228" s="138" t="s">
        <v>317</v>
      </c>
      <c r="H228" s="139">
        <v>665.57</v>
      </c>
      <c r="I228" s="331"/>
      <c r="J228" s="140">
        <f>ROUND(I228*H228,2)</f>
        <v>0</v>
      </c>
      <c r="K228" s="137" t="s">
        <v>154</v>
      </c>
      <c r="L228" s="26"/>
      <c r="M228" s="141" t="s">
        <v>1</v>
      </c>
      <c r="N228" s="142" t="s">
        <v>40</v>
      </c>
      <c r="O228" s="143">
        <v>0.162</v>
      </c>
      <c r="P228" s="143">
        <f>O228*H230</f>
        <v>10.8864</v>
      </c>
      <c r="Q228" s="143">
        <v>0.005</v>
      </c>
      <c r="R228" s="143">
        <f>Q228*H230</f>
        <v>0.336</v>
      </c>
      <c r="S228" s="143">
        <v>0</v>
      </c>
      <c r="T228" s="144">
        <f>S228*H230</f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45" t="s">
        <v>221</v>
      </c>
      <c r="AT228" s="145" t="s">
        <v>150</v>
      </c>
      <c r="AU228" s="145" t="s">
        <v>84</v>
      </c>
      <c r="AY228" s="13" t="s">
        <v>147</v>
      </c>
      <c r="BE228" s="146">
        <f>IF(N228="základní",J230,0)</f>
        <v>0</v>
      </c>
      <c r="BF228" s="146">
        <f>IF(N228="snížená",J230,0)</f>
        <v>0</v>
      </c>
      <c r="BG228" s="146">
        <f>IF(N228="zákl. přenesená",J230,0)</f>
        <v>0</v>
      </c>
      <c r="BH228" s="146">
        <f>IF(N228="sníž. přenesená",J230,0)</f>
        <v>0</v>
      </c>
      <c r="BI228" s="146">
        <f>IF(N228="nulová",J230,0)</f>
        <v>0</v>
      </c>
      <c r="BJ228" s="13" t="s">
        <v>84</v>
      </c>
      <c r="BK228" s="146">
        <f>ROUND(I230*H230,2)</f>
        <v>0</v>
      </c>
      <c r="BL228" s="13" t="s">
        <v>221</v>
      </c>
      <c r="BM228" s="145" t="s">
        <v>395</v>
      </c>
    </row>
    <row r="229" spans="1:51" s="10" customFormat="1" ht="12.75">
      <c r="A229" s="9"/>
      <c r="B229" s="122"/>
      <c r="C229" s="9"/>
      <c r="D229" s="123" t="s">
        <v>73</v>
      </c>
      <c r="E229" s="132" t="s">
        <v>390</v>
      </c>
      <c r="F229" s="132" t="s">
        <v>391</v>
      </c>
      <c r="G229" s="9"/>
      <c r="H229" s="9"/>
      <c r="I229" s="9"/>
      <c r="J229" s="133">
        <f>BK227</f>
        <v>0</v>
      </c>
      <c r="K229" s="9"/>
      <c r="L229" s="147"/>
      <c r="M229" s="152"/>
      <c r="N229" s="153"/>
      <c r="O229" s="153"/>
      <c r="P229" s="153"/>
      <c r="Q229" s="153"/>
      <c r="R229" s="153"/>
      <c r="S229" s="153"/>
      <c r="T229" s="154"/>
      <c r="AT229" s="149" t="s">
        <v>157</v>
      </c>
      <c r="AU229" s="149" t="s">
        <v>84</v>
      </c>
      <c r="AV229" s="10" t="s">
        <v>84</v>
      </c>
      <c r="AW229" s="10" t="s">
        <v>30</v>
      </c>
      <c r="AX229" s="10" t="s">
        <v>82</v>
      </c>
      <c r="AY229" s="149" t="s">
        <v>147</v>
      </c>
    </row>
    <row r="230" spans="1:65" s="2" customFormat="1" ht="16.5" customHeight="1">
      <c r="A230" s="25"/>
      <c r="B230" s="134"/>
      <c r="C230" s="135" t="s">
        <v>392</v>
      </c>
      <c r="D230" s="135" t="s">
        <v>150</v>
      </c>
      <c r="E230" s="136" t="s">
        <v>393</v>
      </c>
      <c r="F230" s="137" t="s">
        <v>394</v>
      </c>
      <c r="G230" s="138" t="s">
        <v>153</v>
      </c>
      <c r="H230" s="139">
        <v>67.2</v>
      </c>
      <c r="I230" s="331"/>
      <c r="J230" s="140">
        <f>ROUND(I230*H230,2)</f>
        <v>0</v>
      </c>
      <c r="K230" s="137" t="s">
        <v>154</v>
      </c>
      <c r="L230" s="26"/>
      <c r="M230" s="141" t="s">
        <v>1</v>
      </c>
      <c r="N230" s="142" t="s">
        <v>40</v>
      </c>
      <c r="O230" s="143">
        <v>0.007</v>
      </c>
      <c r="P230" s="143">
        <f>O230*H232</f>
        <v>0.47040000000000004</v>
      </c>
      <c r="Q230" s="143">
        <v>0.0051</v>
      </c>
      <c r="R230" s="143">
        <f>Q230*H232</f>
        <v>0.34272</v>
      </c>
      <c r="S230" s="143">
        <v>0</v>
      </c>
      <c r="T230" s="144">
        <f>S230*H232</f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5" t="s">
        <v>221</v>
      </c>
      <c r="AT230" s="145" t="s">
        <v>150</v>
      </c>
      <c r="AU230" s="145" t="s">
        <v>84</v>
      </c>
      <c r="AY230" s="13" t="s">
        <v>147</v>
      </c>
      <c r="BE230" s="146">
        <f>IF(N230="základní",J232,0)</f>
        <v>0</v>
      </c>
      <c r="BF230" s="146">
        <f>IF(N230="snížená",J232,0)</f>
        <v>0</v>
      </c>
      <c r="BG230" s="146">
        <f>IF(N230="zákl. přenesená",J232,0)</f>
        <v>0</v>
      </c>
      <c r="BH230" s="146">
        <f>IF(N230="sníž. přenesená",J232,0)</f>
        <v>0</v>
      </c>
      <c r="BI230" s="146">
        <f>IF(N230="nulová",J232,0)</f>
        <v>0</v>
      </c>
      <c r="BJ230" s="13" t="s">
        <v>84</v>
      </c>
      <c r="BK230" s="146">
        <f>ROUND(I232*H232,2)</f>
        <v>0</v>
      </c>
      <c r="BL230" s="13" t="s">
        <v>221</v>
      </c>
      <c r="BM230" s="145" t="s">
        <v>400</v>
      </c>
    </row>
    <row r="231" spans="1:65" s="2" customFormat="1" ht="21.75" customHeight="1">
      <c r="A231" s="10"/>
      <c r="B231" s="147"/>
      <c r="C231" s="10"/>
      <c r="D231" s="148" t="s">
        <v>157</v>
      </c>
      <c r="E231" s="149" t="s">
        <v>1</v>
      </c>
      <c r="F231" s="150" t="s">
        <v>396</v>
      </c>
      <c r="G231" s="10"/>
      <c r="H231" s="151">
        <v>67.2</v>
      </c>
      <c r="I231" s="10"/>
      <c r="J231" s="10"/>
      <c r="K231" s="10"/>
      <c r="L231" s="26"/>
      <c r="M231" s="141" t="s">
        <v>1</v>
      </c>
      <c r="N231" s="142" t="s">
        <v>40</v>
      </c>
      <c r="O231" s="143">
        <v>0.099</v>
      </c>
      <c r="P231" s="143">
        <f>O231*H233</f>
        <v>6.652800000000001</v>
      </c>
      <c r="Q231" s="143">
        <v>6E-05</v>
      </c>
      <c r="R231" s="143">
        <f>Q231*H233</f>
        <v>0.004032</v>
      </c>
      <c r="S231" s="143">
        <v>0</v>
      </c>
      <c r="T231" s="144">
        <f>S231*H233</f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45" t="s">
        <v>221</v>
      </c>
      <c r="AT231" s="145" t="s">
        <v>150</v>
      </c>
      <c r="AU231" s="145" t="s">
        <v>84</v>
      </c>
      <c r="AY231" s="13" t="s">
        <v>147</v>
      </c>
      <c r="BE231" s="146">
        <f>IF(N231="základní",J233,0)</f>
        <v>0</v>
      </c>
      <c r="BF231" s="146">
        <f>IF(N231="snížená",J233,0)</f>
        <v>0</v>
      </c>
      <c r="BG231" s="146">
        <f>IF(N231="zákl. přenesená",J233,0)</f>
        <v>0</v>
      </c>
      <c r="BH231" s="146">
        <f>IF(N231="sníž. přenesená",J233,0)</f>
        <v>0</v>
      </c>
      <c r="BI231" s="146">
        <f>IF(N231="nulová",J233,0)</f>
        <v>0</v>
      </c>
      <c r="BJ231" s="13" t="s">
        <v>84</v>
      </c>
      <c r="BK231" s="146">
        <f>ROUND(I233*H233,2)</f>
        <v>0</v>
      </c>
      <c r="BL231" s="13" t="s">
        <v>221</v>
      </c>
      <c r="BM231" s="145" t="s">
        <v>404</v>
      </c>
    </row>
    <row r="232" spans="1:65" s="2" customFormat="1" ht="16.5" customHeight="1">
      <c r="A232" s="25"/>
      <c r="B232" s="134"/>
      <c r="C232" s="135" t="s">
        <v>397</v>
      </c>
      <c r="D232" s="135" t="s">
        <v>150</v>
      </c>
      <c r="E232" s="136" t="s">
        <v>398</v>
      </c>
      <c r="F232" s="137" t="s">
        <v>399</v>
      </c>
      <c r="G232" s="138" t="s">
        <v>153</v>
      </c>
      <c r="H232" s="139">
        <v>67.2</v>
      </c>
      <c r="I232" s="331"/>
      <c r="J232" s="140">
        <f>ROUND(I232*H232,2)</f>
        <v>0</v>
      </c>
      <c r="K232" s="137" t="s">
        <v>154</v>
      </c>
      <c r="L232" s="26"/>
      <c r="M232" s="141" t="s">
        <v>1</v>
      </c>
      <c r="N232" s="142" t="s">
        <v>40</v>
      </c>
      <c r="O232" s="143">
        <v>0.104</v>
      </c>
      <c r="P232" s="143">
        <f>O232*H234</f>
        <v>6.9888</v>
      </c>
      <c r="Q232" s="143">
        <v>0.00015</v>
      </c>
      <c r="R232" s="143">
        <f>Q232*H234</f>
        <v>0.010079999999999999</v>
      </c>
      <c r="S232" s="143">
        <v>0</v>
      </c>
      <c r="T232" s="144">
        <f>S232*H234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5" t="s">
        <v>221</v>
      </c>
      <c r="AT232" s="145" t="s">
        <v>150</v>
      </c>
      <c r="AU232" s="145" t="s">
        <v>84</v>
      </c>
      <c r="AY232" s="13" t="s">
        <v>147</v>
      </c>
      <c r="BE232" s="146">
        <f>IF(N232="základní",J234,0)</f>
        <v>0</v>
      </c>
      <c r="BF232" s="146">
        <f>IF(N232="snížená",J234,0)</f>
        <v>0</v>
      </c>
      <c r="BG232" s="146">
        <f>IF(N232="zákl. přenesená",J234,0)</f>
        <v>0</v>
      </c>
      <c r="BH232" s="146">
        <f>IF(N232="sníž. přenesená",J234,0)</f>
        <v>0</v>
      </c>
      <c r="BI232" s="146">
        <f>IF(N232="nulová",J234,0)</f>
        <v>0</v>
      </c>
      <c r="BJ232" s="13" t="s">
        <v>84</v>
      </c>
      <c r="BK232" s="146">
        <f>ROUND(I234*H234,2)</f>
        <v>0</v>
      </c>
      <c r="BL232" s="13" t="s">
        <v>221</v>
      </c>
      <c r="BM232" s="145" t="s">
        <v>408</v>
      </c>
    </row>
    <row r="233" spans="1:65" s="2" customFormat="1" ht="24.2" customHeight="1">
      <c r="A233" s="25"/>
      <c r="B233" s="134"/>
      <c r="C233" s="135" t="s">
        <v>401</v>
      </c>
      <c r="D233" s="135" t="s">
        <v>150</v>
      </c>
      <c r="E233" s="136" t="s">
        <v>402</v>
      </c>
      <c r="F233" s="137" t="s">
        <v>403</v>
      </c>
      <c r="G233" s="138" t="s">
        <v>153</v>
      </c>
      <c r="H233" s="139">
        <v>67.2</v>
      </c>
      <c r="I233" s="331"/>
      <c r="J233" s="140">
        <f>ROUND(I233*H233,2)</f>
        <v>0</v>
      </c>
      <c r="K233" s="137" t="s">
        <v>154</v>
      </c>
      <c r="L233" s="26"/>
      <c r="M233" s="141" t="s">
        <v>1</v>
      </c>
      <c r="N233" s="142" t="s">
        <v>39</v>
      </c>
      <c r="O233" s="143">
        <v>0</v>
      </c>
      <c r="P233" s="143">
        <f>O233*H235</f>
        <v>0</v>
      </c>
      <c r="Q233" s="143">
        <v>0</v>
      </c>
      <c r="R233" s="143">
        <f>Q233*H235</f>
        <v>0</v>
      </c>
      <c r="S233" s="143">
        <v>0</v>
      </c>
      <c r="T233" s="144">
        <f>S233*H235</f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45" t="s">
        <v>221</v>
      </c>
      <c r="AT233" s="145" t="s">
        <v>150</v>
      </c>
      <c r="AU233" s="145" t="s">
        <v>84</v>
      </c>
      <c r="AY233" s="13" t="s">
        <v>147</v>
      </c>
      <c r="BE233" s="146">
        <f>IF(N233="základní",J235,0)</f>
        <v>0</v>
      </c>
      <c r="BF233" s="146">
        <f>IF(N233="snížená",J235,0)</f>
        <v>0</v>
      </c>
      <c r="BG233" s="146">
        <f>IF(N233="zákl. přenesená",J235,0)</f>
        <v>0</v>
      </c>
      <c r="BH233" s="146">
        <f>IF(N233="sníž. přenesená",J235,0)</f>
        <v>0</v>
      </c>
      <c r="BI233" s="146">
        <f>IF(N233="nulová",J235,0)</f>
        <v>0</v>
      </c>
      <c r="BJ233" s="13" t="s">
        <v>82</v>
      </c>
      <c r="BK233" s="146">
        <f>ROUND(I235*H235,2)</f>
        <v>0</v>
      </c>
      <c r="BL233" s="13" t="s">
        <v>221</v>
      </c>
      <c r="BM233" s="145" t="s">
        <v>412</v>
      </c>
    </row>
    <row r="234" spans="1:63" s="9" customFormat="1" ht="22.9" customHeight="1">
      <c r="A234" s="25"/>
      <c r="B234" s="134"/>
      <c r="C234" s="135" t="s">
        <v>405</v>
      </c>
      <c r="D234" s="135" t="s">
        <v>150</v>
      </c>
      <c r="E234" s="136" t="s">
        <v>406</v>
      </c>
      <c r="F234" s="137" t="s">
        <v>407</v>
      </c>
      <c r="G234" s="138" t="s">
        <v>153</v>
      </c>
      <c r="H234" s="139">
        <v>67.2</v>
      </c>
      <c r="I234" s="331"/>
      <c r="J234" s="140">
        <f>ROUND(I234*H234,2)</f>
        <v>0</v>
      </c>
      <c r="K234" s="137" t="s">
        <v>154</v>
      </c>
      <c r="L234" s="122"/>
      <c r="M234" s="126"/>
      <c r="N234" s="127"/>
      <c r="O234" s="127"/>
      <c r="P234" s="128">
        <f>SUM(P235:P249)</f>
        <v>144.5076</v>
      </c>
      <c r="Q234" s="127"/>
      <c r="R234" s="128">
        <f>SUM(R235:R249)</f>
        <v>0.21531</v>
      </c>
      <c r="S234" s="127"/>
      <c r="T234" s="129">
        <f>SUM(T235:T249)</f>
        <v>0</v>
      </c>
      <c r="AR234" s="123" t="s">
        <v>84</v>
      </c>
      <c r="AT234" s="130" t="s">
        <v>73</v>
      </c>
      <c r="AU234" s="130" t="s">
        <v>82</v>
      </c>
      <c r="AY234" s="123" t="s">
        <v>147</v>
      </c>
      <c r="BK234" s="131">
        <f>SUM(BK235:BK249)</f>
        <v>0</v>
      </c>
    </row>
    <row r="235" spans="1:65" s="2" customFormat="1" ht="16.5" customHeight="1">
      <c r="A235" s="25"/>
      <c r="B235" s="134"/>
      <c r="C235" s="135" t="s">
        <v>409</v>
      </c>
      <c r="D235" s="135" t="s">
        <v>150</v>
      </c>
      <c r="E235" s="136" t="s">
        <v>410</v>
      </c>
      <c r="F235" s="137" t="s">
        <v>411</v>
      </c>
      <c r="G235" s="138" t="s">
        <v>317</v>
      </c>
      <c r="H235" s="139">
        <v>234.998</v>
      </c>
      <c r="I235" s="331"/>
      <c r="J235" s="140">
        <f>ROUND(I235*H235,2)</f>
        <v>0</v>
      </c>
      <c r="K235" s="137" t="s">
        <v>154</v>
      </c>
      <c r="L235" s="26"/>
      <c r="M235" s="141" t="s">
        <v>1</v>
      </c>
      <c r="N235" s="142" t="s">
        <v>40</v>
      </c>
      <c r="O235" s="143">
        <v>0.1</v>
      </c>
      <c r="P235" s="143">
        <f>O235*H237</f>
        <v>8.58</v>
      </c>
      <c r="Q235" s="143">
        <v>7E-05</v>
      </c>
      <c r="R235" s="143">
        <f>Q235*H237</f>
        <v>0.006005999999999999</v>
      </c>
      <c r="S235" s="143">
        <v>0</v>
      </c>
      <c r="T235" s="144">
        <f>S235*H237</f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45" t="s">
        <v>221</v>
      </c>
      <c r="AT235" s="145" t="s">
        <v>150</v>
      </c>
      <c r="AU235" s="145" t="s">
        <v>84</v>
      </c>
      <c r="AY235" s="13" t="s">
        <v>147</v>
      </c>
      <c r="BE235" s="146">
        <f>IF(N235="základní",J237,0)</f>
        <v>0</v>
      </c>
      <c r="BF235" s="146">
        <f>IF(N235="snížená",J237,0)</f>
        <v>0</v>
      </c>
      <c r="BG235" s="146">
        <f>IF(N235="zákl. přenesená",J237,0)</f>
        <v>0</v>
      </c>
      <c r="BH235" s="146">
        <f>IF(N235="sníž. přenesená",J237,0)</f>
        <v>0</v>
      </c>
      <c r="BI235" s="146">
        <f>IF(N235="nulová",J237,0)</f>
        <v>0</v>
      </c>
      <c r="BJ235" s="13" t="s">
        <v>84</v>
      </c>
      <c r="BK235" s="146">
        <f>ROUND(I237*H237,2)</f>
        <v>0</v>
      </c>
      <c r="BL235" s="13" t="s">
        <v>221</v>
      </c>
      <c r="BM235" s="145" t="s">
        <v>418</v>
      </c>
    </row>
    <row r="236" spans="1:51" s="10" customFormat="1" ht="12.75">
      <c r="A236" s="9"/>
      <c r="B236" s="122"/>
      <c r="C236" s="9"/>
      <c r="D236" s="123" t="s">
        <v>73</v>
      </c>
      <c r="E236" s="132" t="s">
        <v>413</v>
      </c>
      <c r="F236" s="132" t="s">
        <v>414</v>
      </c>
      <c r="G236" s="9"/>
      <c r="H236" s="9"/>
      <c r="I236" s="9"/>
      <c r="J236" s="133">
        <f>BK234</f>
        <v>0</v>
      </c>
      <c r="K236" s="9"/>
      <c r="L236" s="147"/>
      <c r="M236" s="152"/>
      <c r="N236" s="153"/>
      <c r="O236" s="153"/>
      <c r="P236" s="153"/>
      <c r="Q236" s="153"/>
      <c r="R236" s="153"/>
      <c r="S236" s="153"/>
      <c r="T236" s="154"/>
      <c r="AT236" s="149" t="s">
        <v>157</v>
      </c>
      <c r="AU236" s="149" t="s">
        <v>84</v>
      </c>
      <c r="AV236" s="10" t="s">
        <v>84</v>
      </c>
      <c r="AW236" s="10" t="s">
        <v>30</v>
      </c>
      <c r="AX236" s="10" t="s">
        <v>74</v>
      </c>
      <c r="AY236" s="149" t="s">
        <v>147</v>
      </c>
    </row>
    <row r="237" spans="1:51" s="10" customFormat="1" ht="12">
      <c r="A237" s="25"/>
      <c r="B237" s="134"/>
      <c r="C237" s="135" t="s">
        <v>415</v>
      </c>
      <c r="D237" s="135" t="s">
        <v>150</v>
      </c>
      <c r="E237" s="136" t="s">
        <v>416</v>
      </c>
      <c r="F237" s="137" t="s">
        <v>417</v>
      </c>
      <c r="G237" s="138" t="s">
        <v>153</v>
      </c>
      <c r="H237" s="139">
        <v>85.8</v>
      </c>
      <c r="I237" s="331"/>
      <c r="J237" s="140">
        <f>ROUND(I237*H237,2)</f>
        <v>0</v>
      </c>
      <c r="K237" s="137" t="s">
        <v>154</v>
      </c>
      <c r="L237" s="147"/>
      <c r="M237" s="152"/>
      <c r="N237" s="153"/>
      <c r="O237" s="153"/>
      <c r="P237" s="153"/>
      <c r="Q237" s="153"/>
      <c r="R237" s="153"/>
      <c r="S237" s="153"/>
      <c r="T237" s="154"/>
      <c r="AT237" s="149" t="s">
        <v>157</v>
      </c>
      <c r="AU237" s="149" t="s">
        <v>84</v>
      </c>
      <c r="AV237" s="10" t="s">
        <v>84</v>
      </c>
      <c r="AW237" s="10" t="s">
        <v>30</v>
      </c>
      <c r="AX237" s="10" t="s">
        <v>74</v>
      </c>
      <c r="AY237" s="149" t="s">
        <v>147</v>
      </c>
    </row>
    <row r="238" spans="2:51" s="10" customFormat="1" ht="12">
      <c r="B238" s="147"/>
      <c r="D238" s="148" t="s">
        <v>157</v>
      </c>
      <c r="E238" s="149" t="s">
        <v>1</v>
      </c>
      <c r="F238" s="150" t="s">
        <v>419</v>
      </c>
      <c r="H238" s="151">
        <v>42</v>
      </c>
      <c r="L238" s="147"/>
      <c r="M238" s="152"/>
      <c r="N238" s="153"/>
      <c r="O238" s="153"/>
      <c r="P238" s="153"/>
      <c r="Q238" s="153"/>
      <c r="R238" s="153"/>
      <c r="S238" s="153"/>
      <c r="T238" s="154"/>
      <c r="AT238" s="149" t="s">
        <v>157</v>
      </c>
      <c r="AU238" s="149" t="s">
        <v>84</v>
      </c>
      <c r="AV238" s="10" t="s">
        <v>84</v>
      </c>
      <c r="AW238" s="10" t="s">
        <v>30</v>
      </c>
      <c r="AX238" s="10" t="s">
        <v>74</v>
      </c>
      <c r="AY238" s="149" t="s">
        <v>147</v>
      </c>
    </row>
    <row r="239" spans="1:51" s="11" customFormat="1" ht="12">
      <c r="A239" s="10"/>
      <c r="B239" s="147"/>
      <c r="C239" s="10"/>
      <c r="D239" s="148" t="s">
        <v>157</v>
      </c>
      <c r="E239" s="149" t="s">
        <v>1</v>
      </c>
      <c r="F239" s="150" t="s">
        <v>420</v>
      </c>
      <c r="G239" s="10"/>
      <c r="H239" s="151">
        <v>28.8</v>
      </c>
      <c r="I239" s="10"/>
      <c r="J239" s="10"/>
      <c r="K239" s="10"/>
      <c r="L239" s="155"/>
      <c r="M239" s="159"/>
      <c r="N239" s="160"/>
      <c r="O239" s="160"/>
      <c r="P239" s="160"/>
      <c r="Q239" s="160"/>
      <c r="R239" s="160"/>
      <c r="S239" s="160"/>
      <c r="T239" s="161"/>
      <c r="AT239" s="156" t="s">
        <v>157</v>
      </c>
      <c r="AU239" s="156" t="s">
        <v>84</v>
      </c>
      <c r="AV239" s="11" t="s">
        <v>155</v>
      </c>
      <c r="AW239" s="11" t="s">
        <v>30</v>
      </c>
      <c r="AX239" s="11" t="s">
        <v>82</v>
      </c>
      <c r="AY239" s="156" t="s">
        <v>147</v>
      </c>
    </row>
    <row r="240" spans="1:65" s="2" customFormat="1" ht="24.2" customHeight="1">
      <c r="A240" s="10"/>
      <c r="B240" s="147"/>
      <c r="C240" s="10"/>
      <c r="D240" s="148" t="s">
        <v>157</v>
      </c>
      <c r="E240" s="149" t="s">
        <v>1</v>
      </c>
      <c r="F240" s="150" t="s">
        <v>421</v>
      </c>
      <c r="G240" s="10"/>
      <c r="H240" s="151">
        <v>15</v>
      </c>
      <c r="I240" s="10"/>
      <c r="J240" s="10"/>
      <c r="K240" s="10"/>
      <c r="L240" s="26"/>
      <c r="M240" s="141" t="s">
        <v>1</v>
      </c>
      <c r="N240" s="142" t="s">
        <v>40</v>
      </c>
      <c r="O240" s="143">
        <v>0.184</v>
      </c>
      <c r="P240" s="143">
        <f>O240*H242</f>
        <v>15.787199999999999</v>
      </c>
      <c r="Q240" s="143">
        <v>0.00014</v>
      </c>
      <c r="R240" s="143">
        <f>Q240*H242</f>
        <v>0.012011999999999998</v>
      </c>
      <c r="S240" s="143">
        <v>0</v>
      </c>
      <c r="T240" s="144">
        <f>S240*H242</f>
        <v>0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45" t="s">
        <v>221</v>
      </c>
      <c r="AT240" s="145" t="s">
        <v>150</v>
      </c>
      <c r="AU240" s="145" t="s">
        <v>84</v>
      </c>
      <c r="AY240" s="13" t="s">
        <v>147</v>
      </c>
      <c r="BE240" s="146">
        <f>IF(N240="základní",J242,0)</f>
        <v>0</v>
      </c>
      <c r="BF240" s="146">
        <f>IF(N240="snížená",J242,0)</f>
        <v>0</v>
      </c>
      <c r="BG240" s="146">
        <f>IF(N240="zákl. přenesená",J242,0)</f>
        <v>0</v>
      </c>
      <c r="BH240" s="146">
        <f>IF(N240="sníž. přenesená",J242,0)</f>
        <v>0</v>
      </c>
      <c r="BI240" s="146">
        <f>IF(N240="nulová",J242,0)</f>
        <v>0</v>
      </c>
      <c r="BJ240" s="13" t="s">
        <v>84</v>
      </c>
      <c r="BK240" s="146">
        <f>ROUND(I242*H242,2)</f>
        <v>0</v>
      </c>
      <c r="BL240" s="13" t="s">
        <v>221</v>
      </c>
      <c r="BM240" s="145" t="s">
        <v>425</v>
      </c>
    </row>
    <row r="241" spans="1:51" s="10" customFormat="1" ht="12">
      <c r="A241" s="11"/>
      <c r="B241" s="155"/>
      <c r="C241" s="11"/>
      <c r="D241" s="148" t="s">
        <v>157</v>
      </c>
      <c r="E241" s="156" t="s">
        <v>1</v>
      </c>
      <c r="F241" s="157" t="s">
        <v>359</v>
      </c>
      <c r="G241" s="11"/>
      <c r="H241" s="158">
        <v>85.8</v>
      </c>
      <c r="I241" s="11"/>
      <c r="J241" s="11"/>
      <c r="K241" s="11"/>
      <c r="L241" s="147"/>
      <c r="M241" s="152"/>
      <c r="N241" s="153"/>
      <c r="O241" s="153"/>
      <c r="P241" s="153"/>
      <c r="Q241" s="153"/>
      <c r="R241" s="153"/>
      <c r="S241" s="153"/>
      <c r="T241" s="154"/>
      <c r="AT241" s="149" t="s">
        <v>157</v>
      </c>
      <c r="AU241" s="149" t="s">
        <v>84</v>
      </c>
      <c r="AV241" s="10" t="s">
        <v>84</v>
      </c>
      <c r="AW241" s="10" t="s">
        <v>30</v>
      </c>
      <c r="AX241" s="10" t="s">
        <v>82</v>
      </c>
      <c r="AY241" s="149" t="s">
        <v>147</v>
      </c>
    </row>
    <row r="242" spans="1:65" s="2" customFormat="1" ht="24.2" customHeight="1">
      <c r="A242" s="25"/>
      <c r="B242" s="134"/>
      <c r="C242" s="135" t="s">
        <v>422</v>
      </c>
      <c r="D242" s="135" t="s">
        <v>150</v>
      </c>
      <c r="E242" s="136" t="s">
        <v>423</v>
      </c>
      <c r="F242" s="137" t="s">
        <v>424</v>
      </c>
      <c r="G242" s="138" t="s">
        <v>153</v>
      </c>
      <c r="H242" s="139">
        <v>85.8</v>
      </c>
      <c r="I242" s="331"/>
      <c r="J242" s="140">
        <f>ROUND(I242*H242,2)</f>
        <v>0</v>
      </c>
      <c r="K242" s="137" t="s">
        <v>154</v>
      </c>
      <c r="L242" s="26"/>
      <c r="M242" s="141" t="s">
        <v>1</v>
      </c>
      <c r="N242" s="142" t="s">
        <v>40</v>
      </c>
      <c r="O242" s="143">
        <v>0.166</v>
      </c>
      <c r="P242" s="143">
        <f>O242*H244</f>
        <v>14.2428</v>
      </c>
      <c r="Q242" s="143">
        <v>0.00012</v>
      </c>
      <c r="R242" s="143">
        <f>Q242*H244</f>
        <v>0.010296</v>
      </c>
      <c r="S242" s="143">
        <v>0</v>
      </c>
      <c r="T242" s="144">
        <f>S242*H244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45" t="s">
        <v>221</v>
      </c>
      <c r="AT242" s="145" t="s">
        <v>150</v>
      </c>
      <c r="AU242" s="145" t="s">
        <v>84</v>
      </c>
      <c r="AY242" s="13" t="s">
        <v>147</v>
      </c>
      <c r="BE242" s="146">
        <f>IF(N242="základní",J244,0)</f>
        <v>0</v>
      </c>
      <c r="BF242" s="146">
        <f>IF(N242="snížená",J244,0)</f>
        <v>0</v>
      </c>
      <c r="BG242" s="146">
        <f>IF(N242="zákl. přenesená",J244,0)</f>
        <v>0</v>
      </c>
      <c r="BH242" s="146">
        <f>IF(N242="sníž. přenesená",J244,0)</f>
        <v>0</v>
      </c>
      <c r="BI242" s="146">
        <f>IF(N242="nulová",J244,0)</f>
        <v>0</v>
      </c>
      <c r="BJ242" s="13" t="s">
        <v>84</v>
      </c>
      <c r="BK242" s="146">
        <f>ROUND(I244*H244,2)</f>
        <v>0</v>
      </c>
      <c r="BL242" s="13" t="s">
        <v>221</v>
      </c>
      <c r="BM242" s="145" t="s">
        <v>430</v>
      </c>
    </row>
    <row r="243" spans="1:65" s="2" customFormat="1" ht="24.2" customHeight="1">
      <c r="A243" s="10"/>
      <c r="B243" s="147"/>
      <c r="C243" s="10"/>
      <c r="D243" s="148" t="s">
        <v>157</v>
      </c>
      <c r="E243" s="149" t="s">
        <v>1</v>
      </c>
      <c r="F243" s="150" t="s">
        <v>426</v>
      </c>
      <c r="G243" s="10"/>
      <c r="H243" s="151">
        <v>85.8</v>
      </c>
      <c r="I243" s="10"/>
      <c r="J243" s="10"/>
      <c r="K243" s="10"/>
      <c r="L243" s="26"/>
      <c r="M243" s="141" t="s">
        <v>1</v>
      </c>
      <c r="N243" s="142" t="s">
        <v>40</v>
      </c>
      <c r="O243" s="143">
        <v>0.172</v>
      </c>
      <c r="P243" s="143">
        <f>O243*H245</f>
        <v>14.757599999999998</v>
      </c>
      <c r="Q243" s="143">
        <v>0.00012</v>
      </c>
      <c r="R243" s="143">
        <f>Q243*H245</f>
        <v>0.010296</v>
      </c>
      <c r="S243" s="143">
        <v>0</v>
      </c>
      <c r="T243" s="144">
        <f>S243*H245</f>
        <v>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45" t="s">
        <v>221</v>
      </c>
      <c r="AT243" s="145" t="s">
        <v>150</v>
      </c>
      <c r="AU243" s="145" t="s">
        <v>84</v>
      </c>
      <c r="AY243" s="13" t="s">
        <v>147</v>
      </c>
      <c r="BE243" s="146">
        <f>IF(N243="základní",J245,0)</f>
        <v>0</v>
      </c>
      <c r="BF243" s="146">
        <f>IF(N243="snížená",J245,0)</f>
        <v>0</v>
      </c>
      <c r="BG243" s="146">
        <f>IF(N243="zákl. přenesená",J245,0)</f>
        <v>0</v>
      </c>
      <c r="BH243" s="146">
        <f>IF(N243="sníž. přenesená",J245,0)</f>
        <v>0</v>
      </c>
      <c r="BI243" s="146">
        <f>IF(N243="nulová",J245,0)</f>
        <v>0</v>
      </c>
      <c r="BJ243" s="13" t="s">
        <v>84</v>
      </c>
      <c r="BK243" s="146">
        <f>ROUND(I245*H245,2)</f>
        <v>0</v>
      </c>
      <c r="BL243" s="13" t="s">
        <v>221</v>
      </c>
      <c r="BM243" s="145" t="s">
        <v>434</v>
      </c>
    </row>
    <row r="244" spans="1:65" s="2" customFormat="1" ht="24.2" customHeight="1">
      <c r="A244" s="25"/>
      <c r="B244" s="134"/>
      <c r="C244" s="135" t="s">
        <v>427</v>
      </c>
      <c r="D244" s="135" t="s">
        <v>150</v>
      </c>
      <c r="E244" s="136" t="s">
        <v>428</v>
      </c>
      <c r="F244" s="137" t="s">
        <v>429</v>
      </c>
      <c r="G244" s="138" t="s">
        <v>153</v>
      </c>
      <c r="H244" s="139">
        <v>85.8</v>
      </c>
      <c r="I244" s="331"/>
      <c r="J244" s="140">
        <f>ROUND(I244*H244,2)</f>
        <v>0</v>
      </c>
      <c r="K244" s="137" t="s">
        <v>154</v>
      </c>
      <c r="L244" s="26"/>
      <c r="M244" s="141" t="s">
        <v>1</v>
      </c>
      <c r="N244" s="142" t="s">
        <v>40</v>
      </c>
      <c r="O244" s="143">
        <v>0.229</v>
      </c>
      <c r="P244" s="143">
        <f>O244*H246</f>
        <v>35.495000000000005</v>
      </c>
      <c r="Q244" s="143">
        <v>0.00034</v>
      </c>
      <c r="R244" s="143">
        <f>Q244*H246</f>
        <v>0.052700000000000004</v>
      </c>
      <c r="S244" s="143">
        <v>0</v>
      </c>
      <c r="T244" s="144">
        <f>S244*H246</f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45" t="s">
        <v>221</v>
      </c>
      <c r="AT244" s="145" t="s">
        <v>150</v>
      </c>
      <c r="AU244" s="145" t="s">
        <v>84</v>
      </c>
      <c r="AY244" s="13" t="s">
        <v>147</v>
      </c>
      <c r="BE244" s="146">
        <f>IF(N244="základní",J246,0)</f>
        <v>0</v>
      </c>
      <c r="BF244" s="146">
        <f>IF(N244="snížená",J246,0)</f>
        <v>0</v>
      </c>
      <c r="BG244" s="146">
        <f>IF(N244="zákl. přenesená",J246,0)</f>
        <v>0</v>
      </c>
      <c r="BH244" s="146">
        <f>IF(N244="sníž. přenesená",J246,0)</f>
        <v>0</v>
      </c>
      <c r="BI244" s="146">
        <f>IF(N244="nulová",J246,0)</f>
        <v>0</v>
      </c>
      <c r="BJ244" s="13" t="s">
        <v>84</v>
      </c>
      <c r="BK244" s="146">
        <f>ROUND(I246*H246,2)</f>
        <v>0</v>
      </c>
      <c r="BL244" s="13" t="s">
        <v>221</v>
      </c>
      <c r="BM244" s="145" t="s">
        <v>438</v>
      </c>
    </row>
    <row r="245" spans="1:51" s="10" customFormat="1" ht="24">
      <c r="A245" s="25"/>
      <c r="B245" s="134"/>
      <c r="C245" s="135" t="s">
        <v>431</v>
      </c>
      <c r="D245" s="135" t="s">
        <v>150</v>
      </c>
      <c r="E245" s="136" t="s">
        <v>432</v>
      </c>
      <c r="F245" s="137" t="s">
        <v>433</v>
      </c>
      <c r="G245" s="138" t="s">
        <v>153</v>
      </c>
      <c r="H245" s="139">
        <v>85.8</v>
      </c>
      <c r="I245" s="331"/>
      <c r="J245" s="140">
        <f>ROUND(I245*H245,2)</f>
        <v>0</v>
      </c>
      <c r="K245" s="137" t="s">
        <v>154</v>
      </c>
      <c r="L245" s="147"/>
      <c r="M245" s="152"/>
      <c r="N245" s="153"/>
      <c r="O245" s="153"/>
      <c r="P245" s="153"/>
      <c r="Q245" s="153"/>
      <c r="R245" s="153"/>
      <c r="S245" s="153"/>
      <c r="T245" s="154"/>
      <c r="AT245" s="149" t="s">
        <v>157</v>
      </c>
      <c r="AU245" s="149" t="s">
        <v>84</v>
      </c>
      <c r="AV245" s="10" t="s">
        <v>84</v>
      </c>
      <c r="AW245" s="10" t="s">
        <v>30</v>
      </c>
      <c r="AX245" s="10" t="s">
        <v>74</v>
      </c>
      <c r="AY245" s="149" t="s">
        <v>147</v>
      </c>
    </row>
    <row r="246" spans="1:51" s="10" customFormat="1" ht="24">
      <c r="A246" s="25"/>
      <c r="B246" s="134"/>
      <c r="C246" s="135" t="s">
        <v>435</v>
      </c>
      <c r="D246" s="135" t="s">
        <v>150</v>
      </c>
      <c r="E246" s="136" t="s">
        <v>436</v>
      </c>
      <c r="F246" s="137" t="s">
        <v>437</v>
      </c>
      <c r="G246" s="138" t="s">
        <v>153</v>
      </c>
      <c r="H246" s="139">
        <v>155</v>
      </c>
      <c r="I246" s="331"/>
      <c r="J246" s="140">
        <f>ROUND(I246*H246,2)</f>
        <v>0</v>
      </c>
      <c r="K246" s="137" t="s">
        <v>154</v>
      </c>
      <c r="L246" s="147"/>
      <c r="M246" s="152"/>
      <c r="N246" s="153"/>
      <c r="O246" s="153"/>
      <c r="P246" s="153"/>
      <c r="Q246" s="153"/>
      <c r="R246" s="153"/>
      <c r="S246" s="153"/>
      <c r="T246" s="154"/>
      <c r="AT246" s="149" t="s">
        <v>157</v>
      </c>
      <c r="AU246" s="149" t="s">
        <v>84</v>
      </c>
      <c r="AV246" s="10" t="s">
        <v>84</v>
      </c>
      <c r="AW246" s="10" t="s">
        <v>30</v>
      </c>
      <c r="AX246" s="10" t="s">
        <v>74</v>
      </c>
      <c r="AY246" s="149" t="s">
        <v>147</v>
      </c>
    </row>
    <row r="247" spans="1:51" s="11" customFormat="1" ht="12">
      <c r="A247" s="10"/>
      <c r="B247" s="147"/>
      <c r="C247" s="10"/>
      <c r="D247" s="148" t="s">
        <v>157</v>
      </c>
      <c r="E247" s="149" t="s">
        <v>1</v>
      </c>
      <c r="F247" s="150" t="s">
        <v>439</v>
      </c>
      <c r="G247" s="10"/>
      <c r="H247" s="151">
        <v>125</v>
      </c>
      <c r="I247" s="10"/>
      <c r="J247" s="10"/>
      <c r="K247" s="10"/>
      <c r="L247" s="155"/>
      <c r="M247" s="159"/>
      <c r="N247" s="160"/>
      <c r="O247" s="160"/>
      <c r="P247" s="160"/>
      <c r="Q247" s="160"/>
      <c r="R247" s="160"/>
      <c r="S247" s="160"/>
      <c r="T247" s="161"/>
      <c r="AT247" s="156" t="s">
        <v>157</v>
      </c>
      <c r="AU247" s="156" t="s">
        <v>84</v>
      </c>
      <c r="AV247" s="11" t="s">
        <v>155</v>
      </c>
      <c r="AW247" s="11" t="s">
        <v>30</v>
      </c>
      <c r="AX247" s="11" t="s">
        <v>82</v>
      </c>
      <c r="AY247" s="156" t="s">
        <v>147</v>
      </c>
    </row>
    <row r="248" spans="1:65" s="2" customFormat="1" ht="24.2" customHeight="1">
      <c r="A248" s="10"/>
      <c r="B248" s="147"/>
      <c r="C248" s="10"/>
      <c r="D248" s="148" t="s">
        <v>157</v>
      </c>
      <c r="E248" s="149" t="s">
        <v>1</v>
      </c>
      <c r="F248" s="150" t="s">
        <v>440</v>
      </c>
      <c r="G248" s="10"/>
      <c r="H248" s="151">
        <v>30</v>
      </c>
      <c r="I248" s="10"/>
      <c r="J248" s="10"/>
      <c r="K248" s="10"/>
      <c r="L248" s="26"/>
      <c r="M248" s="141" t="s">
        <v>1</v>
      </c>
      <c r="N248" s="142" t="s">
        <v>40</v>
      </c>
      <c r="O248" s="143">
        <v>0.075</v>
      </c>
      <c r="P248" s="143">
        <f>O248*H250</f>
        <v>11.625</v>
      </c>
      <c r="Q248" s="143">
        <v>0.0002</v>
      </c>
      <c r="R248" s="143">
        <f>Q248*H250</f>
        <v>0.031</v>
      </c>
      <c r="S248" s="143">
        <v>0</v>
      </c>
      <c r="T248" s="144">
        <f>S248*H250</f>
        <v>0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45" t="s">
        <v>221</v>
      </c>
      <c r="AT248" s="145" t="s">
        <v>150</v>
      </c>
      <c r="AU248" s="145" t="s">
        <v>84</v>
      </c>
      <c r="AY248" s="13" t="s">
        <v>147</v>
      </c>
      <c r="BE248" s="146">
        <f>IF(N248="základní",J250,0)</f>
        <v>0</v>
      </c>
      <c r="BF248" s="146">
        <f>IF(N248="snížená",J250,0)</f>
        <v>0</v>
      </c>
      <c r="BG248" s="146">
        <f>IF(N248="zákl. přenesená",J250,0)</f>
        <v>0</v>
      </c>
      <c r="BH248" s="146">
        <f>IF(N248="sníž. přenesená",J250,0)</f>
        <v>0</v>
      </c>
      <c r="BI248" s="146">
        <f>IF(N248="nulová",J250,0)</f>
        <v>0</v>
      </c>
      <c r="BJ248" s="13" t="s">
        <v>84</v>
      </c>
      <c r="BK248" s="146">
        <f>ROUND(I250*H250,2)</f>
        <v>0</v>
      </c>
      <c r="BL248" s="13" t="s">
        <v>221</v>
      </c>
      <c r="BM248" s="145" t="s">
        <v>444</v>
      </c>
    </row>
    <row r="249" spans="1:65" s="2" customFormat="1" ht="16.5" customHeight="1">
      <c r="A249" s="11"/>
      <c r="B249" s="155"/>
      <c r="C249" s="11"/>
      <c r="D249" s="148" t="s">
        <v>157</v>
      </c>
      <c r="E249" s="156" t="s">
        <v>1</v>
      </c>
      <c r="F249" s="157" t="s">
        <v>359</v>
      </c>
      <c r="G249" s="11"/>
      <c r="H249" s="158">
        <v>155</v>
      </c>
      <c r="I249" s="11"/>
      <c r="J249" s="11"/>
      <c r="K249" s="11"/>
      <c r="L249" s="26"/>
      <c r="M249" s="141" t="s">
        <v>1</v>
      </c>
      <c r="N249" s="142" t="s">
        <v>40</v>
      </c>
      <c r="O249" s="143">
        <v>0.284</v>
      </c>
      <c r="P249" s="143">
        <f>O249*H251</f>
        <v>44.019999999999996</v>
      </c>
      <c r="Q249" s="143">
        <v>0.0006</v>
      </c>
      <c r="R249" s="143">
        <f>Q249*H251</f>
        <v>0.09299999999999999</v>
      </c>
      <c r="S249" s="143">
        <v>0</v>
      </c>
      <c r="T249" s="144">
        <f>S249*H251</f>
        <v>0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45" t="s">
        <v>221</v>
      </c>
      <c r="AT249" s="145" t="s">
        <v>150</v>
      </c>
      <c r="AU249" s="145" t="s">
        <v>84</v>
      </c>
      <c r="AY249" s="13" t="s">
        <v>147</v>
      </c>
      <c r="BE249" s="146">
        <f>IF(N249="základní",J251,0)</f>
        <v>0</v>
      </c>
      <c r="BF249" s="146">
        <f>IF(N249="snížená",J251,0)</f>
        <v>0</v>
      </c>
      <c r="BG249" s="146">
        <f>IF(N249="zákl. přenesená",J251,0)</f>
        <v>0</v>
      </c>
      <c r="BH249" s="146">
        <f>IF(N249="sníž. přenesená",J251,0)</f>
        <v>0</v>
      </c>
      <c r="BI249" s="146">
        <f>IF(N249="nulová",J251,0)</f>
        <v>0</v>
      </c>
      <c r="BJ249" s="13" t="s">
        <v>84</v>
      </c>
      <c r="BK249" s="146">
        <f>ROUND(I251*H251,2)</f>
        <v>0</v>
      </c>
      <c r="BL249" s="13" t="s">
        <v>221</v>
      </c>
      <c r="BM249" s="145" t="s">
        <v>448</v>
      </c>
    </row>
    <row r="250" spans="1:63" s="9" customFormat="1" ht="22.9" customHeight="1">
      <c r="A250" s="25"/>
      <c r="B250" s="134"/>
      <c r="C250" s="135" t="s">
        <v>441</v>
      </c>
      <c r="D250" s="135" t="s">
        <v>150</v>
      </c>
      <c r="E250" s="136" t="s">
        <v>442</v>
      </c>
      <c r="F250" s="137" t="s">
        <v>443</v>
      </c>
      <c r="G250" s="138" t="s">
        <v>153</v>
      </c>
      <c r="H250" s="139">
        <v>155</v>
      </c>
      <c r="I250" s="331"/>
      <c r="J250" s="140">
        <f>ROUND(I250*H250,2)</f>
        <v>0</v>
      </c>
      <c r="K250" s="137" t="s">
        <v>154</v>
      </c>
      <c r="L250" s="122"/>
      <c r="M250" s="126"/>
      <c r="N250" s="127"/>
      <c r="O250" s="127"/>
      <c r="P250" s="128">
        <f>SUM(P251:P254)</f>
        <v>68.64000000000001</v>
      </c>
      <c r="Q250" s="127"/>
      <c r="R250" s="128">
        <f>SUM(R251:R254)</f>
        <v>0.4884</v>
      </c>
      <c r="S250" s="127"/>
      <c r="T250" s="129">
        <f>SUM(T251:T254)</f>
        <v>0.1023</v>
      </c>
      <c r="AR250" s="123" t="s">
        <v>84</v>
      </c>
      <c r="AT250" s="130" t="s">
        <v>73</v>
      </c>
      <c r="AU250" s="130" t="s">
        <v>82</v>
      </c>
      <c r="AY250" s="123" t="s">
        <v>147</v>
      </c>
      <c r="BK250" s="131">
        <f>SUM(BK251:BK254)</f>
        <v>0</v>
      </c>
    </row>
    <row r="251" spans="1:65" s="2" customFormat="1" ht="16.5" customHeight="1">
      <c r="A251" s="25"/>
      <c r="B251" s="134"/>
      <c r="C251" s="135" t="s">
        <v>445</v>
      </c>
      <c r="D251" s="135" t="s">
        <v>150</v>
      </c>
      <c r="E251" s="136" t="s">
        <v>446</v>
      </c>
      <c r="F251" s="137" t="s">
        <v>447</v>
      </c>
      <c r="G251" s="138" t="s">
        <v>153</v>
      </c>
      <c r="H251" s="139">
        <v>155</v>
      </c>
      <c r="I251" s="331"/>
      <c r="J251" s="140">
        <f>ROUND(I251*H251,2)</f>
        <v>0</v>
      </c>
      <c r="K251" s="137" t="s">
        <v>154</v>
      </c>
      <c r="L251" s="26"/>
      <c r="M251" s="141" t="s">
        <v>1</v>
      </c>
      <c r="N251" s="142" t="s">
        <v>40</v>
      </c>
      <c r="O251" s="143">
        <v>0.074</v>
      </c>
      <c r="P251" s="143">
        <f>O251*H253</f>
        <v>24.419999999999998</v>
      </c>
      <c r="Q251" s="143">
        <v>0.001</v>
      </c>
      <c r="R251" s="143">
        <f>Q251*H253</f>
        <v>0.33</v>
      </c>
      <c r="S251" s="143">
        <v>0.00031</v>
      </c>
      <c r="T251" s="144">
        <f>S251*H253</f>
        <v>0.1023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45" t="s">
        <v>221</v>
      </c>
      <c r="AT251" s="145" t="s">
        <v>150</v>
      </c>
      <c r="AU251" s="145" t="s">
        <v>84</v>
      </c>
      <c r="AY251" s="13" t="s">
        <v>147</v>
      </c>
      <c r="BE251" s="146">
        <f>IF(N251="základní",J253,0)</f>
        <v>0</v>
      </c>
      <c r="BF251" s="146">
        <f>IF(N251="snížená",J253,0)</f>
        <v>0</v>
      </c>
      <c r="BG251" s="146">
        <f>IF(N251="zákl. přenesená",J253,0)</f>
        <v>0</v>
      </c>
      <c r="BH251" s="146">
        <f>IF(N251="sníž. přenesená",J253,0)</f>
        <v>0</v>
      </c>
      <c r="BI251" s="146">
        <f>IF(N251="nulová",J253,0)</f>
        <v>0</v>
      </c>
      <c r="BJ251" s="13" t="s">
        <v>84</v>
      </c>
      <c r="BK251" s="146">
        <f>ROUND(I253*H253,2)</f>
        <v>0</v>
      </c>
      <c r="BL251" s="13" t="s">
        <v>221</v>
      </c>
      <c r="BM251" s="145" t="s">
        <v>454</v>
      </c>
    </row>
    <row r="252" spans="1:51" s="10" customFormat="1" ht="12.75">
      <c r="A252" s="9"/>
      <c r="B252" s="122"/>
      <c r="C252" s="9"/>
      <c r="D252" s="123" t="s">
        <v>73</v>
      </c>
      <c r="E252" s="132" t="s">
        <v>449</v>
      </c>
      <c r="F252" s="132" t="s">
        <v>450</v>
      </c>
      <c r="G252" s="9"/>
      <c r="H252" s="9"/>
      <c r="I252" s="9"/>
      <c r="J252" s="133">
        <f>BK250</f>
        <v>0</v>
      </c>
      <c r="K252" s="9"/>
      <c r="L252" s="147"/>
      <c r="M252" s="152"/>
      <c r="N252" s="153"/>
      <c r="O252" s="153"/>
      <c r="P252" s="153"/>
      <c r="Q252" s="153"/>
      <c r="R252" s="153"/>
      <c r="S252" s="153"/>
      <c r="T252" s="154"/>
      <c r="AT252" s="149" t="s">
        <v>157</v>
      </c>
      <c r="AU252" s="149" t="s">
        <v>84</v>
      </c>
      <c r="AV252" s="10" t="s">
        <v>84</v>
      </c>
      <c r="AW252" s="10" t="s">
        <v>30</v>
      </c>
      <c r="AX252" s="10" t="s">
        <v>82</v>
      </c>
      <c r="AY252" s="149" t="s">
        <v>147</v>
      </c>
    </row>
    <row r="253" spans="1:65" s="2" customFormat="1" ht="24.2" customHeight="1">
      <c r="A253" s="25"/>
      <c r="B253" s="134"/>
      <c r="C253" s="135" t="s">
        <v>451</v>
      </c>
      <c r="D253" s="135" t="s">
        <v>150</v>
      </c>
      <c r="E253" s="136" t="s">
        <v>452</v>
      </c>
      <c r="F253" s="137" t="s">
        <v>453</v>
      </c>
      <c r="G253" s="138" t="s">
        <v>153</v>
      </c>
      <c r="H253" s="139">
        <v>330</v>
      </c>
      <c r="I253" s="331"/>
      <c r="J253" s="140">
        <f>ROUND(I253*H253,2)</f>
        <v>0</v>
      </c>
      <c r="K253" s="137" t="s">
        <v>154</v>
      </c>
      <c r="L253" s="26"/>
      <c r="M253" s="141" t="s">
        <v>1</v>
      </c>
      <c r="N253" s="142" t="s">
        <v>40</v>
      </c>
      <c r="O253" s="143">
        <v>0.033</v>
      </c>
      <c r="P253" s="143">
        <f>O253*H255</f>
        <v>10.89</v>
      </c>
      <c r="Q253" s="143">
        <v>0.0002</v>
      </c>
      <c r="R253" s="143">
        <f>Q253*H255</f>
        <v>0.066</v>
      </c>
      <c r="S253" s="143">
        <v>0</v>
      </c>
      <c r="T253" s="144">
        <f>S253*H255</f>
        <v>0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45" t="s">
        <v>221</v>
      </c>
      <c r="AT253" s="145" t="s">
        <v>150</v>
      </c>
      <c r="AU253" s="145" t="s">
        <v>84</v>
      </c>
      <c r="AY253" s="13" t="s">
        <v>147</v>
      </c>
      <c r="BE253" s="146">
        <f>IF(N253="základní",J255,0)</f>
        <v>0</v>
      </c>
      <c r="BF253" s="146">
        <f>IF(N253="snížená",J255,0)</f>
        <v>0</v>
      </c>
      <c r="BG253" s="146">
        <f>IF(N253="zákl. přenesená",J255,0)</f>
        <v>0</v>
      </c>
      <c r="BH253" s="146">
        <f>IF(N253="sníž. přenesená",J255,0)</f>
        <v>0</v>
      </c>
      <c r="BI253" s="146">
        <f>IF(N253="nulová",J255,0)</f>
        <v>0</v>
      </c>
      <c r="BJ253" s="13" t="s">
        <v>84</v>
      </c>
      <c r="BK253" s="146">
        <f>ROUND(I255*H255,2)</f>
        <v>0</v>
      </c>
      <c r="BL253" s="13" t="s">
        <v>221</v>
      </c>
      <c r="BM253" s="145" t="s">
        <v>458</v>
      </c>
    </row>
    <row r="254" spans="1:65" s="2" customFormat="1" ht="33" customHeight="1">
      <c r="A254" s="10"/>
      <c r="B254" s="147"/>
      <c r="C254" s="10"/>
      <c r="D254" s="148" t="s">
        <v>157</v>
      </c>
      <c r="E254" s="149" t="s">
        <v>1</v>
      </c>
      <c r="F254" s="150" t="s">
        <v>769</v>
      </c>
      <c r="G254" s="10"/>
      <c r="H254" s="151">
        <v>330</v>
      </c>
      <c r="I254" s="10"/>
      <c r="J254" s="10"/>
      <c r="K254" s="10"/>
      <c r="L254" s="26"/>
      <c r="M254" s="171" t="s">
        <v>1</v>
      </c>
      <c r="N254" s="172" t="s">
        <v>40</v>
      </c>
      <c r="O254" s="173">
        <v>0.101</v>
      </c>
      <c r="P254" s="173">
        <f>O254*H256</f>
        <v>33.330000000000005</v>
      </c>
      <c r="Q254" s="173">
        <v>0.00028</v>
      </c>
      <c r="R254" s="173">
        <f>Q254*H256</f>
        <v>0.0924</v>
      </c>
      <c r="S254" s="173">
        <v>0</v>
      </c>
      <c r="T254" s="174">
        <f>S254*H256</f>
        <v>0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45" t="s">
        <v>221</v>
      </c>
      <c r="AT254" s="145" t="s">
        <v>150</v>
      </c>
      <c r="AU254" s="145" t="s">
        <v>84</v>
      </c>
      <c r="AY254" s="13" t="s">
        <v>147</v>
      </c>
      <c r="BE254" s="146">
        <f>IF(N254="základní",J256,0)</f>
        <v>0</v>
      </c>
      <c r="BF254" s="146">
        <f>IF(N254="snížená",J256,0)</f>
        <v>0</v>
      </c>
      <c r="BG254" s="146">
        <f>IF(N254="zákl. přenesená",J256,0)</f>
        <v>0</v>
      </c>
      <c r="BH254" s="146">
        <f>IF(N254="sníž. přenesená",J256,0)</f>
        <v>0</v>
      </c>
      <c r="BI254" s="146">
        <f>IF(N254="nulová",J256,0)</f>
        <v>0</v>
      </c>
      <c r="BJ254" s="13" t="s">
        <v>84</v>
      </c>
      <c r="BK254" s="146">
        <f>ROUND(I256*H256,2)</f>
        <v>0</v>
      </c>
      <c r="BL254" s="13" t="s">
        <v>221</v>
      </c>
      <c r="BM254" s="145" t="s">
        <v>462</v>
      </c>
    </row>
    <row r="255" spans="1:31" s="2" customFormat="1" ht="27.75" customHeight="1">
      <c r="A255" s="25"/>
      <c r="B255" s="134"/>
      <c r="C255" s="135" t="s">
        <v>455</v>
      </c>
      <c r="D255" s="135" t="s">
        <v>150</v>
      </c>
      <c r="E255" s="136" t="s">
        <v>456</v>
      </c>
      <c r="F255" s="137" t="s">
        <v>457</v>
      </c>
      <c r="G255" s="138" t="s">
        <v>153</v>
      </c>
      <c r="H255" s="139">
        <v>330</v>
      </c>
      <c r="I255" s="331"/>
      <c r="J255" s="140">
        <f>ROUND(I255*H255,2)</f>
        <v>0</v>
      </c>
      <c r="K255" s="137" t="s">
        <v>154</v>
      </c>
      <c r="L255" s="26"/>
      <c r="M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</row>
    <row r="256" spans="1:11" ht="24">
      <c r="A256" s="25"/>
      <c r="B256" s="134"/>
      <c r="C256" s="135" t="s">
        <v>459</v>
      </c>
      <c r="D256" s="135" t="s">
        <v>150</v>
      </c>
      <c r="E256" s="136" t="s">
        <v>460</v>
      </c>
      <c r="F256" s="137" t="s">
        <v>461</v>
      </c>
      <c r="G256" s="138" t="s">
        <v>153</v>
      </c>
      <c r="H256" s="139">
        <v>330</v>
      </c>
      <c r="I256" s="331"/>
      <c r="J256" s="140">
        <f>ROUND(I256*H256,2)</f>
        <v>0</v>
      </c>
      <c r="K256" s="137" t="s">
        <v>154</v>
      </c>
    </row>
    <row r="257" spans="1:11" ht="12">
      <c r="A257" s="25"/>
      <c r="B257" s="39"/>
      <c r="C257" s="40"/>
      <c r="D257" s="40"/>
      <c r="E257" s="40"/>
      <c r="F257" s="40"/>
      <c r="G257" s="40"/>
      <c r="H257" s="40"/>
      <c r="I257" s="40"/>
      <c r="J257" s="40"/>
      <c r="K257" s="40"/>
    </row>
  </sheetData>
  <sheetProtection password="DAFF" sheet="1" objects="1" scenarios="1"/>
  <autoFilter ref="C131:K256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B1:U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1" width="11.28125" style="178" hidden="1" customWidth="1"/>
    <col min="22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753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745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'EL - vchod C - položky'!F48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'EL - vchod C - položky'!H48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P54"/>
  <sheetViews>
    <sheetView view="pageBreakPreview" zoomScaleSheetLayoutView="100" workbookViewId="0" topLeftCell="A1">
      <pane ySplit="5" topLeftCell="A6" activePane="bottomLeft" state="frozen"/>
      <selection pane="topLeft" activeCell="D3" sqref="D3:J4"/>
      <selection pane="bottomLeft" activeCell="D46" sqref="D46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752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667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f>A7+1</f>
        <v>2</v>
      </c>
      <c r="B8" s="252" t="s">
        <v>706</v>
      </c>
      <c r="C8" s="253"/>
      <c r="D8" s="253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51">A8+1</f>
        <v>3</v>
      </c>
      <c r="B9" s="211" t="s">
        <v>707</v>
      </c>
      <c r="C9" s="253" t="s">
        <v>367</v>
      </c>
      <c r="D9" s="211">
        <v>20</v>
      </c>
      <c r="E9" s="262"/>
      <c r="F9" s="257">
        <f>D9*E9</f>
        <v>0</v>
      </c>
      <c r="G9" s="262"/>
      <c r="H9" s="257">
        <f>D9*G9</f>
        <v>0</v>
      </c>
      <c r="I9" s="257">
        <f>F9+H9</f>
        <v>0</v>
      </c>
      <c r="K9" s="254">
        <v>24.3</v>
      </c>
      <c r="L9" s="255"/>
      <c r="M9" s="254">
        <v>23</v>
      </c>
      <c r="N9" s="256"/>
      <c r="O9" s="256"/>
    </row>
    <row r="10" spans="1:15" ht="15">
      <c r="A10" s="246">
        <f t="shared" si="0"/>
        <v>4</v>
      </c>
      <c r="B10" s="211" t="s">
        <v>708</v>
      </c>
      <c r="C10" s="253" t="s">
        <v>367</v>
      </c>
      <c r="D10" s="211">
        <v>10</v>
      </c>
      <c r="E10" s="262"/>
      <c r="F10" s="257">
        <f aca="true" t="shared" si="1" ref="F10:F27">D10*E10</f>
        <v>0</v>
      </c>
      <c r="G10" s="262"/>
      <c r="H10" s="257">
        <f aca="true" t="shared" si="2" ref="H10:H27">D10*G10</f>
        <v>0</v>
      </c>
      <c r="I10" s="257">
        <f aca="true" t="shared" si="3" ref="I10:I27">F10+H10</f>
        <v>0</v>
      </c>
      <c r="K10" s="254">
        <v>16.8</v>
      </c>
      <c r="L10" s="255"/>
      <c r="M10" s="254">
        <v>22</v>
      </c>
      <c r="N10" s="256"/>
      <c r="O10" s="256"/>
    </row>
    <row r="11" spans="1:15" ht="15">
      <c r="A11" s="246">
        <f t="shared" si="0"/>
        <v>5</v>
      </c>
      <c r="B11" s="211" t="s">
        <v>709</v>
      </c>
      <c r="C11" s="253" t="s">
        <v>367</v>
      </c>
      <c r="D11" s="211">
        <v>4</v>
      </c>
      <c r="E11" s="262"/>
      <c r="F11" s="257">
        <f t="shared" si="1"/>
        <v>0</v>
      </c>
      <c r="G11" s="262"/>
      <c r="H11" s="257">
        <f t="shared" si="2"/>
        <v>0</v>
      </c>
      <c r="I11" s="257">
        <f t="shared" si="3"/>
        <v>0</v>
      </c>
      <c r="K11" s="254">
        <v>7.54</v>
      </c>
      <c r="L11" s="255"/>
      <c r="M11" s="254">
        <v>22</v>
      </c>
      <c r="N11" s="256"/>
      <c r="O11" s="256"/>
    </row>
    <row r="12" spans="1:15" ht="15">
      <c r="A12" s="246">
        <f t="shared" si="0"/>
        <v>6</v>
      </c>
      <c r="B12" s="211" t="s">
        <v>710</v>
      </c>
      <c r="C12" s="253" t="s">
        <v>367</v>
      </c>
      <c r="D12" s="211">
        <v>30</v>
      </c>
      <c r="E12" s="262"/>
      <c r="F12" s="257">
        <f t="shared" si="1"/>
        <v>0</v>
      </c>
      <c r="G12" s="262"/>
      <c r="H12" s="257">
        <f t="shared" si="2"/>
        <v>0</v>
      </c>
      <c r="I12" s="257">
        <f t="shared" si="3"/>
        <v>0</v>
      </c>
      <c r="K12" s="254">
        <v>56.47</v>
      </c>
      <c r="L12" s="255"/>
      <c r="M12" s="254">
        <v>65</v>
      </c>
      <c r="N12" s="256"/>
      <c r="O12" s="256"/>
    </row>
    <row r="13" spans="1:15" ht="15">
      <c r="A13" s="246">
        <f t="shared" si="0"/>
        <v>7</v>
      </c>
      <c r="B13" s="211" t="s">
        <v>711</v>
      </c>
      <c r="C13" s="253" t="s">
        <v>299</v>
      </c>
      <c r="D13" s="211">
        <v>5</v>
      </c>
      <c r="E13" s="262"/>
      <c r="F13" s="257">
        <f t="shared" si="1"/>
        <v>0</v>
      </c>
      <c r="G13" s="262"/>
      <c r="H13" s="257">
        <f t="shared" si="2"/>
        <v>0</v>
      </c>
      <c r="I13" s="257">
        <f t="shared" si="3"/>
        <v>0</v>
      </c>
      <c r="K13" s="254">
        <v>27.7</v>
      </c>
      <c r="L13" s="255"/>
      <c r="M13" s="254">
        <v>32</v>
      </c>
      <c r="N13" s="256"/>
      <c r="O13" s="256"/>
    </row>
    <row r="14" spans="1:15" ht="15">
      <c r="A14" s="246">
        <f t="shared" si="0"/>
        <v>8</v>
      </c>
      <c r="B14" s="211" t="s">
        <v>712</v>
      </c>
      <c r="C14" s="253" t="s">
        <v>299</v>
      </c>
      <c r="D14" s="211">
        <v>4</v>
      </c>
      <c r="E14" s="262"/>
      <c r="F14" s="257">
        <f t="shared" si="1"/>
        <v>0</v>
      </c>
      <c r="G14" s="262"/>
      <c r="H14" s="257">
        <f t="shared" si="2"/>
        <v>0</v>
      </c>
      <c r="I14" s="257">
        <f t="shared" si="3"/>
        <v>0</v>
      </c>
      <c r="K14" s="254">
        <v>32.6</v>
      </c>
      <c r="L14" s="255"/>
      <c r="M14" s="254">
        <v>12</v>
      </c>
      <c r="N14" s="256"/>
      <c r="O14" s="256"/>
    </row>
    <row r="15" spans="1:15" ht="15">
      <c r="A15" s="246">
        <f t="shared" si="0"/>
        <v>9</v>
      </c>
      <c r="B15" s="211" t="s">
        <v>713</v>
      </c>
      <c r="C15" s="253" t="s">
        <v>299</v>
      </c>
      <c r="D15" s="211">
        <v>5</v>
      </c>
      <c r="E15" s="262"/>
      <c r="F15" s="257">
        <f t="shared" si="1"/>
        <v>0</v>
      </c>
      <c r="G15" s="262"/>
      <c r="H15" s="257">
        <f t="shared" si="2"/>
        <v>0</v>
      </c>
      <c r="I15" s="257">
        <f t="shared" si="3"/>
        <v>0</v>
      </c>
      <c r="K15" s="254">
        <v>37.95</v>
      </c>
      <c r="L15" s="255"/>
      <c r="M15" s="254">
        <v>56</v>
      </c>
      <c r="N15" s="256"/>
      <c r="O15" s="256"/>
    </row>
    <row r="16" spans="1:15" ht="15">
      <c r="A16" s="246">
        <f t="shared" si="0"/>
        <v>10</v>
      </c>
      <c r="B16" s="211" t="s">
        <v>714</v>
      </c>
      <c r="C16" s="253" t="s">
        <v>299</v>
      </c>
      <c r="D16" s="211">
        <v>3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18.2</v>
      </c>
      <c r="L16" s="255"/>
      <c r="M16" s="254">
        <v>50</v>
      </c>
      <c r="N16" s="256"/>
      <c r="O16" s="256"/>
    </row>
    <row r="17" spans="1:15" ht="15">
      <c r="A17" s="246">
        <f t="shared" si="0"/>
        <v>11</v>
      </c>
      <c r="B17" s="211" t="s">
        <v>715</v>
      </c>
      <c r="C17" s="253" t="s">
        <v>299</v>
      </c>
      <c r="D17" s="211">
        <v>3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180</v>
      </c>
      <c r="L17" s="255"/>
      <c r="M17" s="254">
        <v>150</v>
      </c>
      <c r="N17" s="256"/>
      <c r="O17" s="256"/>
    </row>
    <row r="18" spans="1:15" ht="15">
      <c r="A18" s="246">
        <f t="shared" si="0"/>
        <v>12</v>
      </c>
      <c r="B18" s="211" t="s">
        <v>716</v>
      </c>
      <c r="C18" s="253" t="s">
        <v>299</v>
      </c>
      <c r="D18" s="211">
        <v>2</v>
      </c>
      <c r="E18" s="262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4">
        <v>280</v>
      </c>
      <c r="L18" s="255"/>
      <c r="M18" s="254">
        <v>180</v>
      </c>
      <c r="N18" s="256"/>
      <c r="O18" s="256"/>
    </row>
    <row r="19" spans="1:15" ht="15">
      <c r="A19" s="246">
        <f t="shared" si="0"/>
        <v>13</v>
      </c>
      <c r="B19" s="211" t="s">
        <v>717</v>
      </c>
      <c r="C19" s="253" t="s">
        <v>299</v>
      </c>
      <c r="D19" s="211">
        <v>2</v>
      </c>
      <c r="E19" s="262"/>
      <c r="F19" s="257">
        <f t="shared" si="1"/>
        <v>0</v>
      </c>
      <c r="G19" s="262"/>
      <c r="H19" s="257">
        <f t="shared" si="2"/>
        <v>0</v>
      </c>
      <c r="I19" s="257">
        <f t="shared" si="3"/>
        <v>0</v>
      </c>
      <c r="K19" s="254">
        <v>850</v>
      </c>
      <c r="L19" s="255"/>
      <c r="M19" s="254">
        <v>180</v>
      </c>
      <c r="N19" s="256"/>
      <c r="O19" s="256"/>
    </row>
    <row r="20" spans="1:15" ht="15">
      <c r="A20" s="246">
        <f t="shared" si="0"/>
        <v>14</v>
      </c>
      <c r="B20" s="211" t="s">
        <v>718</v>
      </c>
      <c r="C20" s="253" t="s">
        <v>299</v>
      </c>
      <c r="D20" s="211">
        <v>2</v>
      </c>
      <c r="E20" s="262"/>
      <c r="F20" s="257">
        <f t="shared" si="1"/>
        <v>0</v>
      </c>
      <c r="G20" s="262"/>
      <c r="H20" s="257">
        <f t="shared" si="2"/>
        <v>0</v>
      </c>
      <c r="I20" s="257">
        <f t="shared" si="3"/>
        <v>0</v>
      </c>
      <c r="K20" s="254">
        <v>750</v>
      </c>
      <c r="L20" s="255"/>
      <c r="M20" s="254">
        <v>180</v>
      </c>
      <c r="N20" s="256"/>
      <c r="O20" s="256"/>
    </row>
    <row r="21" spans="1:15" ht="24">
      <c r="A21" s="246">
        <f t="shared" si="0"/>
        <v>15</v>
      </c>
      <c r="B21" s="260" t="s">
        <v>719</v>
      </c>
      <c r="C21" s="253" t="s">
        <v>299</v>
      </c>
      <c r="D21" s="211">
        <v>0</v>
      </c>
      <c r="E21" s="262"/>
      <c r="F21" s="257">
        <f t="shared" si="1"/>
        <v>0</v>
      </c>
      <c r="G21" s="262"/>
      <c r="H21" s="257">
        <f t="shared" si="2"/>
        <v>0</v>
      </c>
      <c r="I21" s="257">
        <f t="shared" si="3"/>
        <v>0</v>
      </c>
      <c r="K21" s="254">
        <v>1150</v>
      </c>
      <c r="L21" s="255"/>
      <c r="M21" s="254">
        <v>180</v>
      </c>
      <c r="N21" s="256"/>
      <c r="O21" s="256"/>
    </row>
    <row r="22" spans="1:15" ht="15">
      <c r="A22" s="246">
        <f t="shared" si="0"/>
        <v>16</v>
      </c>
      <c r="B22" s="211" t="s">
        <v>720</v>
      </c>
      <c r="C22" s="253" t="s">
        <v>299</v>
      </c>
      <c r="D22" s="211">
        <v>1</v>
      </c>
      <c r="E22" s="262"/>
      <c r="F22" s="257">
        <f t="shared" si="1"/>
        <v>0</v>
      </c>
      <c r="G22" s="262"/>
      <c r="H22" s="257">
        <f t="shared" si="2"/>
        <v>0</v>
      </c>
      <c r="I22" s="257">
        <f t="shared" si="3"/>
        <v>0</v>
      </c>
      <c r="K22" s="254">
        <v>85.9</v>
      </c>
      <c r="L22" s="255"/>
      <c r="M22" s="254">
        <v>56</v>
      </c>
      <c r="N22" s="256"/>
      <c r="O22" s="256"/>
    </row>
    <row r="23" spans="1:15" ht="15">
      <c r="A23" s="246">
        <f t="shared" si="0"/>
        <v>17</v>
      </c>
      <c r="B23" s="211" t="s">
        <v>721</v>
      </c>
      <c r="C23" s="253" t="s">
        <v>299</v>
      </c>
      <c r="D23" s="211">
        <v>4</v>
      </c>
      <c r="E23" s="262"/>
      <c r="F23" s="257">
        <f t="shared" si="1"/>
        <v>0</v>
      </c>
      <c r="G23" s="366"/>
      <c r="H23" s="257">
        <f t="shared" si="2"/>
        <v>0</v>
      </c>
      <c r="I23" s="257">
        <f t="shared" si="3"/>
        <v>0</v>
      </c>
      <c r="K23" s="254">
        <v>90</v>
      </c>
      <c r="L23" s="255"/>
      <c r="M23" s="259">
        <v>0</v>
      </c>
      <c r="N23" s="256"/>
      <c r="O23" s="256"/>
    </row>
    <row r="24" spans="1:15" ht="15">
      <c r="A24" s="246">
        <f t="shared" si="0"/>
        <v>18</v>
      </c>
      <c r="B24" s="211" t="s">
        <v>722</v>
      </c>
      <c r="C24" s="253" t="s">
        <v>299</v>
      </c>
      <c r="D24" s="211">
        <v>2</v>
      </c>
      <c r="E24" s="262"/>
      <c r="F24" s="257">
        <f t="shared" si="1"/>
        <v>0</v>
      </c>
      <c r="G24" s="366"/>
      <c r="H24" s="257">
        <f t="shared" si="2"/>
        <v>0</v>
      </c>
      <c r="I24" s="257">
        <f t="shared" si="3"/>
        <v>0</v>
      </c>
      <c r="K24" s="254">
        <v>135</v>
      </c>
      <c r="L24" s="255"/>
      <c r="M24" s="259">
        <v>0</v>
      </c>
      <c r="N24" s="256"/>
      <c r="O24" s="256"/>
    </row>
    <row r="25" spans="1:15" ht="15">
      <c r="A25" s="246">
        <f t="shared" si="0"/>
        <v>19</v>
      </c>
      <c r="B25" s="211" t="s">
        <v>723</v>
      </c>
      <c r="C25" s="253" t="s">
        <v>299</v>
      </c>
      <c r="D25" s="211">
        <v>1</v>
      </c>
      <c r="E25" s="262"/>
      <c r="F25" s="257">
        <f t="shared" si="1"/>
        <v>0</v>
      </c>
      <c r="G25" s="262"/>
      <c r="H25" s="257">
        <f t="shared" si="2"/>
        <v>0</v>
      </c>
      <c r="I25" s="257">
        <f t="shared" si="3"/>
        <v>0</v>
      </c>
      <c r="K25" s="254">
        <v>125</v>
      </c>
      <c r="L25" s="255"/>
      <c r="M25" s="254">
        <v>280</v>
      </c>
      <c r="N25" s="256"/>
      <c r="O25" s="256"/>
    </row>
    <row r="26" spans="1:15" ht="15">
      <c r="A26" s="246">
        <f t="shared" si="0"/>
        <v>20</v>
      </c>
      <c r="B26" s="211" t="s">
        <v>724</v>
      </c>
      <c r="C26" s="253" t="s">
        <v>299</v>
      </c>
      <c r="D26" s="211">
        <v>1</v>
      </c>
      <c r="E26" s="262"/>
      <c r="F26" s="257">
        <f t="shared" si="1"/>
        <v>0</v>
      </c>
      <c r="G26" s="262"/>
      <c r="H26" s="257">
        <f t="shared" si="2"/>
        <v>0</v>
      </c>
      <c r="I26" s="257">
        <f t="shared" si="3"/>
        <v>0</v>
      </c>
      <c r="K26" s="254">
        <v>145</v>
      </c>
      <c r="L26" s="255"/>
      <c r="M26" s="254">
        <v>280</v>
      </c>
      <c r="N26" s="256"/>
      <c r="O26" s="256"/>
    </row>
    <row r="27" spans="1:15" ht="15">
      <c r="A27" s="246">
        <f t="shared" si="0"/>
        <v>21</v>
      </c>
      <c r="B27" s="211" t="s">
        <v>725</v>
      </c>
      <c r="C27" s="253" t="s">
        <v>299</v>
      </c>
      <c r="D27" s="211">
        <v>1</v>
      </c>
      <c r="E27" s="262"/>
      <c r="F27" s="257">
        <f t="shared" si="1"/>
        <v>0</v>
      </c>
      <c r="G27" s="262"/>
      <c r="H27" s="257">
        <f t="shared" si="2"/>
        <v>0</v>
      </c>
      <c r="I27" s="257">
        <f t="shared" si="3"/>
        <v>0</v>
      </c>
      <c r="K27" s="254">
        <v>1800</v>
      </c>
      <c r="L27" s="255"/>
      <c r="M27" s="254">
        <v>280</v>
      </c>
      <c r="N27" s="256"/>
      <c r="O27" s="256"/>
    </row>
    <row r="28" spans="1:15" ht="15">
      <c r="A28" s="246">
        <f t="shared" si="0"/>
        <v>22</v>
      </c>
      <c r="C28" s="253"/>
      <c r="D28" s="211"/>
      <c r="E28" s="314"/>
      <c r="F28" s="257"/>
      <c r="G28" s="364"/>
      <c r="H28" s="257"/>
      <c r="I28" s="257"/>
      <c r="K28" s="254"/>
      <c r="L28" s="255"/>
      <c r="M28" s="254"/>
      <c r="N28" s="256"/>
      <c r="O28" s="256"/>
    </row>
    <row r="29" spans="1:15" ht="15">
      <c r="A29" s="246">
        <f t="shared" si="0"/>
        <v>23</v>
      </c>
      <c r="B29" s="252" t="s">
        <v>726</v>
      </c>
      <c r="C29" s="253"/>
      <c r="D29" s="211"/>
      <c r="E29" s="314"/>
      <c r="F29" s="257"/>
      <c r="G29" s="364"/>
      <c r="H29" s="257"/>
      <c r="I29" s="257"/>
      <c r="K29" s="254"/>
      <c r="L29" s="255"/>
      <c r="M29" s="254"/>
      <c r="N29" s="256"/>
      <c r="O29" s="256"/>
    </row>
    <row r="30" spans="1:15" ht="15">
      <c r="A30" s="246">
        <f t="shared" si="0"/>
        <v>24</v>
      </c>
      <c r="B30" s="211" t="s">
        <v>727</v>
      </c>
      <c r="C30" s="253" t="s">
        <v>677</v>
      </c>
      <c r="D30" s="211">
        <v>3</v>
      </c>
      <c r="E30" s="261"/>
      <c r="F30" s="257">
        <f aca="true" t="shared" si="4" ref="F30:F35">D30*E30</f>
        <v>0</v>
      </c>
      <c r="G30" s="262"/>
      <c r="H30" s="257">
        <f aca="true" t="shared" si="5" ref="H30:H35">D30*G30</f>
        <v>0</v>
      </c>
      <c r="I30" s="257">
        <f aca="true" t="shared" si="6" ref="I30:I35">F30+H30</f>
        <v>0</v>
      </c>
      <c r="K30" s="259">
        <v>0</v>
      </c>
      <c r="L30" s="255"/>
      <c r="M30" s="254">
        <v>420</v>
      </c>
      <c r="N30" s="256"/>
      <c r="O30" s="256"/>
    </row>
    <row r="31" spans="1:15" ht="15">
      <c r="A31" s="246">
        <f t="shared" si="0"/>
        <v>25</v>
      </c>
      <c r="B31" s="211" t="s">
        <v>728</v>
      </c>
      <c r="C31" s="253" t="s">
        <v>299</v>
      </c>
      <c r="D31" s="211">
        <v>9</v>
      </c>
      <c r="E31" s="261"/>
      <c r="F31" s="257">
        <f t="shared" si="4"/>
        <v>0</v>
      </c>
      <c r="G31" s="262"/>
      <c r="H31" s="257">
        <f t="shared" si="5"/>
        <v>0</v>
      </c>
      <c r="I31" s="257">
        <f t="shared" si="6"/>
        <v>0</v>
      </c>
      <c r="K31" s="259">
        <v>0</v>
      </c>
      <c r="L31" s="255"/>
      <c r="M31" s="254">
        <v>15</v>
      </c>
      <c r="N31" s="256"/>
      <c r="O31" s="256"/>
    </row>
    <row r="32" spans="1:15" ht="15">
      <c r="A32" s="246">
        <f t="shared" si="0"/>
        <v>26</v>
      </c>
      <c r="B32" s="211" t="s">
        <v>729</v>
      </c>
      <c r="C32" s="253" t="s">
        <v>677</v>
      </c>
      <c r="D32" s="211">
        <v>1</v>
      </c>
      <c r="E32" s="261"/>
      <c r="F32" s="257">
        <f t="shared" si="4"/>
        <v>0</v>
      </c>
      <c r="G32" s="262"/>
      <c r="H32" s="257">
        <f t="shared" si="5"/>
        <v>0</v>
      </c>
      <c r="I32" s="257">
        <f t="shared" si="6"/>
        <v>0</v>
      </c>
      <c r="K32" s="259">
        <v>0</v>
      </c>
      <c r="L32" s="255"/>
      <c r="M32" s="254">
        <v>420</v>
      </c>
      <c r="N32" s="256"/>
      <c r="O32" s="256"/>
    </row>
    <row r="33" spans="1:15" ht="15">
      <c r="A33" s="246">
        <f t="shared" si="0"/>
        <v>27</v>
      </c>
      <c r="B33" s="211" t="s">
        <v>730</v>
      </c>
      <c r="C33" s="253" t="s">
        <v>677</v>
      </c>
      <c r="D33" s="211">
        <v>1</v>
      </c>
      <c r="E33" s="261"/>
      <c r="F33" s="257">
        <f t="shared" si="4"/>
        <v>0</v>
      </c>
      <c r="G33" s="262"/>
      <c r="H33" s="257">
        <f t="shared" si="5"/>
        <v>0</v>
      </c>
      <c r="I33" s="257">
        <f t="shared" si="6"/>
        <v>0</v>
      </c>
      <c r="K33" s="259">
        <v>0</v>
      </c>
      <c r="L33" s="255"/>
      <c r="M33" s="254">
        <v>420</v>
      </c>
      <c r="N33" s="256"/>
      <c r="O33" s="256"/>
    </row>
    <row r="34" spans="1:15" ht="15">
      <c r="A34" s="246">
        <f t="shared" si="0"/>
        <v>28</v>
      </c>
      <c r="B34" s="211" t="s">
        <v>731</v>
      </c>
      <c r="C34" s="253" t="s">
        <v>299</v>
      </c>
      <c r="D34" s="211">
        <v>50</v>
      </c>
      <c r="E34" s="262"/>
      <c r="F34" s="257">
        <f t="shared" si="4"/>
        <v>0</v>
      </c>
      <c r="G34" s="262"/>
      <c r="H34" s="257">
        <f t="shared" si="5"/>
        <v>0</v>
      </c>
      <c r="I34" s="257">
        <f t="shared" si="6"/>
        <v>0</v>
      </c>
      <c r="K34" s="254">
        <v>6.5</v>
      </c>
      <c r="L34" s="255"/>
      <c r="M34" s="254">
        <v>8.5</v>
      </c>
      <c r="N34" s="256"/>
      <c r="O34" s="256"/>
    </row>
    <row r="35" spans="1:16" s="224" customFormat="1" ht="15" customHeight="1">
      <c r="A35" s="246">
        <f t="shared" si="0"/>
        <v>29</v>
      </c>
      <c r="B35" s="260" t="s">
        <v>732</v>
      </c>
      <c r="C35" s="213" t="s">
        <v>677</v>
      </c>
      <c r="D35" s="211">
        <v>8</v>
      </c>
      <c r="E35" s="261"/>
      <c r="F35" s="257">
        <f t="shared" si="4"/>
        <v>0</v>
      </c>
      <c r="G35" s="262"/>
      <c r="H35" s="257">
        <f t="shared" si="5"/>
        <v>0</v>
      </c>
      <c r="I35" s="257">
        <f t="shared" si="6"/>
        <v>0</v>
      </c>
      <c r="K35" s="259">
        <v>0</v>
      </c>
      <c r="L35" s="255"/>
      <c r="M35" s="254">
        <v>420</v>
      </c>
      <c r="N35" s="256"/>
      <c r="O35" s="256"/>
      <c r="P35" s="244"/>
    </row>
    <row r="36" spans="1:15" ht="15">
      <c r="A36" s="246">
        <f t="shared" si="0"/>
        <v>30</v>
      </c>
      <c r="C36" s="253"/>
      <c r="D36" s="211"/>
      <c r="E36" s="314"/>
      <c r="F36" s="257"/>
      <c r="G36" s="364"/>
      <c r="H36" s="257"/>
      <c r="I36" s="257"/>
      <c r="K36" s="254"/>
      <c r="L36" s="255"/>
      <c r="M36" s="254"/>
      <c r="N36" s="256"/>
      <c r="O36" s="256"/>
    </row>
    <row r="37" spans="1:16" s="245" customFormat="1" ht="18" customHeight="1">
      <c r="A37" s="246">
        <v>31</v>
      </c>
      <c r="B37" s="252" t="s">
        <v>678</v>
      </c>
      <c r="C37" s="239"/>
      <c r="D37" s="240"/>
      <c r="E37" s="240"/>
      <c r="F37" s="240"/>
      <c r="G37" s="355"/>
      <c r="H37" s="240"/>
      <c r="I37" s="240"/>
      <c r="K37" s="264"/>
      <c r="L37" s="265"/>
      <c r="M37" s="264"/>
      <c r="N37" s="266"/>
      <c r="O37" s="266"/>
      <c r="P37" s="244"/>
    </row>
    <row r="38" spans="1:16" ht="15">
      <c r="A38" s="246">
        <f t="shared" si="0"/>
        <v>32</v>
      </c>
      <c r="B38" s="267" t="s">
        <v>679</v>
      </c>
      <c r="C38" s="268" t="s">
        <v>680</v>
      </c>
      <c r="D38" s="211">
        <v>3</v>
      </c>
      <c r="E38" s="257"/>
      <c r="F38" s="257">
        <f>D38*E38</f>
        <v>0</v>
      </c>
      <c r="G38" s="269"/>
      <c r="H38" s="257">
        <f>D38*G38</f>
        <v>0</v>
      </c>
      <c r="I38" s="257">
        <f>F38+H38</f>
        <v>0</v>
      </c>
      <c r="K38" s="259">
        <v>0</v>
      </c>
      <c r="L38" s="270"/>
      <c r="M38" s="271">
        <v>420</v>
      </c>
      <c r="N38" s="272">
        <v>1.15</v>
      </c>
      <c r="O38" s="273"/>
      <c r="P38" s="274"/>
    </row>
    <row r="39" spans="1:16" ht="15">
      <c r="A39" s="246">
        <f t="shared" si="0"/>
        <v>33</v>
      </c>
      <c r="B39" s="267" t="s">
        <v>681</v>
      </c>
      <c r="C39" s="268" t="s">
        <v>682</v>
      </c>
      <c r="D39" s="211">
        <v>2</v>
      </c>
      <c r="E39" s="257"/>
      <c r="F39" s="257">
        <f>D39*E39</f>
        <v>0</v>
      </c>
      <c r="G39" s="269"/>
      <c r="H39" s="257">
        <f>D39*G39</f>
        <v>0</v>
      </c>
      <c r="I39" s="257">
        <f>F39+H39</f>
        <v>0</v>
      </c>
      <c r="K39" s="259">
        <v>0</v>
      </c>
      <c r="L39" s="270"/>
      <c r="M39" s="271">
        <v>420</v>
      </c>
      <c r="N39" s="272">
        <v>1.3</v>
      </c>
      <c r="O39" s="273"/>
      <c r="P39" s="274"/>
    </row>
    <row r="40" spans="1:16" ht="15">
      <c r="A40" s="246">
        <f t="shared" si="0"/>
        <v>34</v>
      </c>
      <c r="B40" s="267" t="s">
        <v>683</v>
      </c>
      <c r="C40" s="268" t="s">
        <v>684</v>
      </c>
      <c r="D40" s="211">
        <v>2</v>
      </c>
      <c r="E40" s="257"/>
      <c r="F40" s="257">
        <f>D40*E40</f>
        <v>0</v>
      </c>
      <c r="G40" s="269"/>
      <c r="H40" s="257">
        <f>D40*G40</f>
        <v>0</v>
      </c>
      <c r="I40" s="257">
        <f>F40+H40</f>
        <v>0</v>
      </c>
      <c r="K40" s="259">
        <v>0</v>
      </c>
      <c r="L40" s="270"/>
      <c r="M40" s="271">
        <v>420</v>
      </c>
      <c r="N40" s="272">
        <v>1.25</v>
      </c>
      <c r="O40" s="273"/>
      <c r="P40" s="274"/>
    </row>
    <row r="41" spans="1:16" ht="15">
      <c r="A41" s="246">
        <f t="shared" si="0"/>
        <v>35</v>
      </c>
      <c r="B41" s="275" t="s">
        <v>685</v>
      </c>
      <c r="C41" s="268" t="s">
        <v>686</v>
      </c>
      <c r="D41" s="211">
        <v>1</v>
      </c>
      <c r="E41" s="257"/>
      <c r="F41" s="257">
        <f>D41*E41</f>
        <v>0</v>
      </c>
      <c r="G41" s="269"/>
      <c r="H41" s="257">
        <f>D41*G41</f>
        <v>0</v>
      </c>
      <c r="I41" s="257">
        <f>F41+H41</f>
        <v>0</v>
      </c>
      <c r="K41" s="259">
        <v>0</v>
      </c>
      <c r="L41" s="270"/>
      <c r="M41" s="271">
        <v>420</v>
      </c>
      <c r="N41" s="273"/>
      <c r="O41" s="273"/>
      <c r="P41" s="274"/>
    </row>
    <row r="42" spans="1:16" ht="15">
      <c r="A42" s="246">
        <f t="shared" si="0"/>
        <v>36</v>
      </c>
      <c r="B42" s="276" t="s">
        <v>687</v>
      </c>
      <c r="C42" s="277" t="s">
        <v>190</v>
      </c>
      <c r="D42" s="211">
        <v>0.1</v>
      </c>
      <c r="E42" s="403"/>
      <c r="F42" s="278">
        <f>D42*E42</f>
        <v>0</v>
      </c>
      <c r="G42" s="279"/>
      <c r="H42" s="278">
        <f>D42*G42</f>
        <v>0</v>
      </c>
      <c r="I42" s="278">
        <f>F42+H42</f>
        <v>0</v>
      </c>
      <c r="K42" s="271">
        <v>2400</v>
      </c>
      <c r="L42" s="270"/>
      <c r="M42" s="271">
        <v>900</v>
      </c>
      <c r="N42" s="273"/>
      <c r="O42" s="273"/>
      <c r="P42" s="274"/>
    </row>
    <row r="43" spans="1:16" s="285" customFormat="1" ht="22.5" customHeight="1">
      <c r="A43" s="246">
        <f t="shared" si="0"/>
        <v>37</v>
      </c>
      <c r="B43" s="280" t="s">
        <v>688</v>
      </c>
      <c r="C43" s="281"/>
      <c r="D43" s="282"/>
      <c r="E43" s="281"/>
      <c r="F43" s="283"/>
      <c r="G43" s="282"/>
      <c r="H43" s="283"/>
      <c r="I43" s="284"/>
      <c r="K43" s="286"/>
      <c r="L43" s="286"/>
      <c r="M43" s="287"/>
      <c r="N43" s="288"/>
      <c r="O43" s="289"/>
      <c r="P43" s="289"/>
    </row>
    <row r="44" spans="1:13" ht="15" customHeight="1">
      <c r="A44" s="246">
        <f t="shared" si="0"/>
        <v>38</v>
      </c>
      <c r="B44" s="234"/>
      <c r="C44" s="234"/>
      <c r="D44" s="234"/>
      <c r="E44" s="234"/>
      <c r="F44" s="234" t="s">
        <v>689</v>
      </c>
      <c r="G44" s="234"/>
      <c r="H44" s="290" t="s">
        <v>690</v>
      </c>
      <c r="I44" s="290" t="s">
        <v>691</v>
      </c>
      <c r="K44" s="214"/>
      <c r="L44" s="214"/>
      <c r="M44" s="214"/>
    </row>
    <row r="45" spans="1:13" ht="15" customHeight="1">
      <c r="A45" s="246">
        <f t="shared" si="0"/>
        <v>39</v>
      </c>
      <c r="B45" s="234"/>
      <c r="C45" s="234"/>
      <c r="D45" s="234"/>
      <c r="E45" s="234"/>
      <c r="F45" s="291">
        <f>SUM(F9:F42)</f>
        <v>0</v>
      </c>
      <c r="G45" s="292"/>
      <c r="H45" s="291">
        <f>SUM(H9:H42)</f>
        <v>0</v>
      </c>
      <c r="I45" s="291">
        <f>SUM(I9:I42)</f>
        <v>0</v>
      </c>
      <c r="K45" s="293">
        <f>SUM(F45:H45)</f>
        <v>0</v>
      </c>
      <c r="L45" s="214"/>
      <c r="M45" s="214"/>
    </row>
    <row r="46" spans="1:13" ht="15" customHeight="1" thickBot="1">
      <c r="A46" s="246">
        <f t="shared" si="0"/>
        <v>40</v>
      </c>
      <c r="B46" s="294" t="s">
        <v>692</v>
      </c>
      <c r="C46" s="294"/>
      <c r="D46" s="402"/>
      <c r="E46" s="295"/>
      <c r="F46" s="296">
        <f>F45/100*D46</f>
        <v>0</v>
      </c>
      <c r="G46" s="295"/>
      <c r="H46" s="295"/>
      <c r="I46" s="295"/>
      <c r="K46" s="271">
        <v>5</v>
      </c>
      <c r="L46" s="214"/>
      <c r="M46" s="214"/>
    </row>
    <row r="47" spans="1:13" ht="6" customHeight="1" thickBot="1">
      <c r="A47" s="246">
        <f t="shared" si="0"/>
        <v>41</v>
      </c>
      <c r="K47" s="214"/>
      <c r="L47" s="214"/>
      <c r="M47" s="214"/>
    </row>
    <row r="48" spans="1:13" ht="15" customHeight="1" thickBot="1">
      <c r="A48" s="246">
        <f t="shared" si="0"/>
        <v>42</v>
      </c>
      <c r="B48" s="297" t="s">
        <v>693</v>
      </c>
      <c r="C48" s="297"/>
      <c r="D48" s="298"/>
      <c r="E48" s="299"/>
      <c r="F48" s="300">
        <f>F45+F46</f>
        <v>0</v>
      </c>
      <c r="G48" s="301"/>
      <c r="H48" s="302">
        <f>H45</f>
        <v>0</v>
      </c>
      <c r="I48" s="303">
        <f>F48+H48</f>
        <v>0</v>
      </c>
      <c r="K48" s="293">
        <f>K45+F46</f>
        <v>0</v>
      </c>
      <c r="L48" s="214"/>
      <c r="M48" s="214"/>
    </row>
    <row r="49" spans="1:13" ht="15" customHeight="1">
      <c r="A49" s="246">
        <f t="shared" si="0"/>
        <v>43</v>
      </c>
      <c r="K49" s="214"/>
      <c r="L49" s="214"/>
      <c r="M49" s="214"/>
    </row>
    <row r="50" spans="1:13" ht="16.5" customHeight="1">
      <c r="A50" s="246">
        <f t="shared" si="0"/>
        <v>44</v>
      </c>
      <c r="B50" s="304" t="s">
        <v>694</v>
      </c>
      <c r="E50" s="305">
        <f>I48</f>
        <v>0</v>
      </c>
      <c r="F50" s="306" t="s">
        <v>630</v>
      </c>
      <c r="I50" s="257"/>
      <c r="K50" s="214"/>
      <c r="L50" s="214"/>
      <c r="M50" s="214"/>
    </row>
    <row r="51" spans="1:13" ht="16.5" customHeight="1" thickBot="1">
      <c r="A51" s="246">
        <f t="shared" si="0"/>
        <v>45</v>
      </c>
      <c r="B51" s="304" t="s">
        <v>695</v>
      </c>
      <c r="C51" s="307" t="s">
        <v>317</v>
      </c>
      <c r="D51" s="213">
        <v>0</v>
      </c>
      <c r="E51" s="305">
        <f>I48/100*D51</f>
        <v>0</v>
      </c>
      <c r="F51" s="306" t="s">
        <v>630</v>
      </c>
      <c r="K51" s="214"/>
      <c r="L51" s="214"/>
      <c r="M51" s="214"/>
    </row>
    <row r="52" spans="1:13" ht="22.5" customHeight="1" thickBot="1">
      <c r="A52" s="246">
        <f>A51+1</f>
        <v>46</v>
      </c>
      <c r="B52" s="308" t="s">
        <v>696</v>
      </c>
      <c r="C52" s="309"/>
      <c r="D52" s="310"/>
      <c r="E52" s="311">
        <f>E50+E51</f>
        <v>0</v>
      </c>
      <c r="F52" s="312" t="s">
        <v>630</v>
      </c>
      <c r="G52" s="313"/>
      <c r="H52" s="308"/>
      <c r="I52" s="313"/>
      <c r="J52" s="219"/>
      <c r="K52" s="214"/>
      <c r="L52" s="214"/>
      <c r="M52" s="214"/>
    </row>
    <row r="53" ht="12">
      <c r="A53" s="246">
        <f>A52+1</f>
        <v>47</v>
      </c>
    </row>
    <row r="54" ht="12">
      <c r="A54" s="246">
        <f>A53+1</f>
        <v>48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B1:U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1" width="11.28125" style="178" hidden="1" customWidth="1"/>
    <col min="22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754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'SLP - vchod C - položky'!F25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'SLP - vchod C - položky'!H25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P31"/>
  <sheetViews>
    <sheetView view="pageBreakPreview" zoomScaleSheetLayoutView="100" workbookViewId="0" topLeftCell="A1">
      <pane ySplit="5" topLeftCell="A6" activePane="bottomLeft" state="frozen"/>
      <selection pane="topLeft" activeCell="D3" sqref="D3:J4"/>
      <selection pane="bottomLeft" activeCell="C7" sqref="C7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752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748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v>2</v>
      </c>
      <c r="B8" s="252" t="s">
        <v>733</v>
      </c>
      <c r="C8" s="213"/>
      <c r="D8" s="211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28">A8+1</f>
        <v>3</v>
      </c>
      <c r="B9" s="315" t="s">
        <v>734</v>
      </c>
      <c r="C9" s="213" t="s">
        <v>299</v>
      </c>
      <c r="D9" s="211">
        <v>1</v>
      </c>
      <c r="E9" s="262"/>
      <c r="F9" s="257">
        <f aca="true" t="shared" si="1" ref="F9:F18">D9*E9</f>
        <v>0</v>
      </c>
      <c r="G9" s="366"/>
      <c r="H9" s="257">
        <f aca="true" t="shared" si="2" ref="H9:H18">D9*G9</f>
        <v>0</v>
      </c>
      <c r="I9" s="257">
        <f aca="true" t="shared" si="3" ref="I9:I18">F9+H9</f>
        <v>0</v>
      </c>
      <c r="K9" s="254">
        <v>7440</v>
      </c>
      <c r="L9" s="255"/>
      <c r="M9" s="259">
        <v>0</v>
      </c>
      <c r="N9" s="256"/>
      <c r="O9" s="256"/>
    </row>
    <row r="10" spans="1:15" ht="15">
      <c r="A10" s="246">
        <f t="shared" si="0"/>
        <v>4</v>
      </c>
      <c r="B10" s="315" t="s">
        <v>735</v>
      </c>
      <c r="C10" s="213" t="s">
        <v>299</v>
      </c>
      <c r="D10" s="211">
        <v>1</v>
      </c>
      <c r="E10" s="262"/>
      <c r="F10" s="257">
        <f t="shared" si="1"/>
        <v>0</v>
      </c>
      <c r="G10" s="366"/>
      <c r="H10" s="257">
        <f t="shared" si="2"/>
        <v>0</v>
      </c>
      <c r="I10" s="257">
        <f t="shared" si="3"/>
        <v>0</v>
      </c>
      <c r="K10" s="254">
        <v>3104</v>
      </c>
      <c r="L10" s="255"/>
      <c r="M10" s="259">
        <v>0</v>
      </c>
      <c r="N10" s="256"/>
      <c r="O10" s="256"/>
    </row>
    <row r="11" spans="1:15" ht="15">
      <c r="A11" s="246">
        <f t="shared" si="0"/>
        <v>5</v>
      </c>
      <c r="B11" s="316" t="s">
        <v>736</v>
      </c>
      <c r="C11" s="213" t="s">
        <v>299</v>
      </c>
      <c r="D11" s="211">
        <v>1</v>
      </c>
      <c r="E11" s="262"/>
      <c r="F11" s="257">
        <f t="shared" si="1"/>
        <v>0</v>
      </c>
      <c r="G11" s="366"/>
      <c r="H11" s="257">
        <f t="shared" si="2"/>
        <v>0</v>
      </c>
      <c r="I11" s="257">
        <f t="shared" si="3"/>
        <v>0</v>
      </c>
      <c r="K11" s="254">
        <v>860</v>
      </c>
      <c r="L11" s="255"/>
      <c r="M11" s="259">
        <v>0</v>
      </c>
      <c r="N11" s="256"/>
      <c r="O11" s="256"/>
    </row>
    <row r="12" spans="1:15" ht="15">
      <c r="A12" s="246">
        <f t="shared" si="0"/>
        <v>6</v>
      </c>
      <c r="B12" s="316" t="s">
        <v>737</v>
      </c>
      <c r="C12" s="213" t="s">
        <v>299</v>
      </c>
      <c r="D12" s="211">
        <v>1</v>
      </c>
      <c r="E12" s="262"/>
      <c r="F12" s="257">
        <f t="shared" si="1"/>
        <v>0</v>
      </c>
      <c r="G12" s="366"/>
      <c r="H12" s="257">
        <f t="shared" si="2"/>
        <v>0</v>
      </c>
      <c r="I12" s="257">
        <f t="shared" si="3"/>
        <v>0</v>
      </c>
      <c r="K12" s="254">
        <v>2280</v>
      </c>
      <c r="L12" s="255"/>
      <c r="M12" s="259">
        <v>0</v>
      </c>
      <c r="N12" s="256"/>
      <c r="O12" s="256"/>
    </row>
    <row r="13" spans="1:15" ht="15">
      <c r="A13" s="246">
        <f t="shared" si="0"/>
        <v>7</v>
      </c>
      <c r="B13" s="316" t="s">
        <v>738</v>
      </c>
      <c r="C13" s="213" t="s">
        <v>299</v>
      </c>
      <c r="D13" s="211">
        <v>1</v>
      </c>
      <c r="E13" s="262"/>
      <c r="F13" s="257">
        <f t="shared" si="1"/>
        <v>0</v>
      </c>
      <c r="G13" s="366"/>
      <c r="H13" s="257">
        <f t="shared" si="2"/>
        <v>0</v>
      </c>
      <c r="I13" s="257">
        <f t="shared" si="3"/>
        <v>0</v>
      </c>
      <c r="K13" s="254">
        <v>440</v>
      </c>
      <c r="L13" s="255"/>
      <c r="M13" s="259">
        <v>0</v>
      </c>
      <c r="N13" s="256"/>
      <c r="O13" s="256"/>
    </row>
    <row r="14" spans="1:15" ht="15">
      <c r="A14" s="246">
        <f t="shared" si="0"/>
        <v>8</v>
      </c>
      <c r="B14" s="315" t="s">
        <v>739</v>
      </c>
      <c r="C14" s="213" t="s">
        <v>299</v>
      </c>
      <c r="D14" s="211">
        <v>1</v>
      </c>
      <c r="E14" s="262"/>
      <c r="F14" s="257">
        <f t="shared" si="1"/>
        <v>0</v>
      </c>
      <c r="G14" s="366"/>
      <c r="H14" s="257">
        <f t="shared" si="2"/>
        <v>0</v>
      </c>
      <c r="I14" s="257">
        <f t="shared" si="3"/>
        <v>0</v>
      </c>
      <c r="K14" s="254">
        <v>120</v>
      </c>
      <c r="L14" s="255"/>
      <c r="M14" s="259">
        <v>0</v>
      </c>
      <c r="N14" s="256"/>
      <c r="O14" s="256"/>
    </row>
    <row r="15" spans="1:15" ht="15">
      <c r="A15" s="246">
        <f t="shared" si="0"/>
        <v>9</v>
      </c>
      <c r="B15" s="315" t="s">
        <v>740</v>
      </c>
      <c r="C15" s="213" t="s">
        <v>741</v>
      </c>
      <c r="D15" s="211">
        <v>1</v>
      </c>
      <c r="E15" s="262"/>
      <c r="F15" s="257">
        <f t="shared" si="1"/>
        <v>0</v>
      </c>
      <c r="G15" s="366"/>
      <c r="H15" s="257">
        <f t="shared" si="2"/>
        <v>0</v>
      </c>
      <c r="I15" s="257">
        <f t="shared" si="3"/>
        <v>0</v>
      </c>
      <c r="K15" s="254">
        <v>300</v>
      </c>
      <c r="L15" s="255"/>
      <c r="M15" s="259">
        <v>0</v>
      </c>
      <c r="N15" s="256"/>
      <c r="O15" s="256"/>
    </row>
    <row r="16" spans="1:15" ht="15">
      <c r="A16" s="246">
        <f t="shared" si="0"/>
        <v>10</v>
      </c>
      <c r="B16" s="211" t="s">
        <v>742</v>
      </c>
      <c r="C16" s="213" t="s">
        <v>367</v>
      </c>
      <c r="D16" s="211">
        <v>30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9</v>
      </c>
      <c r="L16" s="255"/>
      <c r="M16" s="254">
        <v>12</v>
      </c>
      <c r="N16" s="256"/>
      <c r="O16" s="256"/>
    </row>
    <row r="17" spans="1:15" ht="15">
      <c r="A17" s="246">
        <f t="shared" si="0"/>
        <v>11</v>
      </c>
      <c r="B17" s="211" t="s">
        <v>743</v>
      </c>
      <c r="C17" s="213" t="s">
        <v>367</v>
      </c>
      <c r="D17" s="211">
        <v>6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16</v>
      </c>
      <c r="L17" s="255"/>
      <c r="M17" s="254">
        <v>12</v>
      </c>
      <c r="N17" s="256"/>
      <c r="O17" s="256"/>
    </row>
    <row r="18" spans="1:15" ht="15">
      <c r="A18" s="246">
        <f t="shared" si="0"/>
        <v>12</v>
      </c>
      <c r="B18" s="211" t="s">
        <v>744</v>
      </c>
      <c r="C18" s="213" t="s">
        <v>677</v>
      </c>
      <c r="D18" s="211">
        <v>6.5</v>
      </c>
      <c r="E18" s="261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9">
        <v>0</v>
      </c>
      <c r="L18" s="255"/>
      <c r="M18" s="254">
        <v>420</v>
      </c>
      <c r="N18" s="256"/>
      <c r="O18" s="256"/>
    </row>
    <row r="19" spans="1:15" ht="15">
      <c r="A19" s="246">
        <f t="shared" si="0"/>
        <v>13</v>
      </c>
      <c r="K19" s="254"/>
      <c r="L19" s="255"/>
      <c r="M19" s="254"/>
      <c r="N19" s="256"/>
      <c r="O19" s="256"/>
    </row>
    <row r="20" spans="1:16" s="285" customFormat="1" ht="22.5" customHeight="1">
      <c r="A20" s="246">
        <v>14</v>
      </c>
      <c r="B20" s="280" t="s">
        <v>688</v>
      </c>
      <c r="C20" s="281"/>
      <c r="D20" s="282"/>
      <c r="E20" s="281"/>
      <c r="F20" s="283"/>
      <c r="G20" s="282"/>
      <c r="H20" s="283"/>
      <c r="I20" s="284"/>
      <c r="K20" s="286"/>
      <c r="L20" s="286"/>
      <c r="M20" s="287"/>
      <c r="N20" s="288"/>
      <c r="O20" s="289"/>
      <c r="P20" s="289"/>
    </row>
    <row r="21" spans="1:13" ht="15" customHeight="1">
      <c r="A21" s="246">
        <f t="shared" si="0"/>
        <v>15</v>
      </c>
      <c r="B21" s="234"/>
      <c r="C21" s="234"/>
      <c r="D21" s="234"/>
      <c r="E21" s="234"/>
      <c r="F21" s="234" t="s">
        <v>689</v>
      </c>
      <c r="G21" s="234"/>
      <c r="H21" s="290" t="s">
        <v>690</v>
      </c>
      <c r="I21" s="290" t="s">
        <v>691</v>
      </c>
      <c r="K21" s="214"/>
      <c r="L21" s="214"/>
      <c r="M21" s="214"/>
    </row>
    <row r="22" spans="1:13" ht="15" customHeight="1">
      <c r="A22" s="246">
        <f t="shared" si="0"/>
        <v>16</v>
      </c>
      <c r="B22" s="234"/>
      <c r="C22" s="234"/>
      <c r="D22" s="234"/>
      <c r="E22" s="234"/>
      <c r="F22" s="291">
        <f>SUM(F8:F19)</f>
        <v>0</v>
      </c>
      <c r="G22" s="292"/>
      <c r="H22" s="291">
        <f>SUM(H8:H19)</f>
        <v>0</v>
      </c>
      <c r="I22" s="291">
        <f>SUM(I8:I19)</f>
        <v>0</v>
      </c>
      <c r="K22" s="293">
        <f>SUM(F22:H22)</f>
        <v>0</v>
      </c>
      <c r="L22" s="214"/>
      <c r="M22" s="214"/>
    </row>
    <row r="23" spans="1:13" ht="15" customHeight="1" thickBot="1">
      <c r="A23" s="246">
        <f t="shared" si="0"/>
        <v>17</v>
      </c>
      <c r="B23" s="294" t="s">
        <v>692</v>
      </c>
      <c r="C23" s="294"/>
      <c r="D23" s="402"/>
      <c r="E23" s="295"/>
      <c r="F23" s="296">
        <f>F22/100*D23</f>
        <v>0</v>
      </c>
      <c r="G23" s="295"/>
      <c r="H23" s="295"/>
      <c r="I23" s="295"/>
      <c r="K23" s="271">
        <v>5</v>
      </c>
      <c r="L23" s="214"/>
      <c r="M23" s="214"/>
    </row>
    <row r="24" spans="1:13" ht="6" customHeight="1" thickBot="1">
      <c r="A24" s="246">
        <f t="shared" si="0"/>
        <v>18</v>
      </c>
      <c r="K24" s="214"/>
      <c r="L24" s="214"/>
      <c r="M24" s="214"/>
    </row>
    <row r="25" spans="1:13" ht="15" customHeight="1" thickBot="1">
      <c r="A25" s="246">
        <f t="shared" si="0"/>
        <v>19</v>
      </c>
      <c r="B25" s="297" t="s">
        <v>693</v>
      </c>
      <c r="C25" s="297"/>
      <c r="D25" s="298"/>
      <c r="E25" s="299"/>
      <c r="F25" s="300">
        <f>F22+F23</f>
        <v>0</v>
      </c>
      <c r="G25" s="301"/>
      <c r="H25" s="302">
        <f>H22</f>
        <v>0</v>
      </c>
      <c r="I25" s="303">
        <f>F25+H25</f>
        <v>0</v>
      </c>
      <c r="K25" s="293">
        <f>K22+F23</f>
        <v>0</v>
      </c>
      <c r="L25" s="214"/>
      <c r="M25" s="214"/>
    </row>
    <row r="26" spans="1:13" ht="15" customHeight="1">
      <c r="A26" s="246">
        <f t="shared" si="0"/>
        <v>20</v>
      </c>
      <c r="K26" s="214"/>
      <c r="L26" s="214"/>
      <c r="M26" s="214"/>
    </row>
    <row r="27" spans="1:13" ht="16.5" customHeight="1">
      <c r="A27" s="246">
        <f t="shared" si="0"/>
        <v>21</v>
      </c>
      <c r="B27" s="304" t="s">
        <v>694</v>
      </c>
      <c r="E27" s="305">
        <f>I25</f>
        <v>0</v>
      </c>
      <c r="F27" s="306" t="s">
        <v>630</v>
      </c>
      <c r="I27" s="257"/>
      <c r="K27" s="214"/>
      <c r="L27" s="214"/>
      <c r="M27" s="214"/>
    </row>
    <row r="28" spans="1:13" ht="16.5" customHeight="1" thickBot="1">
      <c r="A28" s="246">
        <f t="shared" si="0"/>
        <v>22</v>
      </c>
      <c r="B28" s="304" t="s">
        <v>695</v>
      </c>
      <c r="C28" s="307" t="s">
        <v>317</v>
      </c>
      <c r="D28" s="213">
        <v>0</v>
      </c>
      <c r="E28" s="305">
        <f>I25/100*D28</f>
        <v>0</v>
      </c>
      <c r="F28" s="306" t="s">
        <v>630</v>
      </c>
      <c r="K28" s="214"/>
      <c r="L28" s="214"/>
      <c r="M28" s="214"/>
    </row>
    <row r="29" spans="1:13" ht="22.5" customHeight="1" thickBot="1">
      <c r="A29" s="246">
        <f>A28+1</f>
        <v>23</v>
      </c>
      <c r="B29" s="308" t="s">
        <v>696</v>
      </c>
      <c r="C29" s="309"/>
      <c r="D29" s="310"/>
      <c r="E29" s="311">
        <f>E27+E28</f>
        <v>0</v>
      </c>
      <c r="F29" s="312" t="s">
        <v>630</v>
      </c>
      <c r="G29" s="313"/>
      <c r="H29" s="308"/>
      <c r="I29" s="313"/>
      <c r="J29" s="219"/>
      <c r="K29" s="214"/>
      <c r="L29" s="214"/>
      <c r="M29" s="214"/>
    </row>
    <row r="30" ht="12">
      <c r="A30" s="246">
        <f>A29+1</f>
        <v>24</v>
      </c>
    </row>
    <row r="31" ht="12">
      <c r="A31" s="246">
        <f>A30+1</f>
        <v>25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257"/>
  <sheetViews>
    <sheetView showGridLines="0" workbookViewId="0" topLeftCell="A220">
      <selection activeCell="H248" sqref="H24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93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475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ROUND(J132,2)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J30</f>
        <v>0</v>
      </c>
      <c r="G33" s="25"/>
      <c r="H33" s="25"/>
      <c r="I33" s="92">
        <v>0.21</v>
      </c>
      <c r="J33" s="91">
        <f>J30*0.21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/>
      <c r="G34" s="25"/>
      <c r="H34" s="25"/>
      <c r="I34" s="92">
        <v>0.15</v>
      </c>
      <c r="J34" s="91"/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ROUND((SUM(BG132:BG256)),2)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ROUND((SUM(BH132:BH256)),2)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ROUND((SUM(BI132:BI256)),2)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4 - SO-04-VCHOD D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J132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116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7" customFormat="1" ht="19.9" customHeight="1" hidden="1">
      <c r="B98" s="108"/>
      <c r="D98" s="109" t="s">
        <v>117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7" customFormat="1" ht="19.9" customHeight="1" hidden="1">
      <c r="B99" s="108"/>
      <c r="D99" s="109" t="s">
        <v>118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7" customFormat="1" ht="19.9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J170</f>
        <v>0</v>
      </c>
      <c r="L100" s="108"/>
    </row>
    <row r="101" spans="2:12" s="7" customFormat="1" ht="19.9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J176</f>
        <v>0</v>
      </c>
      <c r="L101" s="108"/>
    </row>
    <row r="102" spans="2:12" s="6" customFormat="1" ht="24.95" customHeight="1" hidden="1">
      <c r="B102" s="104"/>
      <c r="D102" s="105" t="s">
        <v>121</v>
      </c>
      <c r="E102" s="106"/>
      <c r="F102" s="106"/>
      <c r="G102" s="106"/>
      <c r="H102" s="106"/>
      <c r="I102" s="106"/>
      <c r="J102" s="107">
        <f>J178</f>
        <v>0</v>
      </c>
      <c r="L102" s="104"/>
    </row>
    <row r="103" spans="2:12" s="7" customFormat="1" ht="19.9" customHeight="1" hidden="1">
      <c r="B103" s="108"/>
      <c r="D103" s="109" t="s">
        <v>122</v>
      </c>
      <c r="E103" s="110"/>
      <c r="F103" s="110"/>
      <c r="G103" s="110"/>
      <c r="H103" s="110"/>
      <c r="I103" s="110"/>
      <c r="J103" s="111">
        <f>J179</f>
        <v>0</v>
      </c>
      <c r="L103" s="108"/>
    </row>
    <row r="104" spans="2:12" s="7" customFormat="1" ht="19.9" customHeight="1" hidden="1">
      <c r="B104" s="108"/>
      <c r="D104" s="109" t="s">
        <v>123</v>
      </c>
      <c r="E104" s="110"/>
      <c r="F104" s="110"/>
      <c r="G104" s="110"/>
      <c r="H104" s="110"/>
      <c r="I104" s="110"/>
      <c r="J104" s="111">
        <f>J181</f>
        <v>0</v>
      </c>
      <c r="L104" s="108"/>
    </row>
    <row r="105" spans="2:12" s="7" customFormat="1" ht="19.9" customHeight="1" hidden="1">
      <c r="B105" s="108"/>
      <c r="D105" s="109" t="s">
        <v>124</v>
      </c>
      <c r="E105" s="110"/>
      <c r="F105" s="110"/>
      <c r="G105" s="110"/>
      <c r="H105" s="110"/>
      <c r="I105" s="110"/>
      <c r="J105" s="111">
        <f>J184</f>
        <v>0</v>
      </c>
      <c r="L105" s="108"/>
    </row>
    <row r="106" spans="2:12" s="7" customFormat="1" ht="19.9" customHeight="1" hidden="1">
      <c r="B106" s="108"/>
      <c r="D106" s="109" t="s">
        <v>125</v>
      </c>
      <c r="E106" s="110"/>
      <c r="F106" s="110"/>
      <c r="G106" s="110"/>
      <c r="H106" s="110"/>
      <c r="I106" s="110"/>
      <c r="J106" s="111">
        <f>J186</f>
        <v>0</v>
      </c>
      <c r="L106" s="108"/>
    </row>
    <row r="107" spans="2:12" s="7" customFormat="1" ht="19.9" customHeight="1" hidden="1">
      <c r="B107" s="108"/>
      <c r="D107" s="109" t="s">
        <v>126</v>
      </c>
      <c r="E107" s="110"/>
      <c r="F107" s="110"/>
      <c r="G107" s="110"/>
      <c r="H107" s="110"/>
      <c r="I107" s="110"/>
      <c r="J107" s="111">
        <f>J188</f>
        <v>0</v>
      </c>
      <c r="L107" s="108"/>
    </row>
    <row r="108" spans="2:12" s="7" customFormat="1" ht="19.9" customHeight="1" hidden="1">
      <c r="B108" s="108"/>
      <c r="D108" s="109" t="s">
        <v>127</v>
      </c>
      <c r="E108" s="110"/>
      <c r="F108" s="110"/>
      <c r="G108" s="110"/>
      <c r="H108" s="110"/>
      <c r="I108" s="110"/>
      <c r="J108" s="111">
        <f>J194</f>
        <v>0</v>
      </c>
      <c r="L108" s="108"/>
    </row>
    <row r="109" spans="2:12" s="7" customFormat="1" ht="19.9" customHeight="1" hidden="1">
      <c r="B109" s="108"/>
      <c r="D109" s="109" t="s">
        <v>128</v>
      </c>
      <c r="E109" s="110"/>
      <c r="F109" s="110"/>
      <c r="G109" s="110"/>
      <c r="H109" s="110"/>
      <c r="I109" s="110"/>
      <c r="J109" s="111">
        <f>J212</f>
        <v>0</v>
      </c>
      <c r="L109" s="108"/>
    </row>
    <row r="110" spans="2:12" s="7" customFormat="1" ht="19.9" customHeight="1" hidden="1">
      <c r="B110" s="108"/>
      <c r="D110" s="109" t="s">
        <v>129</v>
      </c>
      <c r="E110" s="110"/>
      <c r="F110" s="110"/>
      <c r="G110" s="110"/>
      <c r="H110" s="110"/>
      <c r="I110" s="110"/>
      <c r="J110" s="111">
        <f>J229</f>
        <v>0</v>
      </c>
      <c r="L110" s="108"/>
    </row>
    <row r="111" spans="2:12" s="7" customFormat="1" ht="19.9" customHeight="1" hidden="1">
      <c r="B111" s="108"/>
      <c r="D111" s="109" t="s">
        <v>130</v>
      </c>
      <c r="E111" s="110"/>
      <c r="F111" s="110"/>
      <c r="G111" s="110"/>
      <c r="H111" s="110"/>
      <c r="I111" s="110"/>
      <c r="J111" s="111">
        <f>J236</f>
        <v>0</v>
      </c>
      <c r="L111" s="108"/>
    </row>
    <row r="112" spans="2:12" s="7" customFormat="1" ht="19.9" customHeight="1" hidden="1">
      <c r="B112" s="108"/>
      <c r="D112" s="109" t="s">
        <v>131</v>
      </c>
      <c r="E112" s="110"/>
      <c r="F112" s="110"/>
      <c r="G112" s="110"/>
      <c r="H112" s="110"/>
      <c r="I112" s="110"/>
      <c r="J112" s="111">
        <f>J252</f>
        <v>0</v>
      </c>
      <c r="L112" s="108"/>
    </row>
    <row r="113" spans="1:31" s="2" customFormat="1" ht="21.75" customHeight="1" hidden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 hidden="1">
      <c r="A114" s="25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ht="12" hidden="1"/>
    <row r="116" ht="12" hidden="1"/>
    <row r="117" ht="12" hidden="1"/>
    <row r="118" spans="1:31" s="2" customFormat="1" ht="6.95" customHeight="1">
      <c r="A118" s="25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24.95" customHeight="1">
      <c r="A119" s="25"/>
      <c r="B119" s="26"/>
      <c r="C119" s="17" t="s">
        <v>132</v>
      </c>
      <c r="D119" s="25"/>
      <c r="E119" s="25"/>
      <c r="F119" s="25"/>
      <c r="G119" s="25"/>
      <c r="H119" s="25"/>
      <c r="I119" s="25"/>
      <c r="J119" s="25"/>
      <c r="K119" s="25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14</v>
      </c>
      <c r="D121" s="25"/>
      <c r="E121" s="25"/>
      <c r="F121" s="25"/>
      <c r="G121" s="25"/>
      <c r="H121" s="25"/>
      <c r="I121" s="25"/>
      <c r="J121" s="25"/>
      <c r="K121" s="25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553" t="str">
        <f>E7</f>
        <v>Rekonstrukce a modernizace-III.etapa</v>
      </c>
      <c r="F122" s="554"/>
      <c r="G122" s="554"/>
      <c r="H122" s="554"/>
      <c r="I122" s="25"/>
      <c r="J122" s="25"/>
      <c r="K122" s="25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109</v>
      </c>
      <c r="D123" s="25"/>
      <c r="E123" s="25"/>
      <c r="F123" s="25"/>
      <c r="G123" s="25"/>
      <c r="H123" s="25"/>
      <c r="I123" s="25"/>
      <c r="J123" s="25"/>
      <c r="K123" s="25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6.5" customHeight="1">
      <c r="A124" s="25"/>
      <c r="B124" s="26"/>
      <c r="C124" s="25"/>
      <c r="D124" s="25"/>
      <c r="E124" s="544" t="str">
        <f>E9</f>
        <v>UHK-PK 4 - SO-04-VCHOD D</v>
      </c>
      <c r="F124" s="555"/>
      <c r="G124" s="555"/>
      <c r="H124" s="555"/>
      <c r="I124" s="25"/>
      <c r="J124" s="25"/>
      <c r="K124" s="25"/>
      <c r="L124" s="3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18</v>
      </c>
      <c r="D126" s="25"/>
      <c r="E126" s="25"/>
      <c r="F126" s="20" t="str">
        <f>F12</f>
        <v>Nový Hradec Králové</v>
      </c>
      <c r="G126" s="25"/>
      <c r="H126" s="25"/>
      <c r="I126" s="22" t="s">
        <v>20</v>
      </c>
      <c r="J126" s="47" t="str">
        <f>IF(J12="","",J12)</f>
        <v>12. 6. 2022</v>
      </c>
      <c r="K126" s="25"/>
      <c r="L126" s="3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22</v>
      </c>
      <c r="D128" s="25"/>
      <c r="E128" s="25"/>
      <c r="F128" s="20" t="str">
        <f>E15</f>
        <v>Univerzita Hradec Králové</v>
      </c>
      <c r="G128" s="25"/>
      <c r="H128" s="25"/>
      <c r="I128" s="22" t="s">
        <v>28</v>
      </c>
      <c r="J128" s="23" t="str">
        <f>E21</f>
        <v>Pridos Hradec Králové</v>
      </c>
      <c r="K128" s="25"/>
      <c r="L128" s="3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" customFormat="1" ht="15.2" customHeight="1">
      <c r="A129" s="25"/>
      <c r="B129" s="26"/>
      <c r="C129" s="22" t="s">
        <v>26</v>
      </c>
      <c r="D129" s="25"/>
      <c r="E129" s="25"/>
      <c r="F129" s="20" t="str">
        <f>IF(E18="","",E18)</f>
        <v>bude určen ve výběrovém řízení</v>
      </c>
      <c r="G129" s="25"/>
      <c r="H129" s="25"/>
      <c r="I129" s="22" t="s">
        <v>31</v>
      </c>
      <c r="J129" s="23" t="str">
        <f>E24</f>
        <v>Ing.Pavel Michálek</v>
      </c>
      <c r="K129" s="25"/>
      <c r="L129" s="3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" customFormat="1" ht="29.25" customHeight="1">
      <c r="A131" s="112"/>
      <c r="B131" s="113"/>
      <c r="C131" s="114" t="s">
        <v>133</v>
      </c>
      <c r="D131" s="115" t="s">
        <v>59</v>
      </c>
      <c r="E131" s="115" t="s">
        <v>55</v>
      </c>
      <c r="F131" s="115" t="s">
        <v>56</v>
      </c>
      <c r="G131" s="115" t="s">
        <v>134</v>
      </c>
      <c r="H131" s="115" t="s">
        <v>135</v>
      </c>
      <c r="I131" s="115" t="s">
        <v>136</v>
      </c>
      <c r="J131" s="115" t="s">
        <v>113</v>
      </c>
      <c r="K131" s="116" t="s">
        <v>137</v>
      </c>
      <c r="L131" s="117"/>
      <c r="M131" s="54" t="s">
        <v>1</v>
      </c>
      <c r="N131" s="55" t="s">
        <v>38</v>
      </c>
      <c r="O131" s="55" t="s">
        <v>138</v>
      </c>
      <c r="P131" s="55" t="s">
        <v>139</v>
      </c>
      <c r="Q131" s="55" t="s">
        <v>140</v>
      </c>
      <c r="R131" s="55" t="s">
        <v>141</v>
      </c>
      <c r="S131" s="55" t="s">
        <v>142</v>
      </c>
      <c r="T131" s="56" t="s">
        <v>143</v>
      </c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63" s="2" customFormat="1" ht="22.9" customHeight="1">
      <c r="A132" s="25"/>
      <c r="B132" s="26"/>
      <c r="C132" s="61" t="s">
        <v>144</v>
      </c>
      <c r="D132" s="25"/>
      <c r="E132" s="25"/>
      <c r="F132" s="25"/>
      <c r="G132" s="25"/>
      <c r="H132" s="25"/>
      <c r="I132" s="25"/>
      <c r="J132" s="118">
        <f>BK132+J226+J227</f>
        <v>0</v>
      </c>
      <c r="K132" s="25"/>
      <c r="L132" s="26"/>
      <c r="M132" s="57"/>
      <c r="N132" s="48"/>
      <c r="O132" s="58"/>
      <c r="P132" s="119">
        <f>P133+P178</f>
        <v>426.016342</v>
      </c>
      <c r="Q132" s="58"/>
      <c r="R132" s="119">
        <f>R133+R178</f>
        <v>10.743886409999998</v>
      </c>
      <c r="S132" s="58"/>
      <c r="T132" s="120">
        <f>T133+T178</f>
        <v>4.512008000000001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3" t="s">
        <v>73</v>
      </c>
      <c r="AU132" s="13" t="s">
        <v>115</v>
      </c>
      <c r="BK132" s="121">
        <f>BK133+BK178</f>
        <v>0</v>
      </c>
    </row>
    <row r="133" spans="2:63" s="9" customFormat="1" ht="25.9" customHeight="1">
      <c r="B133" s="122"/>
      <c r="D133" s="123" t="s">
        <v>73</v>
      </c>
      <c r="E133" s="124" t="s">
        <v>145</v>
      </c>
      <c r="F133" s="124" t="s">
        <v>146</v>
      </c>
      <c r="J133" s="125">
        <f>BK133</f>
        <v>0</v>
      </c>
      <c r="L133" s="122"/>
      <c r="M133" s="126"/>
      <c r="N133" s="127"/>
      <c r="O133" s="127"/>
      <c r="P133" s="128">
        <f>P134+P153+P170+P176</f>
        <v>137.24347199999997</v>
      </c>
      <c r="Q133" s="127"/>
      <c r="R133" s="128">
        <f>R134+R153+R170+R176</f>
        <v>7.7167476599999985</v>
      </c>
      <c r="S133" s="127"/>
      <c r="T133" s="129">
        <f>T134+T153+T170+T176</f>
        <v>4.3307080000000004</v>
      </c>
      <c r="AR133" s="123" t="s">
        <v>82</v>
      </c>
      <c r="AT133" s="130" t="s">
        <v>73</v>
      </c>
      <c r="AU133" s="130" t="s">
        <v>74</v>
      </c>
      <c r="AY133" s="123" t="s">
        <v>147</v>
      </c>
      <c r="BK133" s="131">
        <f>BK134+BK153+BK170+BK176</f>
        <v>0</v>
      </c>
    </row>
    <row r="134" spans="2:63" s="9" customFormat="1" ht="22.9" customHeight="1">
      <c r="B134" s="122"/>
      <c r="D134" s="123" t="s">
        <v>73</v>
      </c>
      <c r="E134" s="132" t="s">
        <v>148</v>
      </c>
      <c r="F134" s="132" t="s">
        <v>149</v>
      </c>
      <c r="J134" s="133">
        <f>BK134</f>
        <v>0</v>
      </c>
      <c r="L134" s="122"/>
      <c r="M134" s="126"/>
      <c r="N134" s="127"/>
      <c r="O134" s="127"/>
      <c r="P134" s="128">
        <f>SUM(P135:P152)</f>
        <v>30.071177999999996</v>
      </c>
      <c r="Q134" s="127"/>
      <c r="R134" s="128">
        <f>SUM(R135:R152)</f>
        <v>7.692447659999998</v>
      </c>
      <c r="S134" s="127"/>
      <c r="T134" s="129">
        <f>SUM(T135:T152)</f>
        <v>0</v>
      </c>
      <c r="AR134" s="123" t="s">
        <v>82</v>
      </c>
      <c r="AT134" s="130" t="s">
        <v>73</v>
      </c>
      <c r="AU134" s="130" t="s">
        <v>82</v>
      </c>
      <c r="AY134" s="123" t="s">
        <v>147</v>
      </c>
      <c r="BK134" s="131">
        <f>SUM(BK135:BK152)</f>
        <v>0</v>
      </c>
    </row>
    <row r="135" spans="1:65" s="2" customFormat="1" ht="16.5" customHeight="1">
      <c r="A135" s="25"/>
      <c r="B135" s="134"/>
      <c r="C135" s="135" t="s">
        <v>82</v>
      </c>
      <c r="D135" s="135" t="s">
        <v>150</v>
      </c>
      <c r="E135" s="136" t="s">
        <v>151</v>
      </c>
      <c r="F135" s="137" t="s">
        <v>152</v>
      </c>
      <c r="G135" s="138" t="s">
        <v>153</v>
      </c>
      <c r="H135" s="139">
        <v>4</v>
      </c>
      <c r="I135" s="331"/>
      <c r="J135" s="140">
        <f>ROUND(I135*H135,2)</f>
        <v>0</v>
      </c>
      <c r="K135" s="137" t="s">
        <v>154</v>
      </c>
      <c r="L135" s="26"/>
      <c r="M135" s="141" t="s">
        <v>1</v>
      </c>
      <c r="N135" s="142" t="s">
        <v>40</v>
      </c>
      <c r="O135" s="143">
        <v>0.106</v>
      </c>
      <c r="P135" s="143">
        <f>O135*H135</f>
        <v>0.424</v>
      </c>
      <c r="Q135" s="143">
        <v>0.0065</v>
      </c>
      <c r="R135" s="143">
        <f>Q135*H135</f>
        <v>0.026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155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84</v>
      </c>
      <c r="BK135" s="146">
        <f>ROUND(I135*H135,2)</f>
        <v>0</v>
      </c>
      <c r="BL135" s="13" t="s">
        <v>155</v>
      </c>
      <c r="BM135" s="145" t="s">
        <v>156</v>
      </c>
    </row>
    <row r="136" spans="2:51" s="10" customFormat="1" ht="12">
      <c r="B136" s="147"/>
      <c r="D136" s="148" t="s">
        <v>157</v>
      </c>
      <c r="E136" s="149" t="s">
        <v>1</v>
      </c>
      <c r="F136" s="150" t="s">
        <v>158</v>
      </c>
      <c r="H136" s="151">
        <v>4</v>
      </c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24.2" customHeight="1">
      <c r="A137" s="25"/>
      <c r="B137" s="134"/>
      <c r="C137" s="135" t="s">
        <v>84</v>
      </c>
      <c r="D137" s="135" t="s">
        <v>150</v>
      </c>
      <c r="E137" s="136" t="s">
        <v>159</v>
      </c>
      <c r="F137" s="137" t="s">
        <v>160</v>
      </c>
      <c r="G137" s="138" t="s">
        <v>153</v>
      </c>
      <c r="H137" s="139">
        <v>4</v>
      </c>
      <c r="I137" s="331"/>
      <c r="J137" s="140">
        <f>ROUND(I137*H137,2)</f>
        <v>0</v>
      </c>
      <c r="K137" s="137" t="s">
        <v>154</v>
      </c>
      <c r="L137" s="26"/>
      <c r="M137" s="141" t="s">
        <v>1</v>
      </c>
      <c r="N137" s="142" t="s">
        <v>40</v>
      </c>
      <c r="O137" s="143">
        <v>0.272</v>
      </c>
      <c r="P137" s="143">
        <f>O137*H137</f>
        <v>1.088</v>
      </c>
      <c r="Q137" s="143">
        <v>0.004</v>
      </c>
      <c r="R137" s="143">
        <f>Q137*H137</f>
        <v>0.016</v>
      </c>
      <c r="S137" s="143">
        <v>0</v>
      </c>
      <c r="T137" s="144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155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84</v>
      </c>
      <c r="BK137" s="146">
        <f>ROUND(I137*H137,2)</f>
        <v>0</v>
      </c>
      <c r="BL137" s="13" t="s">
        <v>155</v>
      </c>
      <c r="BM137" s="145" t="s">
        <v>161</v>
      </c>
    </row>
    <row r="138" spans="1:65" s="2" customFormat="1" ht="24.2" customHeight="1">
      <c r="A138" s="25"/>
      <c r="B138" s="134"/>
      <c r="C138" s="135" t="s">
        <v>162</v>
      </c>
      <c r="D138" s="135" t="s">
        <v>150</v>
      </c>
      <c r="E138" s="136" t="s">
        <v>163</v>
      </c>
      <c r="F138" s="137" t="s">
        <v>600</v>
      </c>
      <c r="G138" s="138" t="s">
        <v>153</v>
      </c>
      <c r="H138" s="139">
        <v>9</v>
      </c>
      <c r="I138" s="331"/>
      <c r="J138" s="140">
        <f>ROUND(I138*H138,2)</f>
        <v>0</v>
      </c>
      <c r="K138" s="137" t="s">
        <v>1</v>
      </c>
      <c r="L138" s="26"/>
      <c r="M138" s="141" t="s">
        <v>1</v>
      </c>
      <c r="N138" s="142" t="s">
        <v>40</v>
      </c>
      <c r="O138" s="143">
        <v>0.075</v>
      </c>
      <c r="P138" s="143">
        <f>O138*H138</f>
        <v>0.6749999999999999</v>
      </c>
      <c r="Q138" s="143">
        <v>0.0003</v>
      </c>
      <c r="R138" s="143">
        <f>Q138*H138</f>
        <v>0.0026999999999999997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155</v>
      </c>
      <c r="AT138" s="145" t="s">
        <v>150</v>
      </c>
      <c r="AU138" s="145" t="s">
        <v>84</v>
      </c>
      <c r="AY138" s="13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84</v>
      </c>
      <c r="BK138" s="146">
        <f>ROUND(I138*H138,2)</f>
        <v>0</v>
      </c>
      <c r="BL138" s="13" t="s">
        <v>155</v>
      </c>
      <c r="BM138" s="145" t="s">
        <v>164</v>
      </c>
    </row>
    <row r="139" spans="1:65" s="2" customFormat="1" ht="33" customHeight="1">
      <c r="A139" s="25"/>
      <c r="B139" s="134"/>
      <c r="C139" s="135" t="s">
        <v>155</v>
      </c>
      <c r="D139" s="135" t="s">
        <v>150</v>
      </c>
      <c r="E139" s="136" t="s">
        <v>165</v>
      </c>
      <c r="F139" s="137" t="s">
        <v>166</v>
      </c>
      <c r="G139" s="138" t="s">
        <v>153</v>
      </c>
      <c r="H139" s="139">
        <v>9</v>
      </c>
      <c r="I139" s="331"/>
      <c r="J139" s="140">
        <f>ROUND(I139*H139,2)</f>
        <v>0</v>
      </c>
      <c r="K139" s="137" t="s">
        <v>154</v>
      </c>
      <c r="L139" s="26"/>
      <c r="M139" s="141" t="s">
        <v>1</v>
      </c>
      <c r="N139" s="142" t="s">
        <v>40</v>
      </c>
      <c r="O139" s="143">
        <v>0.497</v>
      </c>
      <c r="P139" s="143">
        <f>O139*H139</f>
        <v>4.473</v>
      </c>
      <c r="Q139" s="143">
        <v>0.07396</v>
      </c>
      <c r="R139" s="143">
        <f>Q139*H139</f>
        <v>0.66564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155</v>
      </c>
      <c r="AT139" s="145" t="s">
        <v>150</v>
      </c>
      <c r="AU139" s="145" t="s">
        <v>84</v>
      </c>
      <c r="AY139" s="13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84</v>
      </c>
      <c r="BK139" s="146">
        <f>ROUND(I139*H139,2)</f>
        <v>0</v>
      </c>
      <c r="BL139" s="13" t="s">
        <v>155</v>
      </c>
      <c r="BM139" s="145" t="s">
        <v>167</v>
      </c>
    </row>
    <row r="140" spans="1:65" s="2" customFormat="1" ht="16.5" customHeight="1">
      <c r="A140" s="25"/>
      <c r="B140" s="134"/>
      <c r="C140" s="135" t="s">
        <v>168</v>
      </c>
      <c r="D140" s="135" t="s">
        <v>150</v>
      </c>
      <c r="E140" s="136" t="s">
        <v>169</v>
      </c>
      <c r="F140" s="137" t="s">
        <v>170</v>
      </c>
      <c r="G140" s="138" t="s">
        <v>153</v>
      </c>
      <c r="H140" s="139">
        <v>9</v>
      </c>
      <c r="I140" s="331"/>
      <c r="J140" s="140">
        <f>ROUND(I140*H140,2)</f>
        <v>0</v>
      </c>
      <c r="K140" s="137" t="s">
        <v>154</v>
      </c>
      <c r="L140" s="26"/>
      <c r="M140" s="141" t="s">
        <v>1</v>
      </c>
      <c r="N140" s="142" t="s">
        <v>40</v>
      </c>
      <c r="O140" s="143">
        <v>0.14</v>
      </c>
      <c r="P140" s="143">
        <f>O140*H140</f>
        <v>1.2600000000000002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155</v>
      </c>
      <c r="AT140" s="145" t="s">
        <v>150</v>
      </c>
      <c r="AU140" s="145" t="s">
        <v>84</v>
      </c>
      <c r="AY140" s="13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84</v>
      </c>
      <c r="BK140" s="146">
        <f>ROUND(I140*H140,2)</f>
        <v>0</v>
      </c>
      <c r="BL140" s="13" t="s">
        <v>155</v>
      </c>
      <c r="BM140" s="145" t="s">
        <v>171</v>
      </c>
    </row>
    <row r="141" spans="2:51" s="10" customFormat="1" ht="12">
      <c r="B141" s="147"/>
      <c r="D141" s="148" t="s">
        <v>157</v>
      </c>
      <c r="E141" s="149" t="s">
        <v>1</v>
      </c>
      <c r="F141" s="150" t="s">
        <v>172</v>
      </c>
      <c r="H141" s="151">
        <v>9</v>
      </c>
      <c r="L141" s="147"/>
      <c r="M141" s="152"/>
      <c r="N141" s="153"/>
      <c r="O141" s="153"/>
      <c r="P141" s="153"/>
      <c r="Q141" s="153"/>
      <c r="R141" s="153"/>
      <c r="S141" s="153"/>
      <c r="T141" s="154"/>
      <c r="AT141" s="149" t="s">
        <v>157</v>
      </c>
      <c r="AU141" s="149" t="s">
        <v>84</v>
      </c>
      <c r="AV141" s="10" t="s">
        <v>84</v>
      </c>
      <c r="AW141" s="10" t="s">
        <v>30</v>
      </c>
      <c r="AX141" s="10" t="s">
        <v>82</v>
      </c>
      <c r="AY141" s="149" t="s">
        <v>147</v>
      </c>
    </row>
    <row r="142" spans="1:65" s="2" customFormat="1" ht="33" customHeight="1">
      <c r="A142" s="25"/>
      <c r="B142" s="134"/>
      <c r="C142" s="135" t="s">
        <v>148</v>
      </c>
      <c r="D142" s="135" t="s">
        <v>150</v>
      </c>
      <c r="E142" s="136" t="s">
        <v>173</v>
      </c>
      <c r="F142" s="137" t="s">
        <v>174</v>
      </c>
      <c r="G142" s="138" t="s">
        <v>175</v>
      </c>
      <c r="H142" s="139">
        <v>1.607</v>
      </c>
      <c r="I142" s="331"/>
      <c r="J142" s="140">
        <f>ROUND(I142*H142,2)</f>
        <v>0</v>
      </c>
      <c r="K142" s="137" t="s">
        <v>154</v>
      </c>
      <c r="L142" s="26"/>
      <c r="M142" s="141" t="s">
        <v>1</v>
      </c>
      <c r="N142" s="142" t="s">
        <v>40</v>
      </c>
      <c r="O142" s="143">
        <v>2.317</v>
      </c>
      <c r="P142" s="143">
        <f>O142*H142</f>
        <v>3.7234190000000003</v>
      </c>
      <c r="Q142" s="143">
        <v>2.50187</v>
      </c>
      <c r="R142" s="143">
        <f>Q142*H142</f>
        <v>4.0205050899999994</v>
      </c>
      <c r="S142" s="143">
        <v>0</v>
      </c>
      <c r="T142" s="144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5" t="s">
        <v>155</v>
      </c>
      <c r="AT142" s="145" t="s">
        <v>150</v>
      </c>
      <c r="AU142" s="145" t="s">
        <v>84</v>
      </c>
      <c r="AY142" s="13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3" t="s">
        <v>84</v>
      </c>
      <c r="BK142" s="146">
        <f>ROUND(I142*H142,2)</f>
        <v>0</v>
      </c>
      <c r="BL142" s="13" t="s">
        <v>155</v>
      </c>
      <c r="BM142" s="145" t="s">
        <v>176</v>
      </c>
    </row>
    <row r="143" spans="2:51" s="10" customFormat="1" ht="12">
      <c r="B143" s="147"/>
      <c r="D143" s="148" t="s">
        <v>157</v>
      </c>
      <c r="E143" s="149" t="s">
        <v>1</v>
      </c>
      <c r="F143" s="150" t="s">
        <v>177</v>
      </c>
      <c r="H143" s="151">
        <v>1.607</v>
      </c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82</v>
      </c>
      <c r="AY143" s="149" t="s">
        <v>147</v>
      </c>
    </row>
    <row r="144" spans="1:65" s="2" customFormat="1" ht="33" customHeight="1">
      <c r="A144" s="25"/>
      <c r="B144" s="134"/>
      <c r="C144" s="135" t="s">
        <v>178</v>
      </c>
      <c r="D144" s="135" t="s">
        <v>150</v>
      </c>
      <c r="E144" s="136" t="s">
        <v>179</v>
      </c>
      <c r="F144" s="137" t="s">
        <v>180</v>
      </c>
      <c r="G144" s="138" t="s">
        <v>175</v>
      </c>
      <c r="H144" s="139">
        <v>3.214</v>
      </c>
      <c r="I144" s="331"/>
      <c r="J144" s="140">
        <f>ROUND(I144*H144,2)</f>
        <v>0</v>
      </c>
      <c r="K144" s="137" t="s">
        <v>154</v>
      </c>
      <c r="L144" s="26"/>
      <c r="M144" s="141" t="s">
        <v>1</v>
      </c>
      <c r="N144" s="142" t="s">
        <v>40</v>
      </c>
      <c r="O144" s="143">
        <v>0.205</v>
      </c>
      <c r="P144" s="143">
        <f>O144*H144</f>
        <v>0.65887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155</v>
      </c>
      <c r="AT144" s="145" t="s">
        <v>150</v>
      </c>
      <c r="AU144" s="145" t="s">
        <v>84</v>
      </c>
      <c r="AY144" s="13" t="s">
        <v>147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84</v>
      </c>
      <c r="BK144" s="146">
        <f>ROUND(I144*H144,2)</f>
        <v>0</v>
      </c>
      <c r="BL144" s="13" t="s">
        <v>155</v>
      </c>
      <c r="BM144" s="145" t="s">
        <v>181</v>
      </c>
    </row>
    <row r="145" spans="2:51" s="10" customFormat="1" ht="12">
      <c r="B145" s="147"/>
      <c r="D145" s="148" t="s">
        <v>157</v>
      </c>
      <c r="E145" s="149" t="s">
        <v>1</v>
      </c>
      <c r="F145" s="150" t="s">
        <v>182</v>
      </c>
      <c r="H145" s="151">
        <v>3.214</v>
      </c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84</v>
      </c>
      <c r="AV145" s="10" t="s">
        <v>84</v>
      </c>
      <c r="AW145" s="10" t="s">
        <v>30</v>
      </c>
      <c r="AX145" s="10" t="s">
        <v>82</v>
      </c>
      <c r="AY145" s="149" t="s">
        <v>147</v>
      </c>
    </row>
    <row r="146" spans="1:65" s="2" customFormat="1" ht="24.2" customHeight="1">
      <c r="A146" s="25"/>
      <c r="B146" s="134"/>
      <c r="C146" s="135" t="s">
        <v>183</v>
      </c>
      <c r="D146" s="135" t="s">
        <v>150</v>
      </c>
      <c r="E146" s="136" t="s">
        <v>184</v>
      </c>
      <c r="F146" s="137" t="s">
        <v>185</v>
      </c>
      <c r="G146" s="138" t="s">
        <v>175</v>
      </c>
      <c r="H146" s="139">
        <v>3.214</v>
      </c>
      <c r="I146" s="331"/>
      <c r="J146" s="140">
        <f>ROUND(I146*H146,2)</f>
        <v>0</v>
      </c>
      <c r="K146" s="137" t="s">
        <v>154</v>
      </c>
      <c r="L146" s="26"/>
      <c r="M146" s="141" t="s">
        <v>1</v>
      </c>
      <c r="N146" s="142" t="s">
        <v>40</v>
      </c>
      <c r="O146" s="143">
        <v>0.188</v>
      </c>
      <c r="P146" s="143">
        <f>O146*H146</f>
        <v>0.604232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155</v>
      </c>
      <c r="AT146" s="145" t="s">
        <v>150</v>
      </c>
      <c r="AU146" s="145" t="s">
        <v>84</v>
      </c>
      <c r="AY146" s="13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3" t="s">
        <v>84</v>
      </c>
      <c r="BK146" s="146">
        <f>ROUND(I146*H146,2)</f>
        <v>0</v>
      </c>
      <c r="BL146" s="13" t="s">
        <v>155</v>
      </c>
      <c r="BM146" s="145" t="s">
        <v>186</v>
      </c>
    </row>
    <row r="147" spans="1:65" s="2" customFormat="1" ht="16.5" customHeight="1">
      <c r="A147" s="25"/>
      <c r="B147" s="134"/>
      <c r="C147" s="135" t="s">
        <v>187</v>
      </c>
      <c r="D147" s="135" t="s">
        <v>150</v>
      </c>
      <c r="E147" s="136" t="s">
        <v>188</v>
      </c>
      <c r="F147" s="137" t="s">
        <v>189</v>
      </c>
      <c r="G147" s="138" t="s">
        <v>190</v>
      </c>
      <c r="H147" s="139">
        <v>0.061</v>
      </c>
      <c r="I147" s="331"/>
      <c r="J147" s="140">
        <f>ROUND(I147*H147,2)</f>
        <v>0</v>
      </c>
      <c r="K147" s="137" t="s">
        <v>154</v>
      </c>
      <c r="L147" s="26"/>
      <c r="M147" s="141" t="s">
        <v>1</v>
      </c>
      <c r="N147" s="142" t="s">
        <v>40</v>
      </c>
      <c r="O147" s="143">
        <v>15.231</v>
      </c>
      <c r="P147" s="143">
        <f>O147*H147</f>
        <v>0.929091</v>
      </c>
      <c r="Q147" s="143">
        <v>1.06277</v>
      </c>
      <c r="R147" s="143">
        <f>Q147*H147</f>
        <v>0.06482897</v>
      </c>
      <c r="S147" s="143">
        <v>0</v>
      </c>
      <c r="T147" s="144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155</v>
      </c>
      <c r="AT147" s="145" t="s">
        <v>150</v>
      </c>
      <c r="AU147" s="145" t="s">
        <v>84</v>
      </c>
      <c r="AY147" s="13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3" t="s">
        <v>84</v>
      </c>
      <c r="BK147" s="146">
        <f>ROUND(I147*H147,2)</f>
        <v>0</v>
      </c>
      <c r="BL147" s="13" t="s">
        <v>155</v>
      </c>
      <c r="BM147" s="145" t="s">
        <v>191</v>
      </c>
    </row>
    <row r="148" spans="2:51" s="10" customFormat="1" ht="12">
      <c r="B148" s="147"/>
      <c r="D148" s="148" t="s">
        <v>157</v>
      </c>
      <c r="E148" s="149" t="s">
        <v>1</v>
      </c>
      <c r="F148" s="150" t="s">
        <v>192</v>
      </c>
      <c r="H148" s="151">
        <v>0.061</v>
      </c>
      <c r="L148" s="147"/>
      <c r="M148" s="152"/>
      <c r="N148" s="153"/>
      <c r="O148" s="153"/>
      <c r="P148" s="153"/>
      <c r="Q148" s="153"/>
      <c r="R148" s="153"/>
      <c r="S148" s="153"/>
      <c r="T148" s="154"/>
      <c r="AT148" s="149" t="s">
        <v>157</v>
      </c>
      <c r="AU148" s="149" t="s">
        <v>84</v>
      </c>
      <c r="AV148" s="10" t="s">
        <v>84</v>
      </c>
      <c r="AW148" s="10" t="s">
        <v>30</v>
      </c>
      <c r="AX148" s="10" t="s">
        <v>82</v>
      </c>
      <c r="AY148" s="149" t="s">
        <v>147</v>
      </c>
    </row>
    <row r="149" spans="1:65" s="2" customFormat="1" ht="24.2" customHeight="1">
      <c r="A149" s="25"/>
      <c r="B149" s="134"/>
      <c r="C149" s="135" t="s">
        <v>193</v>
      </c>
      <c r="D149" s="135" t="s">
        <v>150</v>
      </c>
      <c r="E149" s="136" t="s">
        <v>194</v>
      </c>
      <c r="F149" s="137" t="s">
        <v>195</v>
      </c>
      <c r="G149" s="138" t="s">
        <v>153</v>
      </c>
      <c r="H149" s="139">
        <v>49.717</v>
      </c>
      <c r="I149" s="331"/>
      <c r="J149" s="140">
        <f>ROUND(I149*H149,2)</f>
        <v>0</v>
      </c>
      <c r="K149" s="137" t="s">
        <v>154</v>
      </c>
      <c r="L149" s="26"/>
      <c r="M149" s="141" t="s">
        <v>1</v>
      </c>
      <c r="N149" s="142" t="s">
        <v>40</v>
      </c>
      <c r="O149" s="143">
        <v>0.31</v>
      </c>
      <c r="P149" s="143">
        <f>O149*H149</f>
        <v>15.41227</v>
      </c>
      <c r="Q149" s="143">
        <v>0.0408</v>
      </c>
      <c r="R149" s="143">
        <f>Q149*H149</f>
        <v>2.0284536</v>
      </c>
      <c r="S149" s="143">
        <v>0</v>
      </c>
      <c r="T149" s="144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155</v>
      </c>
      <c r="AT149" s="145" t="s">
        <v>150</v>
      </c>
      <c r="AU149" s="145" t="s">
        <v>84</v>
      </c>
      <c r="AY149" s="13" t="s">
        <v>147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3" t="s">
        <v>84</v>
      </c>
      <c r="BK149" s="146">
        <f>ROUND(I149*H149,2)</f>
        <v>0</v>
      </c>
      <c r="BL149" s="13" t="s">
        <v>155</v>
      </c>
      <c r="BM149" s="145" t="s">
        <v>196</v>
      </c>
    </row>
    <row r="150" spans="2:51" s="10" customFormat="1" ht="12">
      <c r="B150" s="147"/>
      <c r="D150" s="148" t="s">
        <v>157</v>
      </c>
      <c r="E150" s="149" t="s">
        <v>1</v>
      </c>
      <c r="F150" s="150" t="s">
        <v>197</v>
      </c>
      <c r="H150" s="151">
        <v>49.717</v>
      </c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84</v>
      </c>
      <c r="AV150" s="10" t="s">
        <v>84</v>
      </c>
      <c r="AW150" s="10" t="s">
        <v>30</v>
      </c>
      <c r="AX150" s="10" t="s">
        <v>82</v>
      </c>
      <c r="AY150" s="149" t="s">
        <v>147</v>
      </c>
    </row>
    <row r="151" spans="1:65" s="2" customFormat="1" ht="24.2" customHeight="1">
      <c r="A151" s="25"/>
      <c r="B151" s="134"/>
      <c r="C151" s="135" t="s">
        <v>198</v>
      </c>
      <c r="D151" s="135" t="s">
        <v>150</v>
      </c>
      <c r="E151" s="136" t="s">
        <v>199</v>
      </c>
      <c r="F151" s="137" t="s">
        <v>200</v>
      </c>
      <c r="G151" s="138" t="s">
        <v>175</v>
      </c>
      <c r="H151" s="139">
        <v>0.402</v>
      </c>
      <c r="I151" s="331"/>
      <c r="J151" s="140">
        <f>ROUND(I151*H151,2)</f>
        <v>0</v>
      </c>
      <c r="K151" s="137" t="s">
        <v>154</v>
      </c>
      <c r="L151" s="26"/>
      <c r="M151" s="141" t="s">
        <v>1</v>
      </c>
      <c r="N151" s="142" t="s">
        <v>40</v>
      </c>
      <c r="O151" s="143">
        <v>2.048</v>
      </c>
      <c r="P151" s="143">
        <f>O151*H151</f>
        <v>0.823296</v>
      </c>
      <c r="Q151" s="143">
        <v>2.16</v>
      </c>
      <c r="R151" s="143">
        <f>Q151*H151</f>
        <v>0.8683200000000001</v>
      </c>
      <c r="S151" s="143">
        <v>0</v>
      </c>
      <c r="T151" s="144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155</v>
      </c>
      <c r="AT151" s="145" t="s">
        <v>150</v>
      </c>
      <c r="AU151" s="145" t="s">
        <v>84</v>
      </c>
      <c r="AY151" s="13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3" t="s">
        <v>84</v>
      </c>
      <c r="BK151" s="146">
        <f>ROUND(I151*H151,2)</f>
        <v>0</v>
      </c>
      <c r="BL151" s="13" t="s">
        <v>155</v>
      </c>
      <c r="BM151" s="145" t="s">
        <v>201</v>
      </c>
    </row>
    <row r="152" spans="2:51" s="10" customFormat="1" ht="12">
      <c r="B152" s="147"/>
      <c r="D152" s="148" t="s">
        <v>157</v>
      </c>
      <c r="E152" s="149" t="s">
        <v>1</v>
      </c>
      <c r="F152" s="150" t="s">
        <v>202</v>
      </c>
      <c r="H152" s="151">
        <v>0.402</v>
      </c>
      <c r="L152" s="147"/>
      <c r="M152" s="152"/>
      <c r="N152" s="153"/>
      <c r="O152" s="153"/>
      <c r="P152" s="153"/>
      <c r="Q152" s="153"/>
      <c r="R152" s="153"/>
      <c r="S152" s="153"/>
      <c r="T152" s="154"/>
      <c r="AT152" s="149" t="s">
        <v>157</v>
      </c>
      <c r="AU152" s="149" t="s">
        <v>84</v>
      </c>
      <c r="AV152" s="10" t="s">
        <v>84</v>
      </c>
      <c r="AW152" s="10" t="s">
        <v>30</v>
      </c>
      <c r="AX152" s="10" t="s">
        <v>82</v>
      </c>
      <c r="AY152" s="149" t="s">
        <v>147</v>
      </c>
    </row>
    <row r="153" spans="2:63" s="9" customFormat="1" ht="22.9" customHeight="1">
      <c r="B153" s="122"/>
      <c r="D153" s="123" t="s">
        <v>73</v>
      </c>
      <c r="E153" s="132" t="s">
        <v>187</v>
      </c>
      <c r="F153" s="132" t="s">
        <v>203</v>
      </c>
      <c r="J153" s="133">
        <f>BK153</f>
        <v>0</v>
      </c>
      <c r="L153" s="122"/>
      <c r="M153" s="126"/>
      <c r="N153" s="127"/>
      <c r="O153" s="127"/>
      <c r="P153" s="128">
        <f>SUM(P154:P169)</f>
        <v>90.13443099999999</v>
      </c>
      <c r="Q153" s="127"/>
      <c r="R153" s="128">
        <f>SUM(R154:R169)</f>
        <v>0.024300000000000002</v>
      </c>
      <c r="S153" s="127"/>
      <c r="T153" s="129">
        <f>SUM(T154:T169)</f>
        <v>4.3307080000000004</v>
      </c>
      <c r="AR153" s="123" t="s">
        <v>82</v>
      </c>
      <c r="AT153" s="130" t="s">
        <v>73</v>
      </c>
      <c r="AU153" s="130" t="s">
        <v>82</v>
      </c>
      <c r="AY153" s="123" t="s">
        <v>147</v>
      </c>
      <c r="BK153" s="131">
        <f>SUM(BK154:BK169)</f>
        <v>0</v>
      </c>
    </row>
    <row r="154" spans="1:65" s="2" customFormat="1" ht="33" customHeight="1">
      <c r="A154" s="25"/>
      <c r="B154" s="134"/>
      <c r="C154" s="135" t="s">
        <v>204</v>
      </c>
      <c r="D154" s="135" t="s">
        <v>150</v>
      </c>
      <c r="E154" s="136" t="s">
        <v>205</v>
      </c>
      <c r="F154" s="137" t="s">
        <v>206</v>
      </c>
      <c r="G154" s="138" t="s">
        <v>153</v>
      </c>
      <c r="H154" s="139">
        <v>150</v>
      </c>
      <c r="I154" s="331"/>
      <c r="J154" s="140">
        <f>ROUND(I154*H154,2)</f>
        <v>0</v>
      </c>
      <c r="K154" s="137" t="s">
        <v>154</v>
      </c>
      <c r="L154" s="26"/>
      <c r="M154" s="141" t="s">
        <v>1</v>
      </c>
      <c r="N154" s="142" t="s">
        <v>39</v>
      </c>
      <c r="O154" s="143">
        <v>0.105</v>
      </c>
      <c r="P154" s="143">
        <f>O154*H154</f>
        <v>15.75</v>
      </c>
      <c r="Q154" s="143">
        <v>0.00013</v>
      </c>
      <c r="R154" s="143">
        <f>Q154*H154</f>
        <v>0.0195</v>
      </c>
      <c r="S154" s="143">
        <v>0</v>
      </c>
      <c r="T154" s="144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155</v>
      </c>
      <c r="AT154" s="145" t="s">
        <v>150</v>
      </c>
      <c r="AU154" s="145" t="s">
        <v>84</v>
      </c>
      <c r="AY154" s="13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3" t="s">
        <v>82</v>
      </c>
      <c r="BK154" s="146">
        <f>ROUND(I154*H154,2)</f>
        <v>0</v>
      </c>
      <c r="BL154" s="13" t="s">
        <v>155</v>
      </c>
      <c r="BM154" s="145" t="s">
        <v>207</v>
      </c>
    </row>
    <row r="155" spans="1:65" s="2" customFormat="1" ht="24.2" customHeight="1">
      <c r="A155" s="25"/>
      <c r="B155" s="134"/>
      <c r="C155" s="135" t="s">
        <v>208</v>
      </c>
      <c r="D155" s="135" t="s">
        <v>150</v>
      </c>
      <c r="E155" s="136" t="s">
        <v>209</v>
      </c>
      <c r="F155" s="137" t="s">
        <v>210</v>
      </c>
      <c r="G155" s="138" t="s">
        <v>153</v>
      </c>
      <c r="H155" s="139">
        <v>7</v>
      </c>
      <c r="I155" s="331"/>
      <c r="J155" s="140">
        <f>ROUND(I155*H155,2)</f>
        <v>0</v>
      </c>
      <c r="K155" s="137" t="s">
        <v>1</v>
      </c>
      <c r="L155" s="26"/>
      <c r="M155" s="141" t="s">
        <v>1</v>
      </c>
      <c r="N155" s="142" t="s">
        <v>40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155</v>
      </c>
      <c r="AT155" s="145" t="s">
        <v>150</v>
      </c>
      <c r="AU155" s="145" t="s">
        <v>84</v>
      </c>
      <c r="AY155" s="13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3" t="s">
        <v>84</v>
      </c>
      <c r="BK155" s="146">
        <f>ROUND(I155*H155,2)</f>
        <v>0</v>
      </c>
      <c r="BL155" s="13" t="s">
        <v>155</v>
      </c>
      <c r="BM155" s="145" t="s">
        <v>211</v>
      </c>
    </row>
    <row r="156" spans="2:51" s="10" customFormat="1" ht="12">
      <c r="B156" s="147"/>
      <c r="D156" s="148" t="s">
        <v>157</v>
      </c>
      <c r="E156" s="149" t="s">
        <v>1</v>
      </c>
      <c r="F156" s="150" t="s">
        <v>212</v>
      </c>
      <c r="H156" s="151">
        <v>7</v>
      </c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84</v>
      </c>
      <c r="AV156" s="10" t="s">
        <v>84</v>
      </c>
      <c r="AW156" s="10" t="s">
        <v>30</v>
      </c>
      <c r="AX156" s="10" t="s">
        <v>82</v>
      </c>
      <c r="AY156" s="149" t="s">
        <v>147</v>
      </c>
    </row>
    <row r="157" spans="1:65" s="2" customFormat="1" ht="24.2" customHeight="1">
      <c r="A157" s="25"/>
      <c r="B157" s="134"/>
      <c r="C157" s="135" t="s">
        <v>213</v>
      </c>
      <c r="D157" s="135" t="s">
        <v>150</v>
      </c>
      <c r="E157" s="136" t="s">
        <v>214</v>
      </c>
      <c r="F157" s="137" t="s">
        <v>215</v>
      </c>
      <c r="G157" s="138" t="s">
        <v>153</v>
      </c>
      <c r="H157" s="139">
        <v>120</v>
      </c>
      <c r="I157" s="331"/>
      <c r="J157" s="140">
        <f>ROUND(I157*H157,2)</f>
        <v>0</v>
      </c>
      <c r="K157" s="137" t="s">
        <v>154</v>
      </c>
      <c r="L157" s="26"/>
      <c r="M157" s="141" t="s">
        <v>1</v>
      </c>
      <c r="N157" s="142" t="s">
        <v>39</v>
      </c>
      <c r="O157" s="143">
        <v>0.308</v>
      </c>
      <c r="P157" s="143">
        <f>O157*H157</f>
        <v>36.96</v>
      </c>
      <c r="Q157" s="143">
        <v>4E-05</v>
      </c>
      <c r="R157" s="143">
        <f>Q157*H157</f>
        <v>0.0048000000000000004</v>
      </c>
      <c r="S157" s="143">
        <v>0</v>
      </c>
      <c r="T157" s="144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155</v>
      </c>
      <c r="AT157" s="145" t="s">
        <v>150</v>
      </c>
      <c r="AU157" s="145" t="s">
        <v>84</v>
      </c>
      <c r="AY157" s="13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3" t="s">
        <v>82</v>
      </c>
      <c r="BK157" s="146">
        <f>ROUND(I157*H157,2)</f>
        <v>0</v>
      </c>
      <c r="BL157" s="13" t="s">
        <v>155</v>
      </c>
      <c r="BM157" s="145" t="s">
        <v>216</v>
      </c>
    </row>
    <row r="158" spans="1:65" s="2" customFormat="1" ht="21.75" customHeight="1">
      <c r="A158" s="25"/>
      <c r="B158" s="134"/>
      <c r="C158" s="135" t="s">
        <v>8</v>
      </c>
      <c r="D158" s="135" t="s">
        <v>150</v>
      </c>
      <c r="E158" s="136" t="s">
        <v>217</v>
      </c>
      <c r="F158" s="137" t="s">
        <v>218</v>
      </c>
      <c r="G158" s="138" t="s">
        <v>153</v>
      </c>
      <c r="H158" s="139">
        <v>49.717</v>
      </c>
      <c r="I158" s="331"/>
      <c r="J158" s="140">
        <f>ROUND(I158*H158,2)</f>
        <v>0</v>
      </c>
      <c r="K158" s="137" t="s">
        <v>154</v>
      </c>
      <c r="L158" s="26"/>
      <c r="M158" s="141" t="s">
        <v>1</v>
      </c>
      <c r="N158" s="142" t="s">
        <v>40</v>
      </c>
      <c r="O158" s="143">
        <v>0.306</v>
      </c>
      <c r="P158" s="143">
        <f>O158*H158</f>
        <v>15.213401999999999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155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84</v>
      </c>
      <c r="BK158" s="146">
        <f>ROUND(I158*H158,2)</f>
        <v>0</v>
      </c>
      <c r="BL158" s="13" t="s">
        <v>155</v>
      </c>
      <c r="BM158" s="145" t="s">
        <v>219</v>
      </c>
    </row>
    <row r="159" spans="2:51" s="10" customFormat="1" ht="12">
      <c r="B159" s="147"/>
      <c r="D159" s="148" t="s">
        <v>157</v>
      </c>
      <c r="E159" s="149" t="s">
        <v>1</v>
      </c>
      <c r="F159" s="150" t="s">
        <v>220</v>
      </c>
      <c r="H159" s="151">
        <v>49.717</v>
      </c>
      <c r="L159" s="147"/>
      <c r="M159" s="152"/>
      <c r="N159" s="153"/>
      <c r="O159" s="153"/>
      <c r="P159" s="153"/>
      <c r="Q159" s="153"/>
      <c r="R159" s="153"/>
      <c r="S159" s="153"/>
      <c r="T159" s="154"/>
      <c r="AT159" s="149" t="s">
        <v>157</v>
      </c>
      <c r="AU159" s="149" t="s">
        <v>84</v>
      </c>
      <c r="AV159" s="10" t="s">
        <v>84</v>
      </c>
      <c r="AW159" s="10" t="s">
        <v>30</v>
      </c>
      <c r="AX159" s="10" t="s">
        <v>82</v>
      </c>
      <c r="AY159" s="149" t="s">
        <v>147</v>
      </c>
    </row>
    <row r="160" spans="1:65" s="2" customFormat="1" ht="24.2" customHeight="1">
      <c r="A160" s="25"/>
      <c r="B160" s="134"/>
      <c r="C160" s="135" t="s">
        <v>221</v>
      </c>
      <c r="D160" s="135" t="s">
        <v>150</v>
      </c>
      <c r="E160" s="136" t="s">
        <v>222</v>
      </c>
      <c r="F160" s="137" t="s">
        <v>223</v>
      </c>
      <c r="G160" s="138" t="s">
        <v>153</v>
      </c>
      <c r="H160" s="139">
        <v>2.78</v>
      </c>
      <c r="I160" s="331"/>
      <c r="J160" s="140">
        <f>ROUND(I160*H160,2)</f>
        <v>0</v>
      </c>
      <c r="K160" s="137" t="s">
        <v>154</v>
      </c>
      <c r="L160" s="26"/>
      <c r="M160" s="141" t="s">
        <v>1</v>
      </c>
      <c r="N160" s="142" t="s">
        <v>39</v>
      </c>
      <c r="O160" s="143">
        <v>0.162</v>
      </c>
      <c r="P160" s="143">
        <f>O160*H160</f>
        <v>0.45036</v>
      </c>
      <c r="Q160" s="143">
        <v>0</v>
      </c>
      <c r="R160" s="143">
        <f>Q160*H160</f>
        <v>0</v>
      </c>
      <c r="S160" s="143">
        <v>0.035</v>
      </c>
      <c r="T160" s="144">
        <f>S160*H160</f>
        <v>0.0973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155</v>
      </c>
      <c r="AT160" s="145" t="s">
        <v>150</v>
      </c>
      <c r="AU160" s="145" t="s">
        <v>84</v>
      </c>
      <c r="AY160" s="13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82</v>
      </c>
      <c r="BK160" s="146">
        <f>ROUND(I160*H160,2)</f>
        <v>0</v>
      </c>
      <c r="BL160" s="13" t="s">
        <v>155</v>
      </c>
      <c r="BM160" s="145" t="s">
        <v>224</v>
      </c>
    </row>
    <row r="161" spans="2:51" s="10" customFormat="1" ht="12">
      <c r="B161" s="147"/>
      <c r="D161" s="148" t="s">
        <v>157</v>
      </c>
      <c r="E161" s="149" t="s">
        <v>1</v>
      </c>
      <c r="F161" s="150" t="s">
        <v>225</v>
      </c>
      <c r="H161" s="151">
        <v>2.78</v>
      </c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84</v>
      </c>
      <c r="AV161" s="10" t="s">
        <v>84</v>
      </c>
      <c r="AW161" s="10" t="s">
        <v>30</v>
      </c>
      <c r="AX161" s="10" t="s">
        <v>82</v>
      </c>
      <c r="AY161" s="149" t="s">
        <v>147</v>
      </c>
    </row>
    <row r="162" spans="1:65" s="2" customFormat="1" ht="33" customHeight="1">
      <c r="A162" s="25"/>
      <c r="B162" s="134"/>
      <c r="C162" s="135" t="s">
        <v>226</v>
      </c>
      <c r="D162" s="135" t="s">
        <v>150</v>
      </c>
      <c r="E162" s="136" t="s">
        <v>227</v>
      </c>
      <c r="F162" s="137" t="s">
        <v>228</v>
      </c>
      <c r="G162" s="138" t="s">
        <v>153</v>
      </c>
      <c r="H162" s="139">
        <v>46.937</v>
      </c>
      <c r="I162" s="331"/>
      <c r="J162" s="140">
        <f>ROUND(I162*H162,2)</f>
        <v>0</v>
      </c>
      <c r="K162" s="137" t="s">
        <v>154</v>
      </c>
      <c r="L162" s="26"/>
      <c r="M162" s="141" t="s">
        <v>1</v>
      </c>
      <c r="N162" s="142" t="s">
        <v>40</v>
      </c>
      <c r="O162" s="143">
        <v>0.277</v>
      </c>
      <c r="P162" s="143">
        <f>O162*H162</f>
        <v>13.001549</v>
      </c>
      <c r="Q162" s="143">
        <v>0</v>
      </c>
      <c r="R162" s="143">
        <f>Q162*H162</f>
        <v>0</v>
      </c>
      <c r="S162" s="143">
        <v>0.074</v>
      </c>
      <c r="T162" s="144">
        <f>S162*H162</f>
        <v>3.4733379999999996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155</v>
      </c>
      <c r="AT162" s="145" t="s">
        <v>150</v>
      </c>
      <c r="AU162" s="145" t="s">
        <v>84</v>
      </c>
      <c r="AY162" s="13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84</v>
      </c>
      <c r="BK162" s="146">
        <f>ROUND(I162*H162,2)</f>
        <v>0</v>
      </c>
      <c r="BL162" s="13" t="s">
        <v>155</v>
      </c>
      <c r="BM162" s="145" t="s">
        <v>229</v>
      </c>
    </row>
    <row r="163" spans="2:51" s="10" customFormat="1" ht="12">
      <c r="B163" s="147"/>
      <c r="D163" s="148" t="s">
        <v>157</v>
      </c>
      <c r="E163" s="149" t="s">
        <v>1</v>
      </c>
      <c r="F163" s="150" t="s">
        <v>767</v>
      </c>
      <c r="H163" s="151">
        <v>46.937</v>
      </c>
      <c r="L163" s="147"/>
      <c r="M163" s="152"/>
      <c r="N163" s="153"/>
      <c r="O163" s="153"/>
      <c r="P163" s="153"/>
      <c r="Q163" s="153"/>
      <c r="R163" s="153"/>
      <c r="S163" s="153"/>
      <c r="T163" s="154"/>
      <c r="AT163" s="149" t="s">
        <v>157</v>
      </c>
      <c r="AU163" s="149" t="s">
        <v>84</v>
      </c>
      <c r="AV163" s="10" t="s">
        <v>84</v>
      </c>
      <c r="AW163" s="10" t="s">
        <v>30</v>
      </c>
      <c r="AX163" s="10" t="s">
        <v>82</v>
      </c>
      <c r="AY163" s="149" t="s">
        <v>147</v>
      </c>
    </row>
    <row r="164" spans="1:65" s="2" customFormat="1" ht="16.5" customHeight="1">
      <c r="A164" s="25"/>
      <c r="B164" s="134"/>
      <c r="C164" s="135" t="s">
        <v>230</v>
      </c>
      <c r="D164" s="135" t="s">
        <v>150</v>
      </c>
      <c r="E164" s="136" t="s">
        <v>231</v>
      </c>
      <c r="F164" s="137" t="s">
        <v>232</v>
      </c>
      <c r="G164" s="138" t="s">
        <v>153</v>
      </c>
      <c r="H164" s="139">
        <v>9.01</v>
      </c>
      <c r="I164" s="331"/>
      <c r="J164" s="140">
        <f>ROUND(I164*H164,2)</f>
        <v>0</v>
      </c>
      <c r="K164" s="137" t="s">
        <v>154</v>
      </c>
      <c r="L164" s="26"/>
      <c r="M164" s="141" t="s">
        <v>1</v>
      </c>
      <c r="N164" s="142" t="s">
        <v>39</v>
      </c>
      <c r="O164" s="143">
        <v>0.332</v>
      </c>
      <c r="P164" s="143">
        <f>O164*H164</f>
        <v>2.99132</v>
      </c>
      <c r="Q164" s="143">
        <v>0</v>
      </c>
      <c r="R164" s="143">
        <f>Q164*H164</f>
        <v>0</v>
      </c>
      <c r="S164" s="143">
        <v>0.025</v>
      </c>
      <c r="T164" s="144">
        <f>S164*H164</f>
        <v>0.22525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155</v>
      </c>
      <c r="AT164" s="145" t="s">
        <v>150</v>
      </c>
      <c r="AU164" s="145" t="s">
        <v>84</v>
      </c>
      <c r="AY164" s="13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82</v>
      </c>
      <c r="BK164" s="146">
        <f>ROUND(I164*H164,2)</f>
        <v>0</v>
      </c>
      <c r="BL164" s="13" t="s">
        <v>155</v>
      </c>
      <c r="BM164" s="145" t="s">
        <v>233</v>
      </c>
    </row>
    <row r="165" spans="2:51" s="10" customFormat="1" ht="12">
      <c r="B165" s="147"/>
      <c r="D165" s="148" t="s">
        <v>157</v>
      </c>
      <c r="E165" s="149" t="s">
        <v>1</v>
      </c>
      <c r="F165" s="150" t="s">
        <v>464</v>
      </c>
      <c r="H165" s="151">
        <v>9.01</v>
      </c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84</v>
      </c>
      <c r="AV165" s="10" t="s">
        <v>84</v>
      </c>
      <c r="AW165" s="10" t="s">
        <v>30</v>
      </c>
      <c r="AX165" s="10" t="s">
        <v>82</v>
      </c>
      <c r="AY165" s="149" t="s">
        <v>147</v>
      </c>
    </row>
    <row r="166" spans="1:65" s="2" customFormat="1" ht="24.2" customHeight="1">
      <c r="A166" s="25"/>
      <c r="B166" s="134"/>
      <c r="C166" s="135" t="s">
        <v>235</v>
      </c>
      <c r="D166" s="135" t="s">
        <v>150</v>
      </c>
      <c r="E166" s="136" t="s">
        <v>236</v>
      </c>
      <c r="F166" s="137" t="s">
        <v>237</v>
      </c>
      <c r="G166" s="138" t="s">
        <v>153</v>
      </c>
      <c r="H166" s="139">
        <v>7.42</v>
      </c>
      <c r="I166" s="331"/>
      <c r="J166" s="140">
        <f>ROUND(I166*H166,2)</f>
        <v>0</v>
      </c>
      <c r="K166" s="137" t="s">
        <v>154</v>
      </c>
      <c r="L166" s="26"/>
      <c r="M166" s="141" t="s">
        <v>1</v>
      </c>
      <c r="N166" s="142" t="s">
        <v>39</v>
      </c>
      <c r="O166" s="143">
        <v>0.51</v>
      </c>
      <c r="P166" s="143">
        <f>O166*H166</f>
        <v>3.7842000000000002</v>
      </c>
      <c r="Q166" s="143">
        <v>0</v>
      </c>
      <c r="R166" s="143">
        <f>Q166*H166</f>
        <v>0</v>
      </c>
      <c r="S166" s="143">
        <v>0.043</v>
      </c>
      <c r="T166" s="144">
        <f>S166*H166</f>
        <v>0.31905999999999995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5" t="s">
        <v>155</v>
      </c>
      <c r="AT166" s="145" t="s">
        <v>150</v>
      </c>
      <c r="AU166" s="145" t="s">
        <v>84</v>
      </c>
      <c r="AY166" s="13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3" t="s">
        <v>82</v>
      </c>
      <c r="BK166" s="146">
        <f>ROUND(I166*H166,2)</f>
        <v>0</v>
      </c>
      <c r="BL166" s="13" t="s">
        <v>155</v>
      </c>
      <c r="BM166" s="145" t="s">
        <v>238</v>
      </c>
    </row>
    <row r="167" spans="2:51" s="10" customFormat="1" ht="12">
      <c r="B167" s="147"/>
      <c r="D167" s="148" t="s">
        <v>157</v>
      </c>
      <c r="E167" s="149" t="s">
        <v>1</v>
      </c>
      <c r="F167" s="150" t="s">
        <v>239</v>
      </c>
      <c r="H167" s="151">
        <v>7.42</v>
      </c>
      <c r="L167" s="147"/>
      <c r="M167" s="152"/>
      <c r="N167" s="153"/>
      <c r="O167" s="153"/>
      <c r="P167" s="153"/>
      <c r="Q167" s="153"/>
      <c r="R167" s="153"/>
      <c r="S167" s="153"/>
      <c r="T167" s="154"/>
      <c r="AT167" s="149" t="s">
        <v>157</v>
      </c>
      <c r="AU167" s="149" t="s">
        <v>84</v>
      </c>
      <c r="AV167" s="10" t="s">
        <v>84</v>
      </c>
      <c r="AW167" s="10" t="s">
        <v>30</v>
      </c>
      <c r="AX167" s="10" t="s">
        <v>82</v>
      </c>
      <c r="AY167" s="149" t="s">
        <v>147</v>
      </c>
    </row>
    <row r="168" spans="1:65" s="2" customFormat="1" ht="21.75" customHeight="1">
      <c r="A168" s="25"/>
      <c r="B168" s="134"/>
      <c r="C168" s="135" t="s">
        <v>240</v>
      </c>
      <c r="D168" s="135" t="s">
        <v>150</v>
      </c>
      <c r="E168" s="136" t="s">
        <v>241</v>
      </c>
      <c r="F168" s="137" t="s">
        <v>607</v>
      </c>
      <c r="G168" s="138" t="s">
        <v>153</v>
      </c>
      <c r="H168" s="139">
        <v>3.48</v>
      </c>
      <c r="I168" s="331"/>
      <c r="J168" s="140">
        <f>ROUND(I168*H168,2)</f>
        <v>0</v>
      </c>
      <c r="K168" s="137" t="s">
        <v>154</v>
      </c>
      <c r="L168" s="26"/>
      <c r="M168" s="141" t="s">
        <v>1</v>
      </c>
      <c r="N168" s="142" t="s">
        <v>40</v>
      </c>
      <c r="O168" s="143">
        <v>0.57</v>
      </c>
      <c r="P168" s="143">
        <f>O168*H168</f>
        <v>1.9835999999999998</v>
      </c>
      <c r="Q168" s="143">
        <v>0</v>
      </c>
      <c r="R168" s="143">
        <f>Q168*H168</f>
        <v>0</v>
      </c>
      <c r="S168" s="143">
        <v>0.062</v>
      </c>
      <c r="T168" s="144">
        <f>S168*H168</f>
        <v>0.21576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5" t="s">
        <v>155</v>
      </c>
      <c r="AT168" s="145" t="s">
        <v>150</v>
      </c>
      <c r="AU168" s="145" t="s">
        <v>84</v>
      </c>
      <c r="AY168" s="13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3" t="s">
        <v>84</v>
      </c>
      <c r="BK168" s="146">
        <f>ROUND(I168*H168,2)</f>
        <v>0</v>
      </c>
      <c r="BL168" s="13" t="s">
        <v>155</v>
      </c>
      <c r="BM168" s="145" t="s">
        <v>243</v>
      </c>
    </row>
    <row r="169" spans="2:51" s="10" customFormat="1" ht="12">
      <c r="B169" s="147"/>
      <c r="D169" s="148" t="s">
        <v>157</v>
      </c>
      <c r="E169" s="149" t="s">
        <v>1</v>
      </c>
      <c r="F169" s="150" t="s">
        <v>244</v>
      </c>
      <c r="H169" s="151">
        <v>3.48</v>
      </c>
      <c r="L169" s="147"/>
      <c r="M169" s="152"/>
      <c r="N169" s="153"/>
      <c r="O169" s="153"/>
      <c r="P169" s="153"/>
      <c r="Q169" s="153"/>
      <c r="R169" s="153"/>
      <c r="S169" s="153"/>
      <c r="T169" s="154"/>
      <c r="AT169" s="149" t="s">
        <v>157</v>
      </c>
      <c r="AU169" s="149" t="s">
        <v>84</v>
      </c>
      <c r="AV169" s="10" t="s">
        <v>84</v>
      </c>
      <c r="AW169" s="10" t="s">
        <v>30</v>
      </c>
      <c r="AX169" s="10" t="s">
        <v>82</v>
      </c>
      <c r="AY169" s="149" t="s">
        <v>147</v>
      </c>
    </row>
    <row r="170" spans="2:63" s="9" customFormat="1" ht="22.9" customHeight="1">
      <c r="B170" s="122"/>
      <c r="D170" s="123" t="s">
        <v>73</v>
      </c>
      <c r="E170" s="132" t="s">
        <v>245</v>
      </c>
      <c r="F170" s="132" t="s">
        <v>246</v>
      </c>
      <c r="J170" s="133">
        <f>BK170</f>
        <v>0</v>
      </c>
      <c r="L170" s="122"/>
      <c r="M170" s="126"/>
      <c r="N170" s="127"/>
      <c r="O170" s="127"/>
      <c r="P170" s="128">
        <f>SUM(P171:P175)</f>
        <v>11.659113999999999</v>
      </c>
      <c r="Q170" s="127"/>
      <c r="R170" s="128">
        <f>SUM(R171:R175)</f>
        <v>0</v>
      </c>
      <c r="S170" s="127"/>
      <c r="T170" s="129">
        <f>SUM(T171:T175)</f>
        <v>0</v>
      </c>
      <c r="AR170" s="123" t="s">
        <v>82</v>
      </c>
      <c r="AT170" s="130" t="s">
        <v>73</v>
      </c>
      <c r="AU170" s="130" t="s">
        <v>82</v>
      </c>
      <c r="AY170" s="123" t="s">
        <v>147</v>
      </c>
      <c r="BK170" s="131">
        <f>SUM(BK171:BK175)</f>
        <v>0</v>
      </c>
    </row>
    <row r="171" spans="1:65" s="2" customFormat="1" ht="24.2" customHeight="1">
      <c r="A171" s="25"/>
      <c r="B171" s="134"/>
      <c r="C171" s="135" t="s">
        <v>7</v>
      </c>
      <c r="D171" s="135" t="s">
        <v>150</v>
      </c>
      <c r="E171" s="136" t="s">
        <v>247</v>
      </c>
      <c r="F171" s="137" t="s">
        <v>248</v>
      </c>
      <c r="G171" s="138" t="s">
        <v>190</v>
      </c>
      <c r="H171" s="139">
        <v>4.486</v>
      </c>
      <c r="I171" s="331"/>
      <c r="J171" s="140">
        <f>ROUND(I171*H171,2)</f>
        <v>0</v>
      </c>
      <c r="K171" s="137" t="s">
        <v>154</v>
      </c>
      <c r="L171" s="26"/>
      <c r="M171" s="141" t="s">
        <v>1</v>
      </c>
      <c r="N171" s="142" t="s">
        <v>39</v>
      </c>
      <c r="O171" s="143">
        <v>2.42</v>
      </c>
      <c r="P171" s="143">
        <f>O171*H171</f>
        <v>10.856119999999999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155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155</v>
      </c>
      <c r="BM171" s="145" t="s">
        <v>249</v>
      </c>
    </row>
    <row r="172" spans="1:65" s="2" customFormat="1" ht="24.2" customHeight="1">
      <c r="A172" s="25"/>
      <c r="B172" s="134"/>
      <c r="C172" s="135" t="s">
        <v>250</v>
      </c>
      <c r="D172" s="135" t="s">
        <v>150</v>
      </c>
      <c r="E172" s="136" t="s">
        <v>251</v>
      </c>
      <c r="F172" s="137" t="s">
        <v>252</v>
      </c>
      <c r="G172" s="138" t="s">
        <v>190</v>
      </c>
      <c r="H172" s="139">
        <v>4.486</v>
      </c>
      <c r="I172" s="331"/>
      <c r="J172" s="140">
        <f>ROUND(I172*H172,2)</f>
        <v>0</v>
      </c>
      <c r="K172" s="137" t="s">
        <v>154</v>
      </c>
      <c r="L172" s="26"/>
      <c r="M172" s="141" t="s">
        <v>1</v>
      </c>
      <c r="N172" s="142" t="s">
        <v>39</v>
      </c>
      <c r="O172" s="143">
        <v>0.125</v>
      </c>
      <c r="P172" s="143">
        <f>O172*H172</f>
        <v>0.56075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5" t="s">
        <v>155</v>
      </c>
      <c r="AT172" s="145" t="s">
        <v>150</v>
      </c>
      <c r="AU172" s="145" t="s">
        <v>84</v>
      </c>
      <c r="AY172" s="13" t="s">
        <v>147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3" t="s">
        <v>82</v>
      </c>
      <c r="BK172" s="146">
        <f>ROUND(I172*H172,2)</f>
        <v>0</v>
      </c>
      <c r="BL172" s="13" t="s">
        <v>155</v>
      </c>
      <c r="BM172" s="145" t="s">
        <v>253</v>
      </c>
    </row>
    <row r="173" spans="1:65" s="2" customFormat="1" ht="24.2" customHeight="1">
      <c r="A173" s="25"/>
      <c r="B173" s="134"/>
      <c r="C173" s="135" t="s">
        <v>254</v>
      </c>
      <c r="D173" s="135" t="s">
        <v>150</v>
      </c>
      <c r="E173" s="136" t="s">
        <v>255</v>
      </c>
      <c r="F173" s="137" t="s">
        <v>256</v>
      </c>
      <c r="G173" s="138" t="s">
        <v>190</v>
      </c>
      <c r="H173" s="139">
        <v>40.374</v>
      </c>
      <c r="I173" s="331"/>
      <c r="J173" s="140">
        <f>ROUND(I173*H173,2)</f>
        <v>0</v>
      </c>
      <c r="K173" s="137" t="s">
        <v>154</v>
      </c>
      <c r="L173" s="26"/>
      <c r="M173" s="141" t="s">
        <v>1</v>
      </c>
      <c r="N173" s="142" t="s">
        <v>39</v>
      </c>
      <c r="O173" s="143">
        <v>0.006</v>
      </c>
      <c r="P173" s="143">
        <f>O173*H173</f>
        <v>0.24224400000000001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5" t="s">
        <v>155</v>
      </c>
      <c r="AT173" s="145" t="s">
        <v>150</v>
      </c>
      <c r="AU173" s="145" t="s">
        <v>84</v>
      </c>
      <c r="AY173" s="13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3" t="s">
        <v>82</v>
      </c>
      <c r="BK173" s="146">
        <f>ROUND(I173*H173,2)</f>
        <v>0</v>
      </c>
      <c r="BL173" s="13" t="s">
        <v>155</v>
      </c>
      <c r="BM173" s="145" t="s">
        <v>257</v>
      </c>
    </row>
    <row r="174" spans="2:51" s="10" customFormat="1" ht="12">
      <c r="B174" s="147"/>
      <c r="D174" s="148" t="s">
        <v>157</v>
      </c>
      <c r="E174" s="149" t="s">
        <v>1</v>
      </c>
      <c r="F174" s="150" t="s">
        <v>258</v>
      </c>
      <c r="H174" s="151">
        <v>40.374</v>
      </c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84</v>
      </c>
      <c r="AV174" s="10" t="s">
        <v>84</v>
      </c>
      <c r="AW174" s="10" t="s">
        <v>30</v>
      </c>
      <c r="AX174" s="10" t="s">
        <v>82</v>
      </c>
      <c r="AY174" s="149" t="s">
        <v>147</v>
      </c>
    </row>
    <row r="175" spans="1:65" s="2" customFormat="1" ht="49.15" customHeight="1">
      <c r="A175" s="25"/>
      <c r="B175" s="134"/>
      <c r="C175" s="135" t="s">
        <v>259</v>
      </c>
      <c r="D175" s="135" t="s">
        <v>150</v>
      </c>
      <c r="E175" s="136" t="s">
        <v>260</v>
      </c>
      <c r="F175" s="137" t="s">
        <v>261</v>
      </c>
      <c r="G175" s="138" t="s">
        <v>190</v>
      </c>
      <c r="H175" s="139">
        <v>4.486</v>
      </c>
      <c r="I175" s="331"/>
      <c r="J175" s="140">
        <f>ROUND(I175*H175,2)</f>
        <v>0</v>
      </c>
      <c r="K175" s="137" t="s">
        <v>154</v>
      </c>
      <c r="L175" s="26"/>
      <c r="M175" s="141" t="s">
        <v>1</v>
      </c>
      <c r="N175" s="142" t="s">
        <v>39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5" t="s">
        <v>155</v>
      </c>
      <c r="AT175" s="145" t="s">
        <v>150</v>
      </c>
      <c r="AU175" s="145" t="s">
        <v>84</v>
      </c>
      <c r="AY175" s="13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3" t="s">
        <v>82</v>
      </c>
      <c r="BK175" s="146">
        <f>ROUND(I175*H175,2)</f>
        <v>0</v>
      </c>
      <c r="BL175" s="13" t="s">
        <v>155</v>
      </c>
      <c r="BM175" s="145" t="s">
        <v>262</v>
      </c>
    </row>
    <row r="176" spans="2:63" s="9" customFormat="1" ht="22.9" customHeight="1">
      <c r="B176" s="122"/>
      <c r="D176" s="123" t="s">
        <v>73</v>
      </c>
      <c r="E176" s="132" t="s">
        <v>263</v>
      </c>
      <c r="F176" s="132" t="s">
        <v>264</v>
      </c>
      <c r="J176" s="133">
        <f>BK176</f>
        <v>0</v>
      </c>
      <c r="L176" s="122"/>
      <c r="M176" s="126"/>
      <c r="N176" s="127"/>
      <c r="O176" s="127"/>
      <c r="P176" s="128">
        <f>P177</f>
        <v>5.378748999999999</v>
      </c>
      <c r="Q176" s="127"/>
      <c r="R176" s="128">
        <f>R177</f>
        <v>0</v>
      </c>
      <c r="S176" s="127"/>
      <c r="T176" s="129">
        <f>T177</f>
        <v>0</v>
      </c>
      <c r="AR176" s="123" t="s">
        <v>82</v>
      </c>
      <c r="AT176" s="130" t="s">
        <v>73</v>
      </c>
      <c r="AU176" s="130" t="s">
        <v>82</v>
      </c>
      <c r="AY176" s="123" t="s">
        <v>147</v>
      </c>
      <c r="BK176" s="131">
        <f>BK177</f>
        <v>0</v>
      </c>
    </row>
    <row r="177" spans="1:65" s="2" customFormat="1" ht="16.5" customHeight="1">
      <c r="A177" s="25"/>
      <c r="B177" s="134"/>
      <c r="C177" s="135" t="s">
        <v>265</v>
      </c>
      <c r="D177" s="135" t="s">
        <v>150</v>
      </c>
      <c r="E177" s="136" t="s">
        <v>266</v>
      </c>
      <c r="F177" s="137" t="s">
        <v>267</v>
      </c>
      <c r="G177" s="138" t="s">
        <v>190</v>
      </c>
      <c r="H177" s="139">
        <v>7.717</v>
      </c>
      <c r="I177" s="331"/>
      <c r="J177" s="140">
        <f>ROUND(I177*H177,2)</f>
        <v>0</v>
      </c>
      <c r="K177" s="137" t="s">
        <v>154</v>
      </c>
      <c r="L177" s="26"/>
      <c r="M177" s="141" t="s">
        <v>1</v>
      </c>
      <c r="N177" s="142" t="s">
        <v>39</v>
      </c>
      <c r="O177" s="143">
        <v>0.697</v>
      </c>
      <c r="P177" s="143">
        <f>O177*H177</f>
        <v>5.378748999999999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5" t="s">
        <v>155</v>
      </c>
      <c r="AT177" s="145" t="s">
        <v>150</v>
      </c>
      <c r="AU177" s="145" t="s">
        <v>84</v>
      </c>
      <c r="AY177" s="13" t="s">
        <v>147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3" t="s">
        <v>82</v>
      </c>
      <c r="BK177" s="146">
        <f>ROUND(I177*H177,2)</f>
        <v>0</v>
      </c>
      <c r="BL177" s="13" t="s">
        <v>155</v>
      </c>
      <c r="BM177" s="145" t="s">
        <v>268</v>
      </c>
    </row>
    <row r="178" spans="2:63" s="9" customFormat="1" ht="25.9" customHeight="1">
      <c r="B178" s="122"/>
      <c r="D178" s="123" t="s">
        <v>73</v>
      </c>
      <c r="E178" s="124" t="s">
        <v>269</v>
      </c>
      <c r="F178" s="124" t="s">
        <v>270</v>
      </c>
      <c r="J178" s="125">
        <f>BK178+J226+J227</f>
        <v>0</v>
      </c>
      <c r="L178" s="122"/>
      <c r="M178" s="126"/>
      <c r="N178" s="127"/>
      <c r="O178" s="127"/>
      <c r="P178" s="128">
        <f>P179+P181+P184+P186+P188+P194+P212+P229+P236+P252</f>
        <v>288.77287</v>
      </c>
      <c r="Q178" s="127"/>
      <c r="R178" s="128">
        <f>R179+R181+R184+R186+R188+R194+R212+R229+R236+R252</f>
        <v>3.02713875</v>
      </c>
      <c r="S178" s="127"/>
      <c r="T178" s="129">
        <f>T179+T181+T184+T186+T188+T194+T212+T229+T236+T252</f>
        <v>0.18130000000000002</v>
      </c>
      <c r="AR178" s="123" t="s">
        <v>84</v>
      </c>
      <c r="AT178" s="130" t="s">
        <v>73</v>
      </c>
      <c r="AU178" s="130" t="s">
        <v>74</v>
      </c>
      <c r="AY178" s="123" t="s">
        <v>147</v>
      </c>
      <c r="BK178" s="131">
        <f>BK179+BK181+BK184+BK186+BK188+BK194+BK212+BK229+BK236+BK252</f>
        <v>0</v>
      </c>
    </row>
    <row r="179" spans="2:63" s="9" customFormat="1" ht="3" customHeight="1">
      <c r="B179" s="122"/>
      <c r="D179" s="123"/>
      <c r="E179" s="132"/>
      <c r="F179" s="132"/>
      <c r="J179" s="133"/>
      <c r="L179" s="122"/>
      <c r="M179" s="126"/>
      <c r="N179" s="127"/>
      <c r="O179" s="127"/>
      <c r="P179" s="128">
        <f>P180</f>
        <v>0</v>
      </c>
      <c r="Q179" s="127"/>
      <c r="R179" s="128">
        <f>R180</f>
        <v>0</v>
      </c>
      <c r="S179" s="127"/>
      <c r="T179" s="129">
        <f>T180</f>
        <v>0</v>
      </c>
      <c r="AR179" s="123" t="s">
        <v>84</v>
      </c>
      <c r="AT179" s="130" t="s">
        <v>73</v>
      </c>
      <c r="AU179" s="130" t="s">
        <v>82</v>
      </c>
      <c r="AY179" s="123" t="s">
        <v>147</v>
      </c>
      <c r="BK179" s="131">
        <f>BK180</f>
        <v>0</v>
      </c>
    </row>
    <row r="180" spans="1:65" s="2" customFormat="1" ht="2.25" customHeight="1">
      <c r="A180" s="25"/>
      <c r="B180" s="134"/>
      <c r="C180" s="135"/>
      <c r="D180" s="135"/>
      <c r="E180" s="136"/>
      <c r="F180" s="137"/>
      <c r="G180" s="138"/>
      <c r="H180" s="139"/>
      <c r="I180" s="140"/>
      <c r="J180" s="140"/>
      <c r="K180" s="137"/>
      <c r="L180" s="26"/>
      <c r="M180" s="141" t="s">
        <v>1</v>
      </c>
      <c r="N180" s="142" t="s">
        <v>39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 t="s">
        <v>221</v>
      </c>
      <c r="AT180" s="145" t="s">
        <v>150</v>
      </c>
      <c r="AU180" s="145" t="s">
        <v>84</v>
      </c>
      <c r="AY180" s="13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3" t="s">
        <v>82</v>
      </c>
      <c r="BK180" s="146">
        <f>ROUND(I180*H180,2)</f>
        <v>0</v>
      </c>
      <c r="BL180" s="13" t="s">
        <v>221</v>
      </c>
      <c r="BM180" s="145" t="s">
        <v>274</v>
      </c>
    </row>
    <row r="181" spans="2:63" s="9" customFormat="1" ht="22.9" customHeight="1">
      <c r="B181" s="122"/>
      <c r="D181" s="123" t="s">
        <v>73</v>
      </c>
      <c r="E181" s="132" t="s">
        <v>275</v>
      </c>
      <c r="F181" s="132" t="s">
        <v>276</v>
      </c>
      <c r="J181" s="133">
        <f>BK181</f>
        <v>0</v>
      </c>
      <c r="L181" s="122"/>
      <c r="M181" s="126"/>
      <c r="N181" s="127"/>
      <c r="O181" s="127"/>
      <c r="P181" s="128">
        <f>SUM(P182:P183)</f>
        <v>3.5</v>
      </c>
      <c r="Q181" s="127"/>
      <c r="R181" s="128">
        <f>SUM(R182:R183)</f>
        <v>0.01764</v>
      </c>
      <c r="S181" s="127"/>
      <c r="T181" s="129">
        <f>SUM(T182:T183)</f>
        <v>0</v>
      </c>
      <c r="AR181" s="123" t="s">
        <v>84</v>
      </c>
      <c r="AT181" s="130" t="s">
        <v>73</v>
      </c>
      <c r="AU181" s="130" t="s">
        <v>82</v>
      </c>
      <c r="AY181" s="123" t="s">
        <v>147</v>
      </c>
      <c r="BK181" s="131">
        <f>SUM(BK182:BK183)</f>
        <v>0</v>
      </c>
    </row>
    <row r="182" spans="1:65" s="2" customFormat="1" ht="33" customHeight="1">
      <c r="A182" s="25"/>
      <c r="B182" s="134"/>
      <c r="C182" s="135" t="s">
        <v>277</v>
      </c>
      <c r="D182" s="135" t="s">
        <v>150</v>
      </c>
      <c r="E182" s="136" t="s">
        <v>278</v>
      </c>
      <c r="F182" s="137" t="s">
        <v>279</v>
      </c>
      <c r="G182" s="138" t="s">
        <v>280</v>
      </c>
      <c r="H182" s="139">
        <v>4</v>
      </c>
      <c r="I182" s="331"/>
      <c r="J182" s="140">
        <f>ROUND(I182*H182,2)</f>
        <v>0</v>
      </c>
      <c r="K182" s="137" t="s">
        <v>154</v>
      </c>
      <c r="L182" s="26"/>
      <c r="M182" s="141" t="s">
        <v>1</v>
      </c>
      <c r="N182" s="142" t="s">
        <v>40</v>
      </c>
      <c r="O182" s="143">
        <v>0.875</v>
      </c>
      <c r="P182" s="143">
        <f>O182*H182</f>
        <v>3.5</v>
      </c>
      <c r="Q182" s="143">
        <v>0.00441</v>
      </c>
      <c r="R182" s="143">
        <f>Q182*H182</f>
        <v>0.01764</v>
      </c>
      <c r="S182" s="143">
        <v>0</v>
      </c>
      <c r="T182" s="144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5" t="s">
        <v>221</v>
      </c>
      <c r="AT182" s="145" t="s">
        <v>150</v>
      </c>
      <c r="AU182" s="145" t="s">
        <v>84</v>
      </c>
      <c r="AY182" s="13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3" t="s">
        <v>84</v>
      </c>
      <c r="BK182" s="146">
        <f>ROUND(I182*H182,2)</f>
        <v>0</v>
      </c>
      <c r="BL182" s="13" t="s">
        <v>221</v>
      </c>
      <c r="BM182" s="145" t="s">
        <v>281</v>
      </c>
    </row>
    <row r="183" spans="2:51" s="10" customFormat="1" ht="12">
      <c r="B183" s="147"/>
      <c r="D183" s="148" t="s">
        <v>157</v>
      </c>
      <c r="E183" s="149" t="s">
        <v>1</v>
      </c>
      <c r="F183" s="150" t="s">
        <v>282</v>
      </c>
      <c r="H183" s="151">
        <v>4</v>
      </c>
      <c r="L183" s="147"/>
      <c r="M183" s="152"/>
      <c r="N183" s="153"/>
      <c r="O183" s="153"/>
      <c r="P183" s="153"/>
      <c r="Q183" s="153"/>
      <c r="R183" s="153"/>
      <c r="S183" s="153"/>
      <c r="T183" s="154"/>
      <c r="AT183" s="149" t="s">
        <v>157</v>
      </c>
      <c r="AU183" s="149" t="s">
        <v>84</v>
      </c>
      <c r="AV183" s="10" t="s">
        <v>84</v>
      </c>
      <c r="AW183" s="10" t="s">
        <v>30</v>
      </c>
      <c r="AX183" s="10" t="s">
        <v>82</v>
      </c>
      <c r="AY183" s="149" t="s">
        <v>147</v>
      </c>
    </row>
    <row r="184" spans="2:63" s="9" customFormat="1" ht="22.9" customHeight="1">
      <c r="B184" s="122"/>
      <c r="D184" s="123" t="s">
        <v>73</v>
      </c>
      <c r="E184" s="132" t="s">
        <v>283</v>
      </c>
      <c r="F184" s="132" t="s">
        <v>284</v>
      </c>
      <c r="J184" s="133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84</v>
      </c>
      <c r="AT184" s="130" t="s">
        <v>73</v>
      </c>
      <c r="AU184" s="130" t="s">
        <v>82</v>
      </c>
      <c r="AY184" s="123" t="s">
        <v>147</v>
      </c>
      <c r="BK184" s="131">
        <f>BK185</f>
        <v>0</v>
      </c>
    </row>
    <row r="185" spans="1:65" s="2" customFormat="1" ht="16.5" customHeight="1">
      <c r="A185" s="25"/>
      <c r="B185" s="134"/>
      <c r="C185" s="135" t="s">
        <v>285</v>
      </c>
      <c r="D185" s="135" t="s">
        <v>150</v>
      </c>
      <c r="E185" s="136" t="s">
        <v>286</v>
      </c>
      <c r="F185" s="137" t="s">
        <v>287</v>
      </c>
      <c r="G185" s="138" t="s">
        <v>273</v>
      </c>
      <c r="H185" s="139">
        <v>1</v>
      </c>
      <c r="I185" s="333">
        <f>'EL - vchod D - Souhrn'!U41</f>
        <v>0</v>
      </c>
      <c r="J185" s="140">
        <f>ROUND(I185*H185,2)</f>
        <v>0</v>
      </c>
      <c r="K185" s="137" t="s">
        <v>1</v>
      </c>
      <c r="L185" s="26"/>
      <c r="M185" s="141" t="s">
        <v>1</v>
      </c>
      <c r="N185" s="142" t="s">
        <v>39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5" t="s">
        <v>221</v>
      </c>
      <c r="AT185" s="145" t="s">
        <v>150</v>
      </c>
      <c r="AU185" s="145" t="s">
        <v>84</v>
      </c>
      <c r="AY185" s="13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3" t="s">
        <v>82</v>
      </c>
      <c r="BK185" s="146">
        <f>ROUND(I185*H185,2)</f>
        <v>0</v>
      </c>
      <c r="BL185" s="13" t="s">
        <v>221</v>
      </c>
      <c r="BM185" s="145" t="s">
        <v>288</v>
      </c>
    </row>
    <row r="186" spans="2:63" s="9" customFormat="1" ht="22.9" customHeight="1">
      <c r="B186" s="122"/>
      <c r="D186" s="123" t="s">
        <v>73</v>
      </c>
      <c r="E186" s="132" t="s">
        <v>289</v>
      </c>
      <c r="F186" s="132" t="s">
        <v>290</v>
      </c>
      <c r="J186" s="133">
        <f>BK186</f>
        <v>0</v>
      </c>
      <c r="L186" s="122"/>
      <c r="M186" s="126"/>
      <c r="N186" s="127"/>
      <c r="O186" s="127"/>
      <c r="P186" s="128">
        <f>P187</f>
        <v>0</v>
      </c>
      <c r="Q186" s="127"/>
      <c r="R186" s="128">
        <f>R187</f>
        <v>0</v>
      </c>
      <c r="S186" s="127"/>
      <c r="T186" s="129">
        <f>T187</f>
        <v>0</v>
      </c>
      <c r="AR186" s="123" t="s">
        <v>84</v>
      </c>
      <c r="AT186" s="130" t="s">
        <v>73</v>
      </c>
      <c r="AU186" s="130" t="s">
        <v>82</v>
      </c>
      <c r="AY186" s="123" t="s">
        <v>147</v>
      </c>
      <c r="BK186" s="131">
        <f>BK187</f>
        <v>0</v>
      </c>
    </row>
    <row r="187" spans="1:65" s="2" customFormat="1" ht="16.5" customHeight="1">
      <c r="A187" s="25"/>
      <c r="B187" s="134"/>
      <c r="C187" s="135" t="s">
        <v>291</v>
      </c>
      <c r="D187" s="135" t="s">
        <v>150</v>
      </c>
      <c r="E187" s="136" t="s">
        <v>292</v>
      </c>
      <c r="F187" s="137" t="s">
        <v>293</v>
      </c>
      <c r="G187" s="138" t="s">
        <v>273</v>
      </c>
      <c r="H187" s="139">
        <v>1</v>
      </c>
      <c r="I187" s="333">
        <f>'SLP - vchod D - Souhrn'!U41</f>
        <v>0</v>
      </c>
      <c r="J187" s="140">
        <f>ROUND(I187*H187,2)</f>
        <v>0</v>
      </c>
      <c r="K187" s="137" t="s">
        <v>1</v>
      </c>
      <c r="L187" s="26"/>
      <c r="M187" s="141" t="s">
        <v>1</v>
      </c>
      <c r="N187" s="142" t="s">
        <v>39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5" t="s">
        <v>221</v>
      </c>
      <c r="AT187" s="145" t="s">
        <v>150</v>
      </c>
      <c r="AU187" s="145" t="s">
        <v>84</v>
      </c>
      <c r="AY187" s="13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3" t="s">
        <v>82</v>
      </c>
      <c r="BK187" s="146">
        <f>ROUND(I187*H187,2)</f>
        <v>0</v>
      </c>
      <c r="BL187" s="13" t="s">
        <v>221</v>
      </c>
      <c r="BM187" s="145" t="s">
        <v>294</v>
      </c>
    </row>
    <row r="188" spans="2:63" s="9" customFormat="1" ht="22.9" customHeight="1">
      <c r="B188" s="122"/>
      <c r="D188" s="123" t="s">
        <v>73</v>
      </c>
      <c r="E188" s="132" t="s">
        <v>295</v>
      </c>
      <c r="F188" s="132" t="s">
        <v>296</v>
      </c>
      <c r="J188" s="133">
        <f>BK188</f>
        <v>0</v>
      </c>
      <c r="L188" s="122"/>
      <c r="M188" s="126"/>
      <c r="N188" s="127"/>
      <c r="O188" s="127"/>
      <c r="P188" s="128">
        <f>SUM(P189:P193)</f>
        <v>0</v>
      </c>
      <c r="Q188" s="127"/>
      <c r="R188" s="128">
        <f>SUM(R189:R193)</f>
        <v>0</v>
      </c>
      <c r="S188" s="127"/>
      <c r="T188" s="129">
        <f>SUM(T189:T193)</f>
        <v>0</v>
      </c>
      <c r="AR188" s="123" t="s">
        <v>84</v>
      </c>
      <c r="AT188" s="130" t="s">
        <v>73</v>
      </c>
      <c r="AU188" s="130" t="s">
        <v>82</v>
      </c>
      <c r="AY188" s="123" t="s">
        <v>147</v>
      </c>
      <c r="BK188" s="131">
        <f>SUM(BK189:BK193)</f>
        <v>0</v>
      </c>
    </row>
    <row r="189" spans="1:65" s="2" customFormat="1" ht="37.9" customHeight="1">
      <c r="A189" s="25"/>
      <c r="B189" s="134"/>
      <c r="C189" s="135" t="s">
        <v>297</v>
      </c>
      <c r="D189" s="135" t="s">
        <v>150</v>
      </c>
      <c r="E189" s="136" t="s">
        <v>298</v>
      </c>
      <c r="F189" s="137" t="s">
        <v>776</v>
      </c>
      <c r="G189" s="138" t="s">
        <v>299</v>
      </c>
      <c r="H189" s="139">
        <v>2</v>
      </c>
      <c r="I189" s="331"/>
      <c r="J189" s="140">
        <f>ROUND(I189*H189,2)</f>
        <v>0</v>
      </c>
      <c r="K189" s="137" t="s">
        <v>1</v>
      </c>
      <c r="L189" s="26"/>
      <c r="M189" s="141" t="s">
        <v>1</v>
      </c>
      <c r="N189" s="142" t="s">
        <v>39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5" t="s">
        <v>221</v>
      </c>
      <c r="AT189" s="145" t="s">
        <v>150</v>
      </c>
      <c r="AU189" s="145" t="s">
        <v>84</v>
      </c>
      <c r="AY189" s="13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3" t="s">
        <v>82</v>
      </c>
      <c r="BK189" s="146">
        <f>ROUND(I189*H189,2)</f>
        <v>0</v>
      </c>
      <c r="BL189" s="13" t="s">
        <v>221</v>
      </c>
      <c r="BM189" s="145" t="s">
        <v>300</v>
      </c>
    </row>
    <row r="190" spans="2:51" s="10" customFormat="1" ht="12">
      <c r="B190" s="147"/>
      <c r="D190" s="148" t="s">
        <v>157</v>
      </c>
      <c r="E190" s="149" t="s">
        <v>1</v>
      </c>
      <c r="F190" s="150" t="s">
        <v>777</v>
      </c>
      <c r="H190" s="151">
        <v>2</v>
      </c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84</v>
      </c>
      <c r="AV190" s="10" t="s">
        <v>84</v>
      </c>
      <c r="AW190" s="10" t="s">
        <v>30</v>
      </c>
      <c r="AX190" s="10" t="s">
        <v>82</v>
      </c>
      <c r="AY190" s="149" t="s">
        <v>147</v>
      </c>
    </row>
    <row r="191" spans="1:65" s="2" customFormat="1" ht="27" customHeight="1">
      <c r="A191" s="25"/>
      <c r="B191" s="134"/>
      <c r="C191" s="135" t="s">
        <v>301</v>
      </c>
      <c r="D191" s="135" t="s">
        <v>150</v>
      </c>
      <c r="E191" s="136" t="s">
        <v>302</v>
      </c>
      <c r="F191" s="137" t="s">
        <v>780</v>
      </c>
      <c r="G191" s="138" t="s">
        <v>299</v>
      </c>
      <c r="H191" s="139">
        <v>1</v>
      </c>
      <c r="I191" s="331"/>
      <c r="J191" s="140">
        <f>ROUND(I191*H191,2)</f>
        <v>0</v>
      </c>
      <c r="K191" s="137" t="s">
        <v>1</v>
      </c>
      <c r="L191" s="26"/>
      <c r="M191" s="141" t="s">
        <v>1</v>
      </c>
      <c r="N191" s="142" t="s">
        <v>39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5" t="s">
        <v>221</v>
      </c>
      <c r="AT191" s="145" t="s">
        <v>150</v>
      </c>
      <c r="AU191" s="145" t="s">
        <v>84</v>
      </c>
      <c r="AY191" s="13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3" t="s">
        <v>82</v>
      </c>
      <c r="BK191" s="146">
        <f>ROUND(I191*H191,2)</f>
        <v>0</v>
      </c>
      <c r="BL191" s="13" t="s">
        <v>221</v>
      </c>
      <c r="BM191" s="145" t="s">
        <v>303</v>
      </c>
    </row>
    <row r="192" spans="2:51" s="10" customFormat="1" ht="12">
      <c r="B192" s="147"/>
      <c r="D192" s="148" t="s">
        <v>157</v>
      </c>
      <c r="E192" s="149" t="s">
        <v>1</v>
      </c>
      <c r="F192" s="150" t="s">
        <v>778</v>
      </c>
      <c r="H192" s="151">
        <v>1</v>
      </c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84</v>
      </c>
      <c r="AV192" s="10" t="s">
        <v>84</v>
      </c>
      <c r="AW192" s="10" t="s">
        <v>30</v>
      </c>
      <c r="AX192" s="10" t="s">
        <v>82</v>
      </c>
      <c r="AY192" s="149" t="s">
        <v>147</v>
      </c>
    </row>
    <row r="193" spans="1:65" s="2" customFormat="1" ht="24.2" customHeight="1">
      <c r="A193" s="25"/>
      <c r="B193" s="134"/>
      <c r="C193" s="135" t="s">
        <v>314</v>
      </c>
      <c r="D193" s="135" t="s">
        <v>150</v>
      </c>
      <c r="E193" s="136" t="s">
        <v>315</v>
      </c>
      <c r="F193" s="137" t="s">
        <v>316</v>
      </c>
      <c r="G193" s="138" t="s">
        <v>317</v>
      </c>
      <c r="H193" s="139">
        <v>287</v>
      </c>
      <c r="I193" s="331"/>
      <c r="J193" s="140">
        <f>ROUND(I193*H193,2)</f>
        <v>0</v>
      </c>
      <c r="K193" s="137" t="s">
        <v>154</v>
      </c>
      <c r="L193" s="26"/>
      <c r="M193" s="141" t="s">
        <v>1</v>
      </c>
      <c r="N193" s="142" t="s">
        <v>39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5" t="s">
        <v>221</v>
      </c>
      <c r="AT193" s="145" t="s">
        <v>150</v>
      </c>
      <c r="AU193" s="145" t="s">
        <v>84</v>
      </c>
      <c r="AY193" s="13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3" t="s">
        <v>82</v>
      </c>
      <c r="BK193" s="146">
        <f>ROUND(I193*H193,2)</f>
        <v>0</v>
      </c>
      <c r="BL193" s="13" t="s">
        <v>221</v>
      </c>
      <c r="BM193" s="145" t="s">
        <v>318</v>
      </c>
    </row>
    <row r="194" spans="2:63" s="9" customFormat="1" ht="22.9" customHeight="1">
      <c r="B194" s="122"/>
      <c r="D194" s="123" t="s">
        <v>73</v>
      </c>
      <c r="E194" s="132" t="s">
        <v>319</v>
      </c>
      <c r="F194" s="132" t="s">
        <v>320</v>
      </c>
      <c r="J194" s="133">
        <f>BK194</f>
        <v>0</v>
      </c>
      <c r="L194" s="122"/>
      <c r="M194" s="126"/>
      <c r="N194" s="127"/>
      <c r="O194" s="127"/>
      <c r="P194" s="128">
        <f>SUM(P195:P211)</f>
        <v>2.967</v>
      </c>
      <c r="Q194" s="127"/>
      <c r="R194" s="128">
        <f>SUM(R195:R211)</f>
        <v>0</v>
      </c>
      <c r="S194" s="127"/>
      <c r="T194" s="129">
        <f>SUM(T195:T211)</f>
        <v>0.079</v>
      </c>
      <c r="AR194" s="123" t="s">
        <v>84</v>
      </c>
      <c r="AT194" s="130" t="s">
        <v>73</v>
      </c>
      <c r="AU194" s="130" t="s">
        <v>82</v>
      </c>
      <c r="AY194" s="123" t="s">
        <v>147</v>
      </c>
      <c r="BK194" s="131">
        <f>SUM(BK195:BK211)</f>
        <v>0</v>
      </c>
    </row>
    <row r="195" spans="1:65" s="2" customFormat="1" ht="24.2" customHeight="1">
      <c r="A195" s="25"/>
      <c r="B195" s="134"/>
      <c r="C195" s="135" t="s">
        <v>321</v>
      </c>
      <c r="D195" s="135" t="s">
        <v>150</v>
      </c>
      <c r="E195" s="136" t="s">
        <v>322</v>
      </c>
      <c r="F195" s="137" t="s">
        <v>768</v>
      </c>
      <c r="G195" s="138" t="s">
        <v>299</v>
      </c>
      <c r="H195" s="139">
        <v>1</v>
      </c>
      <c r="I195" s="331"/>
      <c r="J195" s="140">
        <f>ROUND(I195*H195,2)</f>
        <v>0</v>
      </c>
      <c r="K195" s="137" t="s">
        <v>1</v>
      </c>
      <c r="L195" s="26"/>
      <c r="M195" s="141" t="s">
        <v>1</v>
      </c>
      <c r="N195" s="142" t="s">
        <v>39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5" t="s">
        <v>221</v>
      </c>
      <c r="AT195" s="145" t="s">
        <v>150</v>
      </c>
      <c r="AU195" s="145" t="s">
        <v>84</v>
      </c>
      <c r="AY195" s="13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3" t="s">
        <v>82</v>
      </c>
      <c r="BK195" s="146">
        <f>ROUND(I195*H195,2)</f>
        <v>0</v>
      </c>
      <c r="BL195" s="13" t="s">
        <v>221</v>
      </c>
      <c r="BM195" s="145" t="s">
        <v>323</v>
      </c>
    </row>
    <row r="196" spans="2:51" s="10" customFormat="1" ht="12">
      <c r="B196" s="147"/>
      <c r="D196" s="148" t="s">
        <v>157</v>
      </c>
      <c r="E196" s="149" t="s">
        <v>1</v>
      </c>
      <c r="F196" s="150" t="s">
        <v>770</v>
      </c>
      <c r="H196" s="151">
        <v>1</v>
      </c>
      <c r="L196" s="147"/>
      <c r="M196" s="152"/>
      <c r="N196" s="153"/>
      <c r="O196" s="153"/>
      <c r="P196" s="153"/>
      <c r="Q196" s="153"/>
      <c r="R196" s="153"/>
      <c r="S196" s="153"/>
      <c r="T196" s="154"/>
      <c r="AT196" s="149" t="s">
        <v>157</v>
      </c>
      <c r="AU196" s="149" t="s">
        <v>84</v>
      </c>
      <c r="AV196" s="10" t="s">
        <v>84</v>
      </c>
      <c r="AW196" s="10" t="s">
        <v>30</v>
      </c>
      <c r="AX196" s="10" t="s">
        <v>82</v>
      </c>
      <c r="AY196" s="149" t="s">
        <v>147</v>
      </c>
    </row>
    <row r="197" spans="1:65" s="2" customFormat="1" ht="29.25" customHeight="1">
      <c r="A197" s="25"/>
      <c r="B197" s="134"/>
      <c r="C197" s="135" t="s">
        <v>324</v>
      </c>
      <c r="D197" s="135" t="s">
        <v>150</v>
      </c>
      <c r="E197" s="136" t="s">
        <v>325</v>
      </c>
      <c r="F197" s="137" t="s">
        <v>773</v>
      </c>
      <c r="G197" s="138" t="s">
        <v>299</v>
      </c>
      <c r="H197" s="139">
        <v>1</v>
      </c>
      <c r="I197" s="331"/>
      <c r="J197" s="140">
        <f>ROUND(I197*H197,2)</f>
        <v>0</v>
      </c>
      <c r="K197" s="137" t="s">
        <v>1</v>
      </c>
      <c r="L197" s="26"/>
      <c r="M197" s="141" t="s">
        <v>1</v>
      </c>
      <c r="N197" s="142" t="s">
        <v>39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5" t="s">
        <v>221</v>
      </c>
      <c r="AT197" s="145" t="s">
        <v>150</v>
      </c>
      <c r="AU197" s="145" t="s">
        <v>84</v>
      </c>
      <c r="AY197" s="13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3" t="s">
        <v>82</v>
      </c>
      <c r="BK197" s="146">
        <f>ROUND(I197*H197,2)</f>
        <v>0</v>
      </c>
      <c r="BL197" s="13" t="s">
        <v>221</v>
      </c>
      <c r="BM197" s="145" t="s">
        <v>326</v>
      </c>
    </row>
    <row r="198" spans="2:51" s="10" customFormat="1" ht="12">
      <c r="B198" s="147"/>
      <c r="D198" s="148" t="s">
        <v>157</v>
      </c>
      <c r="E198" s="149" t="s">
        <v>1</v>
      </c>
      <c r="F198" s="150" t="s">
        <v>771</v>
      </c>
      <c r="H198" s="151">
        <v>1</v>
      </c>
      <c r="L198" s="147"/>
      <c r="M198" s="152"/>
      <c r="N198" s="153"/>
      <c r="O198" s="153"/>
      <c r="P198" s="153"/>
      <c r="Q198" s="153"/>
      <c r="R198" s="153"/>
      <c r="S198" s="153"/>
      <c r="T198" s="154"/>
      <c r="AT198" s="149" t="s">
        <v>157</v>
      </c>
      <c r="AU198" s="149" t="s">
        <v>84</v>
      </c>
      <c r="AV198" s="10" t="s">
        <v>84</v>
      </c>
      <c r="AW198" s="10" t="s">
        <v>30</v>
      </c>
      <c r="AX198" s="10" t="s">
        <v>82</v>
      </c>
      <c r="AY198" s="149" t="s">
        <v>147</v>
      </c>
    </row>
    <row r="199" spans="1:65" s="2" customFormat="1" ht="24.2" customHeight="1">
      <c r="A199" s="25"/>
      <c r="B199" s="134"/>
      <c r="C199" s="135" t="s">
        <v>374</v>
      </c>
      <c r="D199" s="135" t="s">
        <v>150</v>
      </c>
      <c r="E199" s="136" t="s">
        <v>465</v>
      </c>
      <c r="F199" s="137" t="s">
        <v>466</v>
      </c>
      <c r="G199" s="138" t="s">
        <v>299</v>
      </c>
      <c r="H199" s="139">
        <v>1</v>
      </c>
      <c r="I199" s="331"/>
      <c r="J199" s="140">
        <f>ROUND(I199*H199,2)</f>
        <v>0</v>
      </c>
      <c r="K199" s="137" t="s">
        <v>1</v>
      </c>
      <c r="L199" s="26"/>
      <c r="M199" s="141" t="s">
        <v>1</v>
      </c>
      <c r="N199" s="142" t="s">
        <v>39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5" t="s">
        <v>221</v>
      </c>
      <c r="AT199" s="145" t="s">
        <v>150</v>
      </c>
      <c r="AU199" s="145" t="s">
        <v>84</v>
      </c>
      <c r="AY199" s="13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3" t="s">
        <v>82</v>
      </c>
      <c r="BK199" s="146">
        <f>ROUND(I199*H199,2)</f>
        <v>0</v>
      </c>
      <c r="BL199" s="13" t="s">
        <v>221</v>
      </c>
      <c r="BM199" s="145" t="s">
        <v>467</v>
      </c>
    </row>
    <row r="200" spans="2:51" s="10" customFormat="1" ht="12">
      <c r="B200" s="147"/>
      <c r="D200" s="148" t="s">
        <v>157</v>
      </c>
      <c r="E200" s="149" t="s">
        <v>1</v>
      </c>
      <c r="F200" s="150" t="s">
        <v>468</v>
      </c>
      <c r="H200" s="151">
        <v>1</v>
      </c>
      <c r="I200" s="426"/>
      <c r="L200" s="147"/>
      <c r="M200" s="152"/>
      <c r="N200" s="153"/>
      <c r="O200" s="153"/>
      <c r="P200" s="153"/>
      <c r="Q200" s="153"/>
      <c r="R200" s="153"/>
      <c r="S200" s="153"/>
      <c r="T200" s="154"/>
      <c r="AT200" s="149" t="s">
        <v>157</v>
      </c>
      <c r="AU200" s="149" t="s">
        <v>84</v>
      </c>
      <c r="AV200" s="10" t="s">
        <v>84</v>
      </c>
      <c r="AW200" s="10" t="s">
        <v>30</v>
      </c>
      <c r="AX200" s="10" t="s">
        <v>82</v>
      </c>
      <c r="AY200" s="149" t="s">
        <v>147</v>
      </c>
    </row>
    <row r="201" spans="1:65" s="2" customFormat="1" ht="24.2" customHeight="1">
      <c r="A201" s="25"/>
      <c r="B201" s="134"/>
      <c r="C201" s="135" t="s">
        <v>327</v>
      </c>
      <c r="D201" s="135" t="s">
        <v>150</v>
      </c>
      <c r="E201" s="136" t="s">
        <v>328</v>
      </c>
      <c r="F201" s="137" t="s">
        <v>329</v>
      </c>
      <c r="G201" s="138" t="s">
        <v>299</v>
      </c>
      <c r="H201" s="139">
        <v>1</v>
      </c>
      <c r="I201" s="331"/>
      <c r="J201" s="140">
        <f>ROUND(I201*H201,2)</f>
        <v>0</v>
      </c>
      <c r="K201" s="137" t="s">
        <v>1</v>
      </c>
      <c r="L201" s="26"/>
      <c r="M201" s="141" t="s">
        <v>1</v>
      </c>
      <c r="N201" s="142" t="s">
        <v>39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5" t="s">
        <v>221</v>
      </c>
      <c r="AT201" s="145" t="s">
        <v>150</v>
      </c>
      <c r="AU201" s="145" t="s">
        <v>84</v>
      </c>
      <c r="AY201" s="13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3" t="s">
        <v>82</v>
      </c>
      <c r="BK201" s="146">
        <f>ROUND(I201*H201,2)</f>
        <v>0</v>
      </c>
      <c r="BL201" s="13" t="s">
        <v>221</v>
      </c>
      <c r="BM201" s="145" t="s">
        <v>330</v>
      </c>
    </row>
    <row r="202" spans="2:51" s="10" customFormat="1" ht="12">
      <c r="B202" s="147"/>
      <c r="D202" s="148" t="s">
        <v>157</v>
      </c>
      <c r="E202" s="149" t="s">
        <v>1</v>
      </c>
      <c r="F202" s="150" t="s">
        <v>331</v>
      </c>
      <c r="H202" s="151">
        <v>1</v>
      </c>
      <c r="L202" s="147"/>
      <c r="M202" s="152"/>
      <c r="N202" s="153"/>
      <c r="O202" s="153"/>
      <c r="P202" s="153"/>
      <c r="Q202" s="153"/>
      <c r="R202" s="153"/>
      <c r="S202" s="153"/>
      <c r="T202" s="154"/>
      <c r="AT202" s="149" t="s">
        <v>157</v>
      </c>
      <c r="AU202" s="149" t="s">
        <v>84</v>
      </c>
      <c r="AV202" s="10" t="s">
        <v>84</v>
      </c>
      <c r="AW202" s="10" t="s">
        <v>30</v>
      </c>
      <c r="AX202" s="10" t="s">
        <v>82</v>
      </c>
      <c r="AY202" s="149" t="s">
        <v>147</v>
      </c>
    </row>
    <row r="203" spans="1:65" s="2" customFormat="1" ht="21.75" customHeight="1">
      <c r="A203" s="25"/>
      <c r="B203" s="134"/>
      <c r="C203" s="135" t="s">
        <v>332</v>
      </c>
      <c r="D203" s="135" t="s">
        <v>150</v>
      </c>
      <c r="E203" s="136" t="s">
        <v>333</v>
      </c>
      <c r="F203" s="137" t="s">
        <v>334</v>
      </c>
      <c r="G203" s="138" t="s">
        <v>335</v>
      </c>
      <c r="H203" s="139">
        <v>7.5</v>
      </c>
      <c r="I203" s="331"/>
      <c r="J203" s="140">
        <f>ROUND(I203*H203,2)</f>
        <v>0</v>
      </c>
      <c r="K203" s="137" t="s">
        <v>1</v>
      </c>
      <c r="L203" s="26"/>
      <c r="M203" s="141" t="s">
        <v>1</v>
      </c>
      <c r="N203" s="142" t="s">
        <v>40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5" t="s">
        <v>221</v>
      </c>
      <c r="AT203" s="145" t="s">
        <v>150</v>
      </c>
      <c r="AU203" s="145" t="s">
        <v>84</v>
      </c>
      <c r="AY203" s="13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3" t="s">
        <v>84</v>
      </c>
      <c r="BK203" s="146">
        <f>ROUND(I203*H203,2)</f>
        <v>0</v>
      </c>
      <c r="BL203" s="13" t="s">
        <v>221</v>
      </c>
      <c r="BM203" s="145" t="s">
        <v>336</v>
      </c>
    </row>
    <row r="204" spans="2:51" s="10" customFormat="1" ht="12">
      <c r="B204" s="147"/>
      <c r="D204" s="148" t="s">
        <v>157</v>
      </c>
      <c r="E204" s="149" t="s">
        <v>1</v>
      </c>
      <c r="F204" s="150" t="s">
        <v>337</v>
      </c>
      <c r="H204" s="151">
        <v>7.5</v>
      </c>
      <c r="L204" s="147"/>
      <c r="M204" s="152"/>
      <c r="N204" s="153"/>
      <c r="O204" s="153"/>
      <c r="P204" s="153"/>
      <c r="Q204" s="153"/>
      <c r="R204" s="153"/>
      <c r="S204" s="153"/>
      <c r="T204" s="154"/>
      <c r="AT204" s="149" t="s">
        <v>157</v>
      </c>
      <c r="AU204" s="149" t="s">
        <v>84</v>
      </c>
      <c r="AV204" s="10" t="s">
        <v>84</v>
      </c>
      <c r="AW204" s="10" t="s">
        <v>30</v>
      </c>
      <c r="AX204" s="10" t="s">
        <v>82</v>
      </c>
      <c r="AY204" s="149" t="s">
        <v>147</v>
      </c>
    </row>
    <row r="205" spans="1:65" s="2" customFormat="1" ht="24.2" customHeight="1">
      <c r="A205" s="25"/>
      <c r="B205" s="134"/>
      <c r="C205" s="135" t="s">
        <v>338</v>
      </c>
      <c r="D205" s="135" t="s">
        <v>150</v>
      </c>
      <c r="E205" s="136" t="s">
        <v>339</v>
      </c>
      <c r="F205" s="137" t="s">
        <v>610</v>
      </c>
      <c r="G205" s="138" t="s">
        <v>299</v>
      </c>
      <c r="H205" s="139">
        <v>1</v>
      </c>
      <c r="I205" s="331"/>
      <c r="J205" s="140">
        <f>ROUND(I205*H205,2)</f>
        <v>0</v>
      </c>
      <c r="K205" s="137" t="s">
        <v>1</v>
      </c>
      <c r="L205" s="26"/>
      <c r="M205" s="141" t="s">
        <v>1</v>
      </c>
      <c r="N205" s="142" t="s">
        <v>40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5" t="s">
        <v>221</v>
      </c>
      <c r="AT205" s="145" t="s">
        <v>150</v>
      </c>
      <c r="AU205" s="145" t="s">
        <v>84</v>
      </c>
      <c r="AY205" s="13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3" t="s">
        <v>84</v>
      </c>
      <c r="BK205" s="146">
        <f>ROUND(I205*H205,2)</f>
        <v>0</v>
      </c>
      <c r="BL205" s="13" t="s">
        <v>221</v>
      </c>
      <c r="BM205" s="145" t="s">
        <v>340</v>
      </c>
    </row>
    <row r="206" spans="2:51" s="10" customFormat="1" ht="12">
      <c r="B206" s="147"/>
      <c r="D206" s="148" t="s">
        <v>157</v>
      </c>
      <c r="E206" s="149" t="s">
        <v>1</v>
      </c>
      <c r="F206" s="150" t="s">
        <v>341</v>
      </c>
      <c r="H206" s="151">
        <v>1</v>
      </c>
      <c r="L206" s="147"/>
      <c r="M206" s="152"/>
      <c r="N206" s="153"/>
      <c r="O206" s="153"/>
      <c r="P206" s="153"/>
      <c r="Q206" s="153"/>
      <c r="R206" s="153"/>
      <c r="S206" s="153"/>
      <c r="T206" s="154"/>
      <c r="AT206" s="149" t="s">
        <v>157</v>
      </c>
      <c r="AU206" s="149" t="s">
        <v>84</v>
      </c>
      <c r="AV206" s="10" t="s">
        <v>84</v>
      </c>
      <c r="AW206" s="10" t="s">
        <v>30</v>
      </c>
      <c r="AX206" s="10" t="s">
        <v>82</v>
      </c>
      <c r="AY206" s="149" t="s">
        <v>147</v>
      </c>
    </row>
    <row r="207" spans="1:65" s="2" customFormat="1" ht="21.75" customHeight="1">
      <c r="A207" s="25"/>
      <c r="B207" s="134"/>
      <c r="C207" s="135" t="s">
        <v>342</v>
      </c>
      <c r="D207" s="135" t="s">
        <v>150</v>
      </c>
      <c r="E207" s="136" t="s">
        <v>343</v>
      </c>
      <c r="F207" s="137" t="s">
        <v>344</v>
      </c>
      <c r="G207" s="138" t="s">
        <v>280</v>
      </c>
      <c r="H207" s="139">
        <v>4</v>
      </c>
      <c r="I207" s="331"/>
      <c r="J207" s="140">
        <f>ROUND(I207*H207,2)</f>
        <v>0</v>
      </c>
      <c r="K207" s="137" t="s">
        <v>154</v>
      </c>
      <c r="L207" s="26"/>
      <c r="M207" s="141" t="s">
        <v>1</v>
      </c>
      <c r="N207" s="142" t="s">
        <v>40</v>
      </c>
      <c r="O207" s="143">
        <v>0.6</v>
      </c>
      <c r="P207" s="143">
        <f>O207*H207</f>
        <v>2.4</v>
      </c>
      <c r="Q207" s="143">
        <v>0</v>
      </c>
      <c r="R207" s="143">
        <f>Q207*H207</f>
        <v>0</v>
      </c>
      <c r="S207" s="143">
        <v>0.013</v>
      </c>
      <c r="T207" s="144">
        <f>S207*H207</f>
        <v>0.052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5" t="s">
        <v>221</v>
      </c>
      <c r="AT207" s="145" t="s">
        <v>150</v>
      </c>
      <c r="AU207" s="145" t="s">
        <v>84</v>
      </c>
      <c r="AY207" s="13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3" t="s">
        <v>84</v>
      </c>
      <c r="BK207" s="146">
        <f>ROUND(I207*H207,2)</f>
        <v>0</v>
      </c>
      <c r="BL207" s="13" t="s">
        <v>221</v>
      </c>
      <c r="BM207" s="145" t="s">
        <v>345</v>
      </c>
    </row>
    <row r="208" spans="2:51" s="10" customFormat="1" ht="12">
      <c r="B208" s="147"/>
      <c r="D208" s="148" t="s">
        <v>157</v>
      </c>
      <c r="E208" s="149" t="s">
        <v>1</v>
      </c>
      <c r="F208" s="150" t="s">
        <v>612</v>
      </c>
      <c r="H208" s="151">
        <v>4</v>
      </c>
      <c r="L208" s="147"/>
      <c r="M208" s="152"/>
      <c r="N208" s="153"/>
      <c r="O208" s="153"/>
      <c r="P208" s="153"/>
      <c r="Q208" s="153"/>
      <c r="R208" s="153"/>
      <c r="S208" s="153"/>
      <c r="T208" s="154"/>
      <c r="AT208" s="149" t="s">
        <v>157</v>
      </c>
      <c r="AU208" s="149" t="s">
        <v>84</v>
      </c>
      <c r="AV208" s="10" t="s">
        <v>84</v>
      </c>
      <c r="AW208" s="10" t="s">
        <v>30</v>
      </c>
      <c r="AX208" s="10" t="s">
        <v>82</v>
      </c>
      <c r="AY208" s="149" t="s">
        <v>147</v>
      </c>
    </row>
    <row r="209" spans="1:65" s="2" customFormat="1" ht="16.5" customHeight="1">
      <c r="A209" s="25"/>
      <c r="B209" s="134"/>
      <c r="C209" s="135" t="s">
        <v>469</v>
      </c>
      <c r="D209" s="135" t="s">
        <v>150</v>
      </c>
      <c r="E209" s="136" t="s">
        <v>470</v>
      </c>
      <c r="F209" s="137" t="s">
        <v>471</v>
      </c>
      <c r="G209" s="138" t="s">
        <v>153</v>
      </c>
      <c r="H209" s="139">
        <v>1.35</v>
      </c>
      <c r="I209" s="331"/>
      <c r="J209" s="140">
        <f>ROUND(I209*H209,2)</f>
        <v>0</v>
      </c>
      <c r="K209" s="137" t="s">
        <v>154</v>
      </c>
      <c r="L209" s="26"/>
      <c r="M209" s="141" t="s">
        <v>1</v>
      </c>
      <c r="N209" s="142" t="s">
        <v>39</v>
      </c>
      <c r="O209" s="143">
        <v>0.42</v>
      </c>
      <c r="P209" s="143">
        <f>O209*H209</f>
        <v>0.5670000000000001</v>
      </c>
      <c r="Q209" s="143">
        <v>0</v>
      </c>
      <c r="R209" s="143">
        <f>Q209*H209</f>
        <v>0</v>
      </c>
      <c r="S209" s="143">
        <v>0.02</v>
      </c>
      <c r="T209" s="144">
        <f>S209*H209</f>
        <v>0.027000000000000003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5" t="s">
        <v>221</v>
      </c>
      <c r="AT209" s="145" t="s">
        <v>150</v>
      </c>
      <c r="AU209" s="145" t="s">
        <v>84</v>
      </c>
      <c r="AY209" s="13" t="s">
        <v>147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3" t="s">
        <v>82</v>
      </c>
      <c r="BK209" s="146">
        <f>ROUND(I209*H209,2)</f>
        <v>0</v>
      </c>
      <c r="BL209" s="13" t="s">
        <v>221</v>
      </c>
      <c r="BM209" s="145" t="s">
        <v>472</v>
      </c>
    </row>
    <row r="210" spans="2:51" s="10" customFormat="1" ht="12">
      <c r="B210" s="147"/>
      <c r="D210" s="148" t="s">
        <v>157</v>
      </c>
      <c r="E210" s="149" t="s">
        <v>1</v>
      </c>
      <c r="F210" s="150" t="s">
        <v>473</v>
      </c>
      <c r="H210" s="151">
        <v>1.35</v>
      </c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84</v>
      </c>
      <c r="AV210" s="10" t="s">
        <v>84</v>
      </c>
      <c r="AW210" s="10" t="s">
        <v>30</v>
      </c>
      <c r="AX210" s="10" t="s">
        <v>82</v>
      </c>
      <c r="AY210" s="149" t="s">
        <v>147</v>
      </c>
    </row>
    <row r="211" spans="1:65" s="2" customFormat="1" ht="24.2" customHeight="1">
      <c r="A211" s="25"/>
      <c r="B211" s="134"/>
      <c r="C211" s="135" t="s">
        <v>346</v>
      </c>
      <c r="D211" s="135" t="s">
        <v>150</v>
      </c>
      <c r="E211" s="136" t="s">
        <v>347</v>
      </c>
      <c r="F211" s="137" t="s">
        <v>348</v>
      </c>
      <c r="G211" s="138" t="s">
        <v>317</v>
      </c>
      <c r="H211" s="139">
        <v>1282.061</v>
      </c>
      <c r="I211" s="331"/>
      <c r="J211" s="140">
        <f>ROUND(I211*H211,2)</f>
        <v>0</v>
      </c>
      <c r="K211" s="137" t="s">
        <v>154</v>
      </c>
      <c r="L211" s="26"/>
      <c r="M211" s="141" t="s">
        <v>1</v>
      </c>
      <c r="N211" s="142" t="s">
        <v>39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5" t="s">
        <v>221</v>
      </c>
      <c r="AT211" s="145" t="s">
        <v>150</v>
      </c>
      <c r="AU211" s="145" t="s">
        <v>84</v>
      </c>
      <c r="AY211" s="13" t="s">
        <v>147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3" t="s">
        <v>82</v>
      </c>
      <c r="BK211" s="146">
        <f>ROUND(I211*H211,2)</f>
        <v>0</v>
      </c>
      <c r="BL211" s="13" t="s">
        <v>221</v>
      </c>
      <c r="BM211" s="145" t="s">
        <v>349</v>
      </c>
    </row>
    <row r="212" spans="2:63" s="9" customFormat="1" ht="22.9" customHeight="1">
      <c r="B212" s="122"/>
      <c r="D212" s="123" t="s">
        <v>73</v>
      </c>
      <c r="E212" s="132" t="s">
        <v>350</v>
      </c>
      <c r="F212" s="132" t="s">
        <v>351</v>
      </c>
      <c r="J212" s="133">
        <f>BK212+J226+J227</f>
        <v>0</v>
      </c>
      <c r="L212" s="122"/>
      <c r="M212" s="126"/>
      <c r="N212" s="127"/>
      <c r="O212" s="127"/>
      <c r="P212" s="128">
        <f>SUM(P213:P228)</f>
        <v>44.15987</v>
      </c>
      <c r="Q212" s="127"/>
      <c r="R212" s="128">
        <f>SUM(R213:R228)</f>
        <v>1.61295675</v>
      </c>
      <c r="S212" s="127"/>
      <c r="T212" s="129">
        <f>SUM(T213:T228)</f>
        <v>0</v>
      </c>
      <c r="AR212" s="123" t="s">
        <v>84</v>
      </c>
      <c r="AT212" s="130" t="s">
        <v>73</v>
      </c>
      <c r="AU212" s="130" t="s">
        <v>82</v>
      </c>
      <c r="AY212" s="123" t="s">
        <v>147</v>
      </c>
      <c r="BK212" s="131">
        <f>SUM(BK213:BK228)</f>
        <v>0</v>
      </c>
    </row>
    <row r="213" spans="1:65" s="2" customFormat="1" ht="16.5" customHeight="1">
      <c r="A213" s="25"/>
      <c r="B213" s="134"/>
      <c r="C213" s="135" t="s">
        <v>352</v>
      </c>
      <c r="D213" s="135" t="s">
        <v>150</v>
      </c>
      <c r="E213" s="136" t="s">
        <v>353</v>
      </c>
      <c r="F213" s="137" t="s">
        <v>354</v>
      </c>
      <c r="G213" s="138" t="s">
        <v>153</v>
      </c>
      <c r="H213" s="139">
        <v>52.095</v>
      </c>
      <c r="I213" s="331"/>
      <c r="J213" s="140">
        <f>ROUND(I213*H213,2)</f>
        <v>0</v>
      </c>
      <c r="K213" s="137" t="s">
        <v>154</v>
      </c>
      <c r="L213" s="26"/>
      <c r="M213" s="141" t="s">
        <v>1</v>
      </c>
      <c r="N213" s="142" t="s">
        <v>40</v>
      </c>
      <c r="O213" s="143">
        <v>0.044</v>
      </c>
      <c r="P213" s="143">
        <f>O213*H213</f>
        <v>2.2921799999999997</v>
      </c>
      <c r="Q213" s="143">
        <v>0.0003</v>
      </c>
      <c r="R213" s="143">
        <f>Q213*H213</f>
        <v>0.015628499999999997</v>
      </c>
      <c r="S213" s="143">
        <v>0</v>
      </c>
      <c r="T213" s="144">
        <f>S213*H213</f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5" t="s">
        <v>221</v>
      </c>
      <c r="AT213" s="145" t="s">
        <v>150</v>
      </c>
      <c r="AU213" s="145" t="s">
        <v>84</v>
      </c>
      <c r="AY213" s="13" t="s">
        <v>147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3" t="s">
        <v>84</v>
      </c>
      <c r="BK213" s="146">
        <f>ROUND(I213*H213,2)</f>
        <v>0</v>
      </c>
      <c r="BL213" s="13" t="s">
        <v>221</v>
      </c>
      <c r="BM213" s="145" t="s">
        <v>355</v>
      </c>
    </row>
    <row r="214" spans="2:51" s="10" customFormat="1" ht="12">
      <c r="B214" s="147"/>
      <c r="D214" s="148" t="s">
        <v>157</v>
      </c>
      <c r="E214" s="149" t="s">
        <v>1</v>
      </c>
      <c r="F214" s="150" t="s">
        <v>356</v>
      </c>
      <c r="H214" s="151">
        <v>9.315</v>
      </c>
      <c r="L214" s="147"/>
      <c r="M214" s="152"/>
      <c r="N214" s="153"/>
      <c r="O214" s="153"/>
      <c r="P214" s="153"/>
      <c r="Q214" s="153"/>
      <c r="R214" s="153"/>
      <c r="S214" s="153"/>
      <c r="T214" s="154"/>
      <c r="AT214" s="149" t="s">
        <v>157</v>
      </c>
      <c r="AU214" s="149" t="s">
        <v>84</v>
      </c>
      <c r="AV214" s="10" t="s">
        <v>84</v>
      </c>
      <c r="AW214" s="10" t="s">
        <v>30</v>
      </c>
      <c r="AX214" s="10" t="s">
        <v>74</v>
      </c>
      <c r="AY214" s="149" t="s">
        <v>147</v>
      </c>
    </row>
    <row r="215" spans="2:51" s="10" customFormat="1" ht="12">
      <c r="B215" s="147"/>
      <c r="D215" s="148" t="s">
        <v>157</v>
      </c>
      <c r="E215" s="149" t="s">
        <v>1</v>
      </c>
      <c r="F215" s="150" t="s">
        <v>357</v>
      </c>
      <c r="H215" s="151">
        <v>21.62</v>
      </c>
      <c r="L215" s="147"/>
      <c r="M215" s="152"/>
      <c r="N215" s="153"/>
      <c r="O215" s="153"/>
      <c r="P215" s="153"/>
      <c r="Q215" s="153"/>
      <c r="R215" s="153"/>
      <c r="S215" s="153"/>
      <c r="T215" s="154"/>
      <c r="AT215" s="149" t="s">
        <v>157</v>
      </c>
      <c r="AU215" s="149" t="s">
        <v>84</v>
      </c>
      <c r="AV215" s="10" t="s">
        <v>84</v>
      </c>
      <c r="AW215" s="10" t="s">
        <v>30</v>
      </c>
      <c r="AX215" s="10" t="s">
        <v>74</v>
      </c>
      <c r="AY215" s="149" t="s">
        <v>147</v>
      </c>
    </row>
    <row r="216" spans="2:51" s="10" customFormat="1" ht="12">
      <c r="B216" s="147"/>
      <c r="D216" s="148" t="s">
        <v>157</v>
      </c>
      <c r="E216" s="149" t="s">
        <v>1</v>
      </c>
      <c r="F216" s="150" t="s">
        <v>358</v>
      </c>
      <c r="H216" s="151">
        <v>21.16</v>
      </c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84</v>
      </c>
      <c r="AV216" s="10" t="s">
        <v>84</v>
      </c>
      <c r="AW216" s="10" t="s">
        <v>30</v>
      </c>
      <c r="AX216" s="10" t="s">
        <v>74</v>
      </c>
      <c r="AY216" s="149" t="s">
        <v>147</v>
      </c>
    </row>
    <row r="217" spans="2:51" s="11" customFormat="1" ht="12">
      <c r="B217" s="155"/>
      <c r="D217" s="148" t="s">
        <v>157</v>
      </c>
      <c r="E217" s="156" t="s">
        <v>1</v>
      </c>
      <c r="F217" s="157" t="s">
        <v>359</v>
      </c>
      <c r="H217" s="158">
        <v>52.095</v>
      </c>
      <c r="L217" s="155"/>
      <c r="M217" s="159"/>
      <c r="N217" s="160"/>
      <c r="O217" s="160"/>
      <c r="P217" s="160"/>
      <c r="Q217" s="160"/>
      <c r="R217" s="160"/>
      <c r="S217" s="160"/>
      <c r="T217" s="161"/>
      <c r="AT217" s="156" t="s">
        <v>157</v>
      </c>
      <c r="AU217" s="156" t="s">
        <v>84</v>
      </c>
      <c r="AV217" s="11" t="s">
        <v>155</v>
      </c>
      <c r="AW217" s="11" t="s">
        <v>30</v>
      </c>
      <c r="AX217" s="11" t="s">
        <v>82</v>
      </c>
      <c r="AY217" s="156" t="s">
        <v>147</v>
      </c>
    </row>
    <row r="218" spans="1:65" s="2" customFormat="1" ht="21.75" customHeight="1">
      <c r="A218" s="25"/>
      <c r="B218" s="134"/>
      <c r="C218" s="135" t="s">
        <v>360</v>
      </c>
      <c r="D218" s="135" t="s">
        <v>150</v>
      </c>
      <c r="E218" s="136" t="s">
        <v>361</v>
      </c>
      <c r="F218" s="137" t="s">
        <v>362</v>
      </c>
      <c r="G218" s="138" t="s">
        <v>153</v>
      </c>
      <c r="H218" s="139">
        <v>52.095</v>
      </c>
      <c r="I218" s="331"/>
      <c r="J218" s="140">
        <f>ROUND(I218*H218,2)</f>
        <v>0</v>
      </c>
      <c r="K218" s="137" t="s">
        <v>154</v>
      </c>
      <c r="L218" s="26"/>
      <c r="M218" s="141" t="s">
        <v>1</v>
      </c>
      <c r="N218" s="142" t="s">
        <v>40</v>
      </c>
      <c r="O218" s="143">
        <v>0.192</v>
      </c>
      <c r="P218" s="143">
        <f>O218*H218</f>
        <v>10.00224</v>
      </c>
      <c r="Q218" s="143">
        <v>0.00455</v>
      </c>
      <c r="R218" s="143">
        <f>Q218*H218</f>
        <v>0.23703225</v>
      </c>
      <c r="S218" s="143">
        <v>0</v>
      </c>
      <c r="T218" s="144">
        <f>S218*H218</f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45" t="s">
        <v>221</v>
      </c>
      <c r="AT218" s="145" t="s">
        <v>150</v>
      </c>
      <c r="AU218" s="145" t="s">
        <v>84</v>
      </c>
      <c r="AY218" s="13" t="s">
        <v>147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3" t="s">
        <v>84</v>
      </c>
      <c r="BK218" s="146">
        <f>ROUND(I218*H218,2)</f>
        <v>0</v>
      </c>
      <c r="BL218" s="13" t="s">
        <v>221</v>
      </c>
      <c r="BM218" s="145" t="s">
        <v>363</v>
      </c>
    </row>
    <row r="219" spans="1:65" s="2" customFormat="1" ht="24.2" customHeight="1">
      <c r="A219" s="25"/>
      <c r="B219" s="134"/>
      <c r="C219" s="135" t="s">
        <v>364</v>
      </c>
      <c r="D219" s="135" t="s">
        <v>150</v>
      </c>
      <c r="E219" s="136" t="s">
        <v>365</v>
      </c>
      <c r="F219" s="137" t="s">
        <v>366</v>
      </c>
      <c r="G219" s="138" t="s">
        <v>367</v>
      </c>
      <c r="H219" s="139">
        <v>1.25</v>
      </c>
      <c r="I219" s="331"/>
      <c r="J219" s="140">
        <f>ROUND(I219*H219,2)</f>
        <v>0</v>
      </c>
      <c r="K219" s="137" t="s">
        <v>154</v>
      </c>
      <c r="L219" s="26"/>
      <c r="M219" s="141" t="s">
        <v>1</v>
      </c>
      <c r="N219" s="142" t="s">
        <v>40</v>
      </c>
      <c r="O219" s="143">
        <v>0.07</v>
      </c>
      <c r="P219" s="143">
        <f>O219*H219</f>
        <v>0.08750000000000001</v>
      </c>
      <c r="Q219" s="143">
        <v>0.0002</v>
      </c>
      <c r="R219" s="143">
        <f>Q219*H219</f>
        <v>0.00025</v>
      </c>
      <c r="S219" s="143">
        <v>0</v>
      </c>
      <c r="T219" s="144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5" t="s">
        <v>221</v>
      </c>
      <c r="AT219" s="145" t="s">
        <v>150</v>
      </c>
      <c r="AU219" s="145" t="s">
        <v>84</v>
      </c>
      <c r="AY219" s="13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3" t="s">
        <v>84</v>
      </c>
      <c r="BK219" s="146">
        <f>ROUND(I219*H219,2)</f>
        <v>0</v>
      </c>
      <c r="BL219" s="13" t="s">
        <v>221</v>
      </c>
      <c r="BM219" s="145" t="s">
        <v>368</v>
      </c>
    </row>
    <row r="220" spans="2:51" s="10" customFormat="1" ht="12">
      <c r="B220" s="147"/>
      <c r="D220" s="148" t="s">
        <v>157</v>
      </c>
      <c r="E220" s="149" t="s">
        <v>1</v>
      </c>
      <c r="F220" s="150" t="s">
        <v>369</v>
      </c>
      <c r="H220" s="151">
        <v>1.25</v>
      </c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84</v>
      </c>
      <c r="AV220" s="10" t="s">
        <v>84</v>
      </c>
      <c r="AW220" s="10" t="s">
        <v>30</v>
      </c>
      <c r="AX220" s="10" t="s">
        <v>82</v>
      </c>
      <c r="AY220" s="149" t="s">
        <v>147</v>
      </c>
    </row>
    <row r="221" spans="1:65" s="2" customFormat="1" ht="21.75" customHeight="1">
      <c r="A221" s="25"/>
      <c r="B221" s="134"/>
      <c r="C221" s="162" t="s">
        <v>370</v>
      </c>
      <c r="D221" s="162" t="s">
        <v>371</v>
      </c>
      <c r="E221" s="163" t="s">
        <v>372</v>
      </c>
      <c r="F221" s="164" t="s">
        <v>373</v>
      </c>
      <c r="G221" s="165" t="s">
        <v>367</v>
      </c>
      <c r="H221" s="166">
        <v>1.375</v>
      </c>
      <c r="I221" s="332"/>
      <c r="J221" s="167">
        <f>ROUND(I221*H221,2)</f>
        <v>0</v>
      </c>
      <c r="K221" s="164" t="s">
        <v>154</v>
      </c>
      <c r="L221" s="168"/>
      <c r="M221" s="169" t="s">
        <v>1</v>
      </c>
      <c r="N221" s="170" t="s">
        <v>40</v>
      </c>
      <c r="O221" s="143">
        <v>0</v>
      </c>
      <c r="P221" s="143">
        <f>O221*H221</f>
        <v>0</v>
      </c>
      <c r="Q221" s="143">
        <v>0.00026</v>
      </c>
      <c r="R221" s="143">
        <f>Q221*H221</f>
        <v>0.00035749999999999996</v>
      </c>
      <c r="S221" s="143">
        <v>0</v>
      </c>
      <c r="T221" s="144">
        <f>S221*H221</f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45" t="s">
        <v>374</v>
      </c>
      <c r="AT221" s="145" t="s">
        <v>371</v>
      </c>
      <c r="AU221" s="145" t="s">
        <v>84</v>
      </c>
      <c r="AY221" s="13" t="s">
        <v>147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3" t="s">
        <v>84</v>
      </c>
      <c r="BK221" s="146">
        <f>ROUND(I221*H221,2)</f>
        <v>0</v>
      </c>
      <c r="BL221" s="13" t="s">
        <v>221</v>
      </c>
      <c r="BM221" s="145" t="s">
        <v>375</v>
      </c>
    </row>
    <row r="222" spans="2:51" s="10" customFormat="1" ht="12">
      <c r="B222" s="147"/>
      <c r="D222" s="148" t="s">
        <v>157</v>
      </c>
      <c r="F222" s="150" t="s">
        <v>376</v>
      </c>
      <c r="H222" s="151">
        <v>1.375</v>
      </c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84</v>
      </c>
      <c r="AV222" s="10" t="s">
        <v>84</v>
      </c>
      <c r="AW222" s="10" t="s">
        <v>3</v>
      </c>
      <c r="AX222" s="10" t="s">
        <v>82</v>
      </c>
      <c r="AY222" s="149" t="s">
        <v>147</v>
      </c>
    </row>
    <row r="223" spans="1:65" s="2" customFormat="1" ht="33" customHeight="1">
      <c r="A223" s="25"/>
      <c r="B223" s="134"/>
      <c r="C223" s="135" t="s">
        <v>377</v>
      </c>
      <c r="D223" s="135" t="s">
        <v>150</v>
      </c>
      <c r="E223" s="136" t="s">
        <v>378</v>
      </c>
      <c r="F223" s="137" t="s">
        <v>379</v>
      </c>
      <c r="G223" s="138" t="s">
        <v>153</v>
      </c>
      <c r="H223" s="139">
        <v>52.095</v>
      </c>
      <c r="I223" s="331"/>
      <c r="J223" s="140">
        <f>ROUND(I223*H223,2)</f>
        <v>0</v>
      </c>
      <c r="K223" s="137" t="s">
        <v>154</v>
      </c>
      <c r="L223" s="26"/>
      <c r="M223" s="141" t="s">
        <v>1</v>
      </c>
      <c r="N223" s="142" t="s">
        <v>40</v>
      </c>
      <c r="O223" s="143">
        <v>0.61</v>
      </c>
      <c r="P223" s="143">
        <f>O223*H223</f>
        <v>31.777949999999997</v>
      </c>
      <c r="Q223" s="143">
        <v>0.0063</v>
      </c>
      <c r="R223" s="143">
        <f>Q223*H223</f>
        <v>0.3281985</v>
      </c>
      <c r="S223" s="143">
        <v>0</v>
      </c>
      <c r="T223" s="144">
        <f>S223*H223</f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5" t="s">
        <v>221</v>
      </c>
      <c r="AT223" s="145" t="s">
        <v>150</v>
      </c>
      <c r="AU223" s="145" t="s">
        <v>84</v>
      </c>
      <c r="AY223" s="13" t="s">
        <v>147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3" t="s">
        <v>84</v>
      </c>
      <c r="BK223" s="146">
        <f>ROUND(I223*H223,2)</f>
        <v>0</v>
      </c>
      <c r="BL223" s="13" t="s">
        <v>221</v>
      </c>
      <c r="BM223" s="145" t="s">
        <v>380</v>
      </c>
    </row>
    <row r="224" spans="1:65" s="2" customFormat="1" ht="24.2" customHeight="1">
      <c r="A224" s="25"/>
      <c r="B224" s="134"/>
      <c r="C224" s="162" t="s">
        <v>381</v>
      </c>
      <c r="D224" s="162" t="s">
        <v>371</v>
      </c>
      <c r="E224" s="163" t="s">
        <v>382</v>
      </c>
      <c r="F224" s="164" t="s">
        <v>383</v>
      </c>
      <c r="G224" s="165" t="s">
        <v>153</v>
      </c>
      <c r="H224" s="166">
        <v>57.305</v>
      </c>
      <c r="I224" s="332"/>
      <c r="J224" s="167">
        <f>ROUND(I224*H224,2)</f>
        <v>0</v>
      </c>
      <c r="K224" s="164" t="s">
        <v>154</v>
      </c>
      <c r="L224" s="168"/>
      <c r="M224" s="169" t="s">
        <v>1</v>
      </c>
      <c r="N224" s="170" t="s">
        <v>40</v>
      </c>
      <c r="O224" s="143">
        <v>0</v>
      </c>
      <c r="P224" s="143">
        <f>O224*H224</f>
        <v>0</v>
      </c>
      <c r="Q224" s="143">
        <v>0.018</v>
      </c>
      <c r="R224" s="143">
        <f>Q224*H224</f>
        <v>1.03149</v>
      </c>
      <c r="S224" s="143">
        <v>0</v>
      </c>
      <c r="T224" s="144">
        <f>S224*H224</f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5" t="s">
        <v>374</v>
      </c>
      <c r="AT224" s="145" t="s">
        <v>371</v>
      </c>
      <c r="AU224" s="145" t="s">
        <v>84</v>
      </c>
      <c r="AY224" s="13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3" t="s">
        <v>84</v>
      </c>
      <c r="BK224" s="146">
        <f>ROUND(I224*H224,2)</f>
        <v>0</v>
      </c>
      <c r="BL224" s="13" t="s">
        <v>221</v>
      </c>
      <c r="BM224" s="145" t="s">
        <v>384</v>
      </c>
    </row>
    <row r="225" spans="2:51" s="10" customFormat="1" ht="12">
      <c r="B225" s="147"/>
      <c r="D225" s="148" t="s">
        <v>157</v>
      </c>
      <c r="F225" s="150" t="s">
        <v>385</v>
      </c>
      <c r="H225" s="151">
        <v>57.305</v>
      </c>
      <c r="L225" s="147"/>
      <c r="M225" s="152"/>
      <c r="N225" s="153"/>
      <c r="O225" s="153"/>
      <c r="P225" s="153"/>
      <c r="Q225" s="153"/>
      <c r="R225" s="153"/>
      <c r="S225" s="153"/>
      <c r="T225" s="154"/>
      <c r="AT225" s="149" t="s">
        <v>157</v>
      </c>
      <c r="AU225" s="149" t="s">
        <v>84</v>
      </c>
      <c r="AV225" s="10" t="s">
        <v>84</v>
      </c>
      <c r="AW225" s="10" t="s">
        <v>3</v>
      </c>
      <c r="AX225" s="10" t="s">
        <v>82</v>
      </c>
      <c r="AY225" s="149" t="s">
        <v>147</v>
      </c>
    </row>
    <row r="226" spans="1:65" s="2" customFormat="1" ht="24.2" customHeight="1">
      <c r="A226" s="176"/>
      <c r="B226" s="134"/>
      <c r="C226" s="135">
        <v>64</v>
      </c>
      <c r="D226" s="135" t="s">
        <v>150</v>
      </c>
      <c r="E226" s="136" t="s">
        <v>783</v>
      </c>
      <c r="F226" s="137" t="s">
        <v>784</v>
      </c>
      <c r="G226" s="138" t="s">
        <v>367</v>
      </c>
      <c r="H226" s="139">
        <v>38.55</v>
      </c>
      <c r="I226" s="331"/>
      <c r="J226" s="140">
        <f>ROUND(I226*H226,2)</f>
        <v>0</v>
      </c>
      <c r="K226" s="137" t="s">
        <v>154</v>
      </c>
      <c r="L226" s="26"/>
      <c r="M226" s="141" t="s">
        <v>1</v>
      </c>
      <c r="N226" s="142" t="s">
        <v>39</v>
      </c>
      <c r="O226" s="143">
        <v>0</v>
      </c>
      <c r="P226" s="143">
        <f>O226*H228</f>
        <v>0</v>
      </c>
      <c r="Q226" s="143">
        <v>0</v>
      </c>
      <c r="R226" s="143">
        <f>Q226*H228</f>
        <v>0</v>
      </c>
      <c r="S226" s="143">
        <v>0</v>
      </c>
      <c r="T226" s="144">
        <f>S226*H228</f>
        <v>0</v>
      </c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R226" s="145" t="s">
        <v>221</v>
      </c>
      <c r="AT226" s="145" t="s">
        <v>150</v>
      </c>
      <c r="AU226" s="145" t="s">
        <v>84</v>
      </c>
      <c r="AY226" s="13" t="s">
        <v>147</v>
      </c>
      <c r="BE226" s="146">
        <f>IF(N226="základní",J228,0)</f>
        <v>0</v>
      </c>
      <c r="BF226" s="146">
        <f>IF(N226="snížená",J228,0)</f>
        <v>0</v>
      </c>
      <c r="BG226" s="146">
        <f>IF(N226="zákl. přenesená",J228,0)</f>
        <v>0</v>
      </c>
      <c r="BH226" s="146">
        <f>IF(N226="sníž. přenesená",J228,0)</f>
        <v>0</v>
      </c>
      <c r="BI226" s="146">
        <f>IF(N226="nulová",J228,0)</f>
        <v>0</v>
      </c>
      <c r="BJ226" s="13" t="s">
        <v>82</v>
      </c>
      <c r="BK226" s="146">
        <f>ROUND(I228*H228,2)</f>
        <v>0</v>
      </c>
      <c r="BL226" s="13" t="s">
        <v>221</v>
      </c>
      <c r="BM226" s="145" t="s">
        <v>389</v>
      </c>
    </row>
    <row r="227" spans="1:65" s="2" customFormat="1" ht="24.2" customHeight="1">
      <c r="A227" s="176"/>
      <c r="B227" s="134"/>
      <c r="C227" s="135">
        <v>65</v>
      </c>
      <c r="D227" s="135" t="s">
        <v>150</v>
      </c>
      <c r="E227" s="136" t="s">
        <v>785</v>
      </c>
      <c r="F227" s="137" t="s">
        <v>786</v>
      </c>
      <c r="G227" s="138" t="s">
        <v>367</v>
      </c>
      <c r="H227" s="139">
        <v>56</v>
      </c>
      <c r="I227" s="331"/>
      <c r="J227" s="140">
        <f>ROUND(I227*H227,2)</f>
        <v>0</v>
      </c>
      <c r="K227" s="137" t="s">
        <v>154</v>
      </c>
      <c r="L227" s="26"/>
      <c r="M227" s="141" t="s">
        <v>1</v>
      </c>
      <c r="N227" s="142" t="s">
        <v>39</v>
      </c>
      <c r="O227" s="143">
        <v>0</v>
      </c>
      <c r="P227" s="143">
        <f>O227*H229</f>
        <v>0</v>
      </c>
      <c r="Q227" s="143">
        <v>0</v>
      </c>
      <c r="R227" s="143">
        <f>Q227*H229</f>
        <v>0</v>
      </c>
      <c r="S227" s="143">
        <v>0</v>
      </c>
      <c r="T227" s="144">
        <f>S227*H229</f>
        <v>0</v>
      </c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R227" s="145" t="s">
        <v>221</v>
      </c>
      <c r="AT227" s="145" t="s">
        <v>150</v>
      </c>
      <c r="AU227" s="145" t="s">
        <v>84</v>
      </c>
      <c r="AY227" s="13" t="s">
        <v>147</v>
      </c>
      <c r="BE227" s="146">
        <f>IF(N227="základní",J229,0)</f>
        <v>0</v>
      </c>
      <c r="BF227" s="146">
        <f>IF(N227="snížená",J229,0)</f>
        <v>0</v>
      </c>
      <c r="BG227" s="146">
        <f>IF(N227="zákl. přenesená",J229,0)</f>
        <v>0</v>
      </c>
      <c r="BH227" s="146">
        <f>IF(N227="sníž. přenesená",J229,0)</f>
        <v>0</v>
      </c>
      <c r="BI227" s="146">
        <f>IF(N227="nulová",J229,0)</f>
        <v>0</v>
      </c>
      <c r="BJ227" s="13" t="s">
        <v>82</v>
      </c>
      <c r="BK227" s="146">
        <f>ROUND(I229*H229,2)</f>
        <v>0</v>
      </c>
      <c r="BL227" s="13" t="s">
        <v>221</v>
      </c>
      <c r="BM227" s="145" t="s">
        <v>389</v>
      </c>
    </row>
    <row r="228" spans="1:65" s="2" customFormat="1" ht="24.2" customHeight="1">
      <c r="A228" s="25"/>
      <c r="B228" s="134"/>
      <c r="C228" s="135" t="s">
        <v>386</v>
      </c>
      <c r="D228" s="135" t="s">
        <v>150</v>
      </c>
      <c r="E228" s="136" t="s">
        <v>387</v>
      </c>
      <c r="F228" s="137" t="s">
        <v>388</v>
      </c>
      <c r="G228" s="138" t="s">
        <v>317</v>
      </c>
      <c r="H228" s="139">
        <v>665.57</v>
      </c>
      <c r="I228" s="331"/>
      <c r="J228" s="140">
        <f>ROUND(I228*H228,2)</f>
        <v>0</v>
      </c>
      <c r="K228" s="137" t="s">
        <v>154</v>
      </c>
      <c r="L228" s="26"/>
      <c r="M228" s="141" t="s">
        <v>1</v>
      </c>
      <c r="N228" s="142" t="s">
        <v>39</v>
      </c>
      <c r="O228" s="143">
        <v>0</v>
      </c>
      <c r="P228" s="143">
        <f>O228*H228</f>
        <v>0</v>
      </c>
      <c r="Q228" s="143">
        <v>0</v>
      </c>
      <c r="R228" s="143">
        <f>Q228*H228</f>
        <v>0</v>
      </c>
      <c r="S228" s="143">
        <v>0</v>
      </c>
      <c r="T228" s="144">
        <f>S228*H228</f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45" t="s">
        <v>221</v>
      </c>
      <c r="AT228" s="145" t="s">
        <v>150</v>
      </c>
      <c r="AU228" s="145" t="s">
        <v>84</v>
      </c>
      <c r="AY228" s="13" t="s">
        <v>147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3" t="s">
        <v>82</v>
      </c>
      <c r="BK228" s="146">
        <f>ROUND(I228*H228,2)</f>
        <v>0</v>
      </c>
      <c r="BL228" s="13" t="s">
        <v>221</v>
      </c>
      <c r="BM228" s="145" t="s">
        <v>389</v>
      </c>
    </row>
    <row r="229" spans="2:63" s="9" customFormat="1" ht="22.9" customHeight="1">
      <c r="B229" s="122"/>
      <c r="D229" s="123" t="s">
        <v>73</v>
      </c>
      <c r="E229" s="132" t="s">
        <v>390</v>
      </c>
      <c r="F229" s="132" t="s">
        <v>391</v>
      </c>
      <c r="J229" s="133">
        <f>BK229</f>
        <v>0</v>
      </c>
      <c r="L229" s="122"/>
      <c r="M229" s="126"/>
      <c r="N229" s="127"/>
      <c r="O229" s="127"/>
      <c r="P229" s="128">
        <f>SUM(P230:P235)</f>
        <v>24.9984</v>
      </c>
      <c r="Q229" s="127"/>
      <c r="R229" s="128">
        <f>SUM(R230:R235)</f>
        <v>0.692832</v>
      </c>
      <c r="S229" s="127"/>
      <c r="T229" s="129">
        <f>SUM(T230:T235)</f>
        <v>0</v>
      </c>
      <c r="AR229" s="123" t="s">
        <v>84</v>
      </c>
      <c r="AT229" s="130" t="s">
        <v>73</v>
      </c>
      <c r="AU229" s="130" t="s">
        <v>82</v>
      </c>
      <c r="AY229" s="123" t="s">
        <v>147</v>
      </c>
      <c r="BK229" s="131">
        <f>SUM(BK230:BK235)</f>
        <v>0</v>
      </c>
    </row>
    <row r="230" spans="1:65" s="2" customFormat="1" ht="16.5" customHeight="1">
      <c r="A230" s="25"/>
      <c r="B230" s="134"/>
      <c r="C230" s="135" t="s">
        <v>392</v>
      </c>
      <c r="D230" s="135" t="s">
        <v>150</v>
      </c>
      <c r="E230" s="136" t="s">
        <v>393</v>
      </c>
      <c r="F230" s="137" t="s">
        <v>394</v>
      </c>
      <c r="G230" s="138" t="s">
        <v>153</v>
      </c>
      <c r="H230" s="139">
        <v>67.2</v>
      </c>
      <c r="I230" s="331"/>
      <c r="J230" s="140">
        <f>ROUND(I230*H230,2)</f>
        <v>0</v>
      </c>
      <c r="K230" s="137" t="s">
        <v>154</v>
      </c>
      <c r="L230" s="26"/>
      <c r="M230" s="141" t="s">
        <v>1</v>
      </c>
      <c r="N230" s="142" t="s">
        <v>40</v>
      </c>
      <c r="O230" s="143">
        <v>0.162</v>
      </c>
      <c r="P230" s="143">
        <f>O230*H230</f>
        <v>10.8864</v>
      </c>
      <c r="Q230" s="143">
        <v>0.005</v>
      </c>
      <c r="R230" s="143">
        <f>Q230*H230</f>
        <v>0.336</v>
      </c>
      <c r="S230" s="143">
        <v>0</v>
      </c>
      <c r="T230" s="144">
        <f>S230*H230</f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5" t="s">
        <v>221</v>
      </c>
      <c r="AT230" s="145" t="s">
        <v>150</v>
      </c>
      <c r="AU230" s="145" t="s">
        <v>84</v>
      </c>
      <c r="AY230" s="13" t="s">
        <v>147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3" t="s">
        <v>84</v>
      </c>
      <c r="BK230" s="146">
        <f>ROUND(I230*H230,2)</f>
        <v>0</v>
      </c>
      <c r="BL230" s="13" t="s">
        <v>221</v>
      </c>
      <c r="BM230" s="145" t="s">
        <v>395</v>
      </c>
    </row>
    <row r="231" spans="2:51" s="10" customFormat="1" ht="12">
      <c r="B231" s="147"/>
      <c r="D231" s="148" t="s">
        <v>157</v>
      </c>
      <c r="E231" s="149" t="s">
        <v>1</v>
      </c>
      <c r="F231" s="150" t="s">
        <v>396</v>
      </c>
      <c r="H231" s="151">
        <v>67.2</v>
      </c>
      <c r="L231" s="147"/>
      <c r="M231" s="152"/>
      <c r="N231" s="153"/>
      <c r="O231" s="153"/>
      <c r="P231" s="153"/>
      <c r="Q231" s="153"/>
      <c r="R231" s="153"/>
      <c r="S231" s="153"/>
      <c r="T231" s="154"/>
      <c r="AT231" s="149" t="s">
        <v>157</v>
      </c>
      <c r="AU231" s="149" t="s">
        <v>84</v>
      </c>
      <c r="AV231" s="10" t="s">
        <v>84</v>
      </c>
      <c r="AW231" s="10" t="s">
        <v>30</v>
      </c>
      <c r="AX231" s="10" t="s">
        <v>82</v>
      </c>
      <c r="AY231" s="149" t="s">
        <v>147</v>
      </c>
    </row>
    <row r="232" spans="1:65" s="2" customFormat="1" ht="16.5" customHeight="1">
      <c r="A232" s="25"/>
      <c r="B232" s="134"/>
      <c r="C232" s="135" t="s">
        <v>397</v>
      </c>
      <c r="D232" s="135" t="s">
        <v>150</v>
      </c>
      <c r="E232" s="136" t="s">
        <v>398</v>
      </c>
      <c r="F232" s="137" t="s">
        <v>399</v>
      </c>
      <c r="G232" s="138" t="s">
        <v>153</v>
      </c>
      <c r="H232" s="139">
        <v>67.2</v>
      </c>
      <c r="I232" s="331"/>
      <c r="J232" s="140">
        <f>ROUND(I232*H232,2)</f>
        <v>0</v>
      </c>
      <c r="K232" s="137" t="s">
        <v>154</v>
      </c>
      <c r="L232" s="26"/>
      <c r="M232" s="141" t="s">
        <v>1</v>
      </c>
      <c r="N232" s="142" t="s">
        <v>40</v>
      </c>
      <c r="O232" s="143">
        <v>0.007</v>
      </c>
      <c r="P232" s="143">
        <f>O232*H232</f>
        <v>0.47040000000000004</v>
      </c>
      <c r="Q232" s="143">
        <v>0.0051</v>
      </c>
      <c r="R232" s="143">
        <f>Q232*H232</f>
        <v>0.34272</v>
      </c>
      <c r="S232" s="143">
        <v>0</v>
      </c>
      <c r="T232" s="144">
        <f>S232*H232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5" t="s">
        <v>221</v>
      </c>
      <c r="AT232" s="145" t="s">
        <v>150</v>
      </c>
      <c r="AU232" s="145" t="s">
        <v>84</v>
      </c>
      <c r="AY232" s="13" t="s">
        <v>147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3" t="s">
        <v>84</v>
      </c>
      <c r="BK232" s="146">
        <f>ROUND(I232*H232,2)</f>
        <v>0</v>
      </c>
      <c r="BL232" s="13" t="s">
        <v>221</v>
      </c>
      <c r="BM232" s="145" t="s">
        <v>400</v>
      </c>
    </row>
    <row r="233" spans="1:65" s="2" customFormat="1" ht="21.75" customHeight="1">
      <c r="A233" s="25"/>
      <c r="B233" s="134"/>
      <c r="C233" s="135" t="s">
        <v>401</v>
      </c>
      <c r="D233" s="135" t="s">
        <v>150</v>
      </c>
      <c r="E233" s="136" t="s">
        <v>402</v>
      </c>
      <c r="F233" s="137" t="s">
        <v>403</v>
      </c>
      <c r="G233" s="138" t="s">
        <v>153</v>
      </c>
      <c r="H233" s="139">
        <v>67.2</v>
      </c>
      <c r="I233" s="331"/>
      <c r="J233" s="140">
        <f>ROUND(I233*H233,2)</f>
        <v>0</v>
      </c>
      <c r="K233" s="137" t="s">
        <v>154</v>
      </c>
      <c r="L233" s="26"/>
      <c r="M233" s="141" t="s">
        <v>1</v>
      </c>
      <c r="N233" s="142" t="s">
        <v>40</v>
      </c>
      <c r="O233" s="143">
        <v>0.099</v>
      </c>
      <c r="P233" s="143">
        <f>O233*H233</f>
        <v>6.652800000000001</v>
      </c>
      <c r="Q233" s="143">
        <v>6E-05</v>
      </c>
      <c r="R233" s="143">
        <f>Q233*H233</f>
        <v>0.004032</v>
      </c>
      <c r="S233" s="143">
        <v>0</v>
      </c>
      <c r="T233" s="144">
        <f>S233*H233</f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45" t="s">
        <v>221</v>
      </c>
      <c r="AT233" s="145" t="s">
        <v>150</v>
      </c>
      <c r="AU233" s="145" t="s">
        <v>84</v>
      </c>
      <c r="AY233" s="13" t="s">
        <v>147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3" t="s">
        <v>84</v>
      </c>
      <c r="BK233" s="146">
        <f>ROUND(I233*H233,2)</f>
        <v>0</v>
      </c>
      <c r="BL233" s="13" t="s">
        <v>221</v>
      </c>
      <c r="BM233" s="145" t="s">
        <v>404</v>
      </c>
    </row>
    <row r="234" spans="1:65" s="2" customFormat="1" ht="16.5" customHeight="1">
      <c r="A234" s="25"/>
      <c r="B234" s="134"/>
      <c r="C234" s="135" t="s">
        <v>405</v>
      </c>
      <c r="D234" s="135" t="s">
        <v>150</v>
      </c>
      <c r="E234" s="136" t="s">
        <v>406</v>
      </c>
      <c r="F234" s="137" t="s">
        <v>407</v>
      </c>
      <c r="G234" s="138" t="s">
        <v>153</v>
      </c>
      <c r="H234" s="139">
        <v>67.2</v>
      </c>
      <c r="I234" s="331"/>
      <c r="J234" s="140">
        <f>ROUND(I234*H234,2)</f>
        <v>0</v>
      </c>
      <c r="K234" s="137" t="s">
        <v>154</v>
      </c>
      <c r="L234" s="26"/>
      <c r="M234" s="141" t="s">
        <v>1</v>
      </c>
      <c r="N234" s="142" t="s">
        <v>40</v>
      </c>
      <c r="O234" s="143">
        <v>0.104</v>
      </c>
      <c r="P234" s="143">
        <f>O234*H234</f>
        <v>6.9888</v>
      </c>
      <c r="Q234" s="143">
        <v>0.00015</v>
      </c>
      <c r="R234" s="143">
        <f>Q234*H234</f>
        <v>0.010079999999999999</v>
      </c>
      <c r="S234" s="143">
        <v>0</v>
      </c>
      <c r="T234" s="144">
        <f>S234*H234</f>
        <v>0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45" t="s">
        <v>221</v>
      </c>
      <c r="AT234" s="145" t="s">
        <v>150</v>
      </c>
      <c r="AU234" s="145" t="s">
        <v>84</v>
      </c>
      <c r="AY234" s="13" t="s">
        <v>147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3" t="s">
        <v>84</v>
      </c>
      <c r="BK234" s="146">
        <f>ROUND(I234*H234,2)</f>
        <v>0</v>
      </c>
      <c r="BL234" s="13" t="s">
        <v>221</v>
      </c>
      <c r="BM234" s="145" t="s">
        <v>408</v>
      </c>
    </row>
    <row r="235" spans="1:65" s="2" customFormat="1" ht="24.2" customHeight="1">
      <c r="A235" s="25"/>
      <c r="B235" s="134"/>
      <c r="C235" s="135" t="s">
        <v>409</v>
      </c>
      <c r="D235" s="135" t="s">
        <v>150</v>
      </c>
      <c r="E235" s="136" t="s">
        <v>410</v>
      </c>
      <c r="F235" s="137" t="s">
        <v>411</v>
      </c>
      <c r="G235" s="138" t="s">
        <v>317</v>
      </c>
      <c r="H235" s="139">
        <v>234.998</v>
      </c>
      <c r="I235" s="331"/>
      <c r="J235" s="140">
        <f>ROUND(I235*H235,2)</f>
        <v>0</v>
      </c>
      <c r="K235" s="137" t="s">
        <v>154</v>
      </c>
      <c r="L235" s="26"/>
      <c r="M235" s="141" t="s">
        <v>1</v>
      </c>
      <c r="N235" s="142" t="s">
        <v>39</v>
      </c>
      <c r="O235" s="143">
        <v>0</v>
      </c>
      <c r="P235" s="143">
        <f>O235*H235</f>
        <v>0</v>
      </c>
      <c r="Q235" s="143">
        <v>0</v>
      </c>
      <c r="R235" s="143">
        <f>Q235*H235</f>
        <v>0</v>
      </c>
      <c r="S235" s="143">
        <v>0</v>
      </c>
      <c r="T235" s="144">
        <f>S235*H235</f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45" t="s">
        <v>221</v>
      </c>
      <c r="AT235" s="145" t="s">
        <v>150</v>
      </c>
      <c r="AU235" s="145" t="s">
        <v>84</v>
      </c>
      <c r="AY235" s="13" t="s">
        <v>147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3" t="s">
        <v>82</v>
      </c>
      <c r="BK235" s="146">
        <f>ROUND(I235*H235,2)</f>
        <v>0</v>
      </c>
      <c r="BL235" s="13" t="s">
        <v>221</v>
      </c>
      <c r="BM235" s="145" t="s">
        <v>412</v>
      </c>
    </row>
    <row r="236" spans="2:63" s="9" customFormat="1" ht="22.9" customHeight="1">
      <c r="B236" s="122"/>
      <c r="D236" s="123" t="s">
        <v>73</v>
      </c>
      <c r="E236" s="132" t="s">
        <v>413</v>
      </c>
      <c r="F236" s="132" t="s">
        <v>414</v>
      </c>
      <c r="J236" s="133">
        <f>BK236</f>
        <v>0</v>
      </c>
      <c r="L236" s="122"/>
      <c r="M236" s="126"/>
      <c r="N236" s="127"/>
      <c r="O236" s="127"/>
      <c r="P236" s="128">
        <f>SUM(P237:P251)</f>
        <v>144.5076</v>
      </c>
      <c r="Q236" s="127"/>
      <c r="R236" s="128">
        <f>SUM(R237:R251)</f>
        <v>0.21531</v>
      </c>
      <c r="S236" s="127"/>
      <c r="T236" s="129">
        <f>SUM(T237:T251)</f>
        <v>0</v>
      </c>
      <c r="AR236" s="123" t="s">
        <v>84</v>
      </c>
      <c r="AT236" s="130" t="s">
        <v>73</v>
      </c>
      <c r="AU236" s="130" t="s">
        <v>82</v>
      </c>
      <c r="AY236" s="123" t="s">
        <v>147</v>
      </c>
      <c r="BK236" s="131">
        <f>SUM(BK237:BK251)</f>
        <v>0</v>
      </c>
    </row>
    <row r="237" spans="1:65" s="2" customFormat="1" ht="16.5" customHeight="1">
      <c r="A237" s="25"/>
      <c r="B237" s="134"/>
      <c r="C237" s="135" t="s">
        <v>415</v>
      </c>
      <c r="D237" s="135" t="s">
        <v>150</v>
      </c>
      <c r="E237" s="136" t="s">
        <v>416</v>
      </c>
      <c r="F237" s="137" t="s">
        <v>417</v>
      </c>
      <c r="G237" s="138" t="s">
        <v>153</v>
      </c>
      <c r="H237" s="139">
        <v>85.8</v>
      </c>
      <c r="I237" s="331"/>
      <c r="J237" s="140">
        <f>ROUND(I237*H237,2)</f>
        <v>0</v>
      </c>
      <c r="K237" s="137" t="s">
        <v>154</v>
      </c>
      <c r="L237" s="26"/>
      <c r="M237" s="141" t="s">
        <v>1</v>
      </c>
      <c r="N237" s="142" t="s">
        <v>40</v>
      </c>
      <c r="O237" s="143">
        <v>0.1</v>
      </c>
      <c r="P237" s="143">
        <f>O237*H237</f>
        <v>8.58</v>
      </c>
      <c r="Q237" s="143">
        <v>7E-05</v>
      </c>
      <c r="R237" s="143">
        <f>Q237*H237</f>
        <v>0.006005999999999999</v>
      </c>
      <c r="S237" s="143">
        <v>0</v>
      </c>
      <c r="T237" s="144">
        <f>S237*H237</f>
        <v>0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45" t="s">
        <v>221</v>
      </c>
      <c r="AT237" s="145" t="s">
        <v>150</v>
      </c>
      <c r="AU237" s="145" t="s">
        <v>84</v>
      </c>
      <c r="AY237" s="13" t="s">
        <v>147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3" t="s">
        <v>84</v>
      </c>
      <c r="BK237" s="146">
        <f>ROUND(I237*H237,2)</f>
        <v>0</v>
      </c>
      <c r="BL237" s="13" t="s">
        <v>221</v>
      </c>
      <c r="BM237" s="145" t="s">
        <v>418</v>
      </c>
    </row>
    <row r="238" spans="2:51" s="10" customFormat="1" ht="12">
      <c r="B238" s="147"/>
      <c r="D238" s="148" t="s">
        <v>157</v>
      </c>
      <c r="E238" s="149" t="s">
        <v>1</v>
      </c>
      <c r="F238" s="150" t="s">
        <v>419</v>
      </c>
      <c r="H238" s="151">
        <v>42</v>
      </c>
      <c r="L238" s="147"/>
      <c r="M238" s="152"/>
      <c r="N238" s="153"/>
      <c r="O238" s="153"/>
      <c r="P238" s="153"/>
      <c r="Q238" s="153"/>
      <c r="R238" s="153"/>
      <c r="S238" s="153"/>
      <c r="T238" s="154"/>
      <c r="AT238" s="149" t="s">
        <v>157</v>
      </c>
      <c r="AU238" s="149" t="s">
        <v>84</v>
      </c>
      <c r="AV238" s="10" t="s">
        <v>84</v>
      </c>
      <c r="AW238" s="10" t="s">
        <v>30</v>
      </c>
      <c r="AX238" s="10" t="s">
        <v>74</v>
      </c>
      <c r="AY238" s="149" t="s">
        <v>147</v>
      </c>
    </row>
    <row r="239" spans="2:51" s="10" customFormat="1" ht="12">
      <c r="B239" s="147"/>
      <c r="D239" s="148" t="s">
        <v>157</v>
      </c>
      <c r="E239" s="149" t="s">
        <v>1</v>
      </c>
      <c r="F239" s="150" t="s">
        <v>420</v>
      </c>
      <c r="H239" s="151">
        <v>28.8</v>
      </c>
      <c r="L239" s="147"/>
      <c r="M239" s="152"/>
      <c r="N239" s="153"/>
      <c r="O239" s="153"/>
      <c r="P239" s="153"/>
      <c r="Q239" s="153"/>
      <c r="R239" s="153"/>
      <c r="S239" s="153"/>
      <c r="T239" s="154"/>
      <c r="AT239" s="149" t="s">
        <v>157</v>
      </c>
      <c r="AU239" s="149" t="s">
        <v>84</v>
      </c>
      <c r="AV239" s="10" t="s">
        <v>84</v>
      </c>
      <c r="AW239" s="10" t="s">
        <v>30</v>
      </c>
      <c r="AX239" s="10" t="s">
        <v>74</v>
      </c>
      <c r="AY239" s="149" t="s">
        <v>147</v>
      </c>
    </row>
    <row r="240" spans="2:51" s="10" customFormat="1" ht="12">
      <c r="B240" s="147"/>
      <c r="D240" s="148" t="s">
        <v>157</v>
      </c>
      <c r="E240" s="149" t="s">
        <v>1</v>
      </c>
      <c r="F240" s="150" t="s">
        <v>421</v>
      </c>
      <c r="H240" s="151">
        <v>15</v>
      </c>
      <c r="L240" s="147"/>
      <c r="M240" s="152"/>
      <c r="N240" s="153"/>
      <c r="O240" s="153"/>
      <c r="P240" s="153"/>
      <c r="Q240" s="153"/>
      <c r="R240" s="153"/>
      <c r="S240" s="153"/>
      <c r="T240" s="154"/>
      <c r="AT240" s="149" t="s">
        <v>157</v>
      </c>
      <c r="AU240" s="149" t="s">
        <v>84</v>
      </c>
      <c r="AV240" s="10" t="s">
        <v>84</v>
      </c>
      <c r="AW240" s="10" t="s">
        <v>30</v>
      </c>
      <c r="AX240" s="10" t="s">
        <v>74</v>
      </c>
      <c r="AY240" s="149" t="s">
        <v>147</v>
      </c>
    </row>
    <row r="241" spans="2:51" s="11" customFormat="1" ht="12">
      <c r="B241" s="155"/>
      <c r="D241" s="148" t="s">
        <v>157</v>
      </c>
      <c r="E241" s="156" t="s">
        <v>1</v>
      </c>
      <c r="F241" s="157" t="s">
        <v>359</v>
      </c>
      <c r="H241" s="158">
        <v>85.8</v>
      </c>
      <c r="L241" s="155"/>
      <c r="M241" s="159"/>
      <c r="N241" s="160"/>
      <c r="O241" s="160"/>
      <c r="P241" s="160"/>
      <c r="Q241" s="160"/>
      <c r="R241" s="160"/>
      <c r="S241" s="160"/>
      <c r="T241" s="161"/>
      <c r="AT241" s="156" t="s">
        <v>157</v>
      </c>
      <c r="AU241" s="156" t="s">
        <v>84</v>
      </c>
      <c r="AV241" s="11" t="s">
        <v>155</v>
      </c>
      <c r="AW241" s="11" t="s">
        <v>30</v>
      </c>
      <c r="AX241" s="11" t="s">
        <v>82</v>
      </c>
      <c r="AY241" s="156" t="s">
        <v>147</v>
      </c>
    </row>
    <row r="242" spans="1:65" s="2" customFormat="1" ht="24.2" customHeight="1">
      <c r="A242" s="25"/>
      <c r="B242" s="134"/>
      <c r="C242" s="135" t="s">
        <v>422</v>
      </c>
      <c r="D242" s="135" t="s">
        <v>150</v>
      </c>
      <c r="E242" s="136" t="s">
        <v>423</v>
      </c>
      <c r="F242" s="137" t="s">
        <v>424</v>
      </c>
      <c r="G242" s="138" t="s">
        <v>153</v>
      </c>
      <c r="H242" s="139">
        <v>85.8</v>
      </c>
      <c r="I242" s="331"/>
      <c r="J242" s="140">
        <f>ROUND(I242*H242,2)</f>
        <v>0</v>
      </c>
      <c r="K242" s="137" t="s">
        <v>154</v>
      </c>
      <c r="L242" s="26"/>
      <c r="M242" s="141" t="s">
        <v>1</v>
      </c>
      <c r="N242" s="142" t="s">
        <v>40</v>
      </c>
      <c r="O242" s="143">
        <v>0.184</v>
      </c>
      <c r="P242" s="143">
        <f>O242*H242</f>
        <v>15.787199999999999</v>
      </c>
      <c r="Q242" s="143">
        <v>0.00014</v>
      </c>
      <c r="R242" s="143">
        <f>Q242*H242</f>
        <v>0.012011999999999998</v>
      </c>
      <c r="S242" s="143">
        <v>0</v>
      </c>
      <c r="T242" s="144">
        <f>S242*H242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45" t="s">
        <v>221</v>
      </c>
      <c r="AT242" s="145" t="s">
        <v>150</v>
      </c>
      <c r="AU242" s="145" t="s">
        <v>84</v>
      </c>
      <c r="AY242" s="13" t="s">
        <v>147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3" t="s">
        <v>84</v>
      </c>
      <c r="BK242" s="146">
        <f>ROUND(I242*H242,2)</f>
        <v>0</v>
      </c>
      <c r="BL242" s="13" t="s">
        <v>221</v>
      </c>
      <c r="BM242" s="145" t="s">
        <v>425</v>
      </c>
    </row>
    <row r="243" spans="2:51" s="10" customFormat="1" ht="12">
      <c r="B243" s="147"/>
      <c r="D243" s="148" t="s">
        <v>157</v>
      </c>
      <c r="E243" s="149" t="s">
        <v>1</v>
      </c>
      <c r="F243" s="150" t="s">
        <v>426</v>
      </c>
      <c r="H243" s="151">
        <v>85.8</v>
      </c>
      <c r="L243" s="147"/>
      <c r="M243" s="152"/>
      <c r="N243" s="153"/>
      <c r="O243" s="153"/>
      <c r="P243" s="153"/>
      <c r="Q243" s="153"/>
      <c r="R243" s="153"/>
      <c r="S243" s="153"/>
      <c r="T243" s="154"/>
      <c r="AT243" s="149" t="s">
        <v>157</v>
      </c>
      <c r="AU243" s="149" t="s">
        <v>84</v>
      </c>
      <c r="AV243" s="10" t="s">
        <v>84</v>
      </c>
      <c r="AW243" s="10" t="s">
        <v>30</v>
      </c>
      <c r="AX243" s="10" t="s">
        <v>82</v>
      </c>
      <c r="AY243" s="149" t="s">
        <v>147</v>
      </c>
    </row>
    <row r="244" spans="1:65" s="2" customFormat="1" ht="24.2" customHeight="1">
      <c r="A244" s="25"/>
      <c r="B244" s="134"/>
      <c r="C244" s="135" t="s">
        <v>427</v>
      </c>
      <c r="D244" s="135" t="s">
        <v>150</v>
      </c>
      <c r="E244" s="136" t="s">
        <v>428</v>
      </c>
      <c r="F244" s="137" t="s">
        <v>429</v>
      </c>
      <c r="G244" s="138" t="s">
        <v>153</v>
      </c>
      <c r="H244" s="139">
        <v>85.8</v>
      </c>
      <c r="I244" s="331"/>
      <c r="J244" s="140">
        <f>ROUND(I244*H244,2)</f>
        <v>0</v>
      </c>
      <c r="K244" s="137" t="s">
        <v>154</v>
      </c>
      <c r="L244" s="26"/>
      <c r="M244" s="141" t="s">
        <v>1</v>
      </c>
      <c r="N244" s="142" t="s">
        <v>40</v>
      </c>
      <c r="O244" s="143">
        <v>0.166</v>
      </c>
      <c r="P244" s="143">
        <f>O244*H244</f>
        <v>14.2428</v>
      </c>
      <c r="Q244" s="143">
        <v>0.00012</v>
      </c>
      <c r="R244" s="143">
        <f>Q244*H244</f>
        <v>0.010296</v>
      </c>
      <c r="S244" s="143">
        <v>0</v>
      </c>
      <c r="T244" s="144">
        <f>S244*H244</f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45" t="s">
        <v>221</v>
      </c>
      <c r="AT244" s="145" t="s">
        <v>150</v>
      </c>
      <c r="AU244" s="145" t="s">
        <v>84</v>
      </c>
      <c r="AY244" s="13" t="s">
        <v>147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3" t="s">
        <v>84</v>
      </c>
      <c r="BK244" s="146">
        <f>ROUND(I244*H244,2)</f>
        <v>0</v>
      </c>
      <c r="BL244" s="13" t="s">
        <v>221</v>
      </c>
      <c r="BM244" s="145" t="s">
        <v>430</v>
      </c>
    </row>
    <row r="245" spans="1:65" s="2" customFormat="1" ht="24.2" customHeight="1">
      <c r="A245" s="25"/>
      <c r="B245" s="134"/>
      <c r="C245" s="135" t="s">
        <v>431</v>
      </c>
      <c r="D245" s="135" t="s">
        <v>150</v>
      </c>
      <c r="E245" s="136" t="s">
        <v>432</v>
      </c>
      <c r="F245" s="137" t="s">
        <v>433</v>
      </c>
      <c r="G245" s="138" t="s">
        <v>153</v>
      </c>
      <c r="H245" s="139">
        <v>85.8</v>
      </c>
      <c r="I245" s="331"/>
      <c r="J245" s="140">
        <f>ROUND(I245*H245,2)</f>
        <v>0</v>
      </c>
      <c r="K245" s="137" t="s">
        <v>154</v>
      </c>
      <c r="L245" s="26"/>
      <c r="M245" s="141" t="s">
        <v>1</v>
      </c>
      <c r="N245" s="142" t="s">
        <v>40</v>
      </c>
      <c r="O245" s="143">
        <v>0.172</v>
      </c>
      <c r="P245" s="143">
        <f>O245*H245</f>
        <v>14.757599999999998</v>
      </c>
      <c r="Q245" s="143">
        <v>0.00012</v>
      </c>
      <c r="R245" s="143">
        <f>Q245*H245</f>
        <v>0.010296</v>
      </c>
      <c r="S245" s="143">
        <v>0</v>
      </c>
      <c r="T245" s="144">
        <f>S245*H245</f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45" t="s">
        <v>221</v>
      </c>
      <c r="AT245" s="145" t="s">
        <v>150</v>
      </c>
      <c r="AU245" s="145" t="s">
        <v>84</v>
      </c>
      <c r="AY245" s="13" t="s">
        <v>147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3" t="s">
        <v>84</v>
      </c>
      <c r="BK245" s="146">
        <f>ROUND(I245*H245,2)</f>
        <v>0</v>
      </c>
      <c r="BL245" s="13" t="s">
        <v>221</v>
      </c>
      <c r="BM245" s="145" t="s">
        <v>434</v>
      </c>
    </row>
    <row r="246" spans="1:65" s="2" customFormat="1" ht="24.2" customHeight="1">
      <c r="A246" s="25"/>
      <c r="B246" s="134"/>
      <c r="C246" s="135" t="s">
        <v>435</v>
      </c>
      <c r="D246" s="135" t="s">
        <v>150</v>
      </c>
      <c r="E246" s="136" t="s">
        <v>436</v>
      </c>
      <c r="F246" s="137" t="s">
        <v>437</v>
      </c>
      <c r="G246" s="138" t="s">
        <v>153</v>
      </c>
      <c r="H246" s="139">
        <v>155</v>
      </c>
      <c r="I246" s="331"/>
      <c r="J246" s="140">
        <f>ROUND(I246*H246,2)</f>
        <v>0</v>
      </c>
      <c r="K246" s="137" t="s">
        <v>154</v>
      </c>
      <c r="L246" s="26"/>
      <c r="M246" s="141" t="s">
        <v>1</v>
      </c>
      <c r="N246" s="142" t="s">
        <v>40</v>
      </c>
      <c r="O246" s="143">
        <v>0.229</v>
      </c>
      <c r="P246" s="143">
        <f>O246*H246</f>
        <v>35.495000000000005</v>
      </c>
      <c r="Q246" s="143">
        <v>0.00034</v>
      </c>
      <c r="R246" s="143">
        <f>Q246*H246</f>
        <v>0.052700000000000004</v>
      </c>
      <c r="S246" s="143">
        <v>0</v>
      </c>
      <c r="T246" s="144">
        <f>S246*H246</f>
        <v>0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45" t="s">
        <v>221</v>
      </c>
      <c r="AT246" s="145" t="s">
        <v>150</v>
      </c>
      <c r="AU246" s="145" t="s">
        <v>84</v>
      </c>
      <c r="AY246" s="13" t="s">
        <v>147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3" t="s">
        <v>84</v>
      </c>
      <c r="BK246" s="146">
        <f>ROUND(I246*H246,2)</f>
        <v>0</v>
      </c>
      <c r="BL246" s="13" t="s">
        <v>221</v>
      </c>
      <c r="BM246" s="145" t="s">
        <v>438</v>
      </c>
    </row>
    <row r="247" spans="2:51" s="10" customFormat="1" ht="12">
      <c r="B247" s="147"/>
      <c r="D247" s="148" t="s">
        <v>157</v>
      </c>
      <c r="E247" s="149" t="s">
        <v>1</v>
      </c>
      <c r="F247" s="150" t="s">
        <v>439</v>
      </c>
      <c r="H247" s="151">
        <v>125</v>
      </c>
      <c r="L247" s="147"/>
      <c r="M247" s="152"/>
      <c r="N247" s="153"/>
      <c r="O247" s="153"/>
      <c r="P247" s="153"/>
      <c r="Q247" s="153"/>
      <c r="R247" s="153"/>
      <c r="S247" s="153"/>
      <c r="T247" s="154"/>
      <c r="AT247" s="149" t="s">
        <v>157</v>
      </c>
      <c r="AU247" s="149" t="s">
        <v>84</v>
      </c>
      <c r="AV247" s="10" t="s">
        <v>84</v>
      </c>
      <c r="AW247" s="10" t="s">
        <v>30</v>
      </c>
      <c r="AX247" s="10" t="s">
        <v>74</v>
      </c>
      <c r="AY247" s="149" t="s">
        <v>147</v>
      </c>
    </row>
    <row r="248" spans="2:51" s="10" customFormat="1" ht="12">
      <c r="B248" s="147"/>
      <c r="D248" s="148" t="s">
        <v>157</v>
      </c>
      <c r="E248" s="149" t="s">
        <v>1</v>
      </c>
      <c r="F248" s="150" t="s">
        <v>440</v>
      </c>
      <c r="H248" s="151">
        <v>30</v>
      </c>
      <c r="L248" s="147"/>
      <c r="M248" s="152"/>
      <c r="N248" s="153"/>
      <c r="O248" s="153"/>
      <c r="P248" s="153"/>
      <c r="Q248" s="153"/>
      <c r="R248" s="153"/>
      <c r="S248" s="153"/>
      <c r="T248" s="154"/>
      <c r="AT248" s="149" t="s">
        <v>157</v>
      </c>
      <c r="AU248" s="149" t="s">
        <v>84</v>
      </c>
      <c r="AV248" s="10" t="s">
        <v>84</v>
      </c>
      <c r="AW248" s="10" t="s">
        <v>30</v>
      </c>
      <c r="AX248" s="10" t="s">
        <v>74</v>
      </c>
      <c r="AY248" s="149" t="s">
        <v>147</v>
      </c>
    </row>
    <row r="249" spans="2:51" s="11" customFormat="1" ht="12">
      <c r="B249" s="155"/>
      <c r="D249" s="148" t="s">
        <v>157</v>
      </c>
      <c r="E249" s="156" t="s">
        <v>1</v>
      </c>
      <c r="F249" s="157" t="s">
        <v>359</v>
      </c>
      <c r="H249" s="158">
        <v>155</v>
      </c>
      <c r="L249" s="155"/>
      <c r="M249" s="159"/>
      <c r="N249" s="160"/>
      <c r="O249" s="160"/>
      <c r="P249" s="160"/>
      <c r="Q249" s="160"/>
      <c r="R249" s="160"/>
      <c r="S249" s="160"/>
      <c r="T249" s="161"/>
      <c r="AT249" s="156" t="s">
        <v>157</v>
      </c>
      <c r="AU249" s="156" t="s">
        <v>84</v>
      </c>
      <c r="AV249" s="11" t="s">
        <v>155</v>
      </c>
      <c r="AW249" s="11" t="s">
        <v>30</v>
      </c>
      <c r="AX249" s="11" t="s">
        <v>82</v>
      </c>
      <c r="AY249" s="156" t="s">
        <v>147</v>
      </c>
    </row>
    <row r="250" spans="1:65" s="2" customFormat="1" ht="24.2" customHeight="1">
      <c r="A250" s="25"/>
      <c r="B250" s="134"/>
      <c r="C250" s="135" t="s">
        <v>441</v>
      </c>
      <c r="D250" s="135" t="s">
        <v>150</v>
      </c>
      <c r="E250" s="136" t="s">
        <v>442</v>
      </c>
      <c r="F250" s="137" t="s">
        <v>443</v>
      </c>
      <c r="G250" s="138" t="s">
        <v>153</v>
      </c>
      <c r="H250" s="139">
        <v>155</v>
      </c>
      <c r="I250" s="331"/>
      <c r="J250" s="140">
        <f>ROUND(I250*H250,2)</f>
        <v>0</v>
      </c>
      <c r="K250" s="137" t="s">
        <v>154</v>
      </c>
      <c r="L250" s="26"/>
      <c r="M250" s="141" t="s">
        <v>1</v>
      </c>
      <c r="N250" s="142" t="s">
        <v>40</v>
      </c>
      <c r="O250" s="143">
        <v>0.075</v>
      </c>
      <c r="P250" s="143">
        <f>O250*H250</f>
        <v>11.625</v>
      </c>
      <c r="Q250" s="143">
        <v>0.0002</v>
      </c>
      <c r="R250" s="143">
        <f>Q250*H250</f>
        <v>0.031</v>
      </c>
      <c r="S250" s="143">
        <v>0</v>
      </c>
      <c r="T250" s="144">
        <f>S250*H250</f>
        <v>0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45" t="s">
        <v>221</v>
      </c>
      <c r="AT250" s="145" t="s">
        <v>150</v>
      </c>
      <c r="AU250" s="145" t="s">
        <v>84</v>
      </c>
      <c r="AY250" s="13" t="s">
        <v>147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3" t="s">
        <v>84</v>
      </c>
      <c r="BK250" s="146">
        <f>ROUND(I250*H250,2)</f>
        <v>0</v>
      </c>
      <c r="BL250" s="13" t="s">
        <v>221</v>
      </c>
      <c r="BM250" s="145" t="s">
        <v>444</v>
      </c>
    </row>
    <row r="251" spans="1:65" s="2" customFormat="1" ht="16.5" customHeight="1">
      <c r="A251" s="25"/>
      <c r="B251" s="134"/>
      <c r="C251" s="135" t="s">
        <v>445</v>
      </c>
      <c r="D251" s="135" t="s">
        <v>150</v>
      </c>
      <c r="E251" s="136" t="s">
        <v>446</v>
      </c>
      <c r="F251" s="137" t="s">
        <v>447</v>
      </c>
      <c r="G251" s="138" t="s">
        <v>153</v>
      </c>
      <c r="H251" s="139">
        <v>155</v>
      </c>
      <c r="I251" s="331"/>
      <c r="J251" s="140">
        <f>ROUND(I251*H251,2)</f>
        <v>0</v>
      </c>
      <c r="K251" s="137" t="s">
        <v>154</v>
      </c>
      <c r="L251" s="26"/>
      <c r="M251" s="141" t="s">
        <v>1</v>
      </c>
      <c r="N251" s="142" t="s">
        <v>40</v>
      </c>
      <c r="O251" s="143">
        <v>0.284</v>
      </c>
      <c r="P251" s="143">
        <f>O251*H251</f>
        <v>44.019999999999996</v>
      </c>
      <c r="Q251" s="143">
        <v>0.0006</v>
      </c>
      <c r="R251" s="143">
        <f>Q251*H251</f>
        <v>0.09299999999999999</v>
      </c>
      <c r="S251" s="143">
        <v>0</v>
      </c>
      <c r="T251" s="144">
        <f>S251*H251</f>
        <v>0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45" t="s">
        <v>221</v>
      </c>
      <c r="AT251" s="145" t="s">
        <v>150</v>
      </c>
      <c r="AU251" s="145" t="s">
        <v>84</v>
      </c>
      <c r="AY251" s="13" t="s">
        <v>147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3" t="s">
        <v>84</v>
      </c>
      <c r="BK251" s="146">
        <f>ROUND(I251*H251,2)</f>
        <v>0</v>
      </c>
      <c r="BL251" s="13" t="s">
        <v>221</v>
      </c>
      <c r="BM251" s="145" t="s">
        <v>448</v>
      </c>
    </row>
    <row r="252" spans="2:63" s="9" customFormat="1" ht="22.9" customHeight="1">
      <c r="B252" s="122"/>
      <c r="D252" s="123" t="s">
        <v>73</v>
      </c>
      <c r="E252" s="132" t="s">
        <v>449</v>
      </c>
      <c r="F252" s="132" t="s">
        <v>450</v>
      </c>
      <c r="J252" s="133">
        <f>BK252</f>
        <v>0</v>
      </c>
      <c r="L252" s="122"/>
      <c r="M252" s="126"/>
      <c r="N252" s="127"/>
      <c r="O252" s="127"/>
      <c r="P252" s="128">
        <f>SUM(P253:P256)</f>
        <v>68.64000000000001</v>
      </c>
      <c r="Q252" s="127"/>
      <c r="R252" s="128">
        <f>SUM(R253:R256)</f>
        <v>0.4884</v>
      </c>
      <c r="S252" s="127"/>
      <c r="T252" s="129">
        <f>SUM(T253:T256)</f>
        <v>0.1023</v>
      </c>
      <c r="AR252" s="123" t="s">
        <v>84</v>
      </c>
      <c r="AT252" s="130" t="s">
        <v>73</v>
      </c>
      <c r="AU252" s="130" t="s">
        <v>82</v>
      </c>
      <c r="AY252" s="123" t="s">
        <v>147</v>
      </c>
      <c r="BK252" s="131">
        <f>SUM(BK253:BK256)</f>
        <v>0</v>
      </c>
    </row>
    <row r="253" spans="1:65" s="2" customFormat="1" ht="16.5" customHeight="1">
      <c r="A253" s="25"/>
      <c r="B253" s="134"/>
      <c r="C253" s="135" t="s">
        <v>451</v>
      </c>
      <c r="D253" s="135" t="s">
        <v>150</v>
      </c>
      <c r="E253" s="136" t="s">
        <v>452</v>
      </c>
      <c r="F253" s="137" t="s">
        <v>453</v>
      </c>
      <c r="G253" s="138" t="s">
        <v>153</v>
      </c>
      <c r="H253" s="139">
        <v>330</v>
      </c>
      <c r="I253" s="331"/>
      <c r="J253" s="140">
        <f>ROUND(I253*H253,2)</f>
        <v>0</v>
      </c>
      <c r="K253" s="137" t="s">
        <v>154</v>
      </c>
      <c r="L253" s="26"/>
      <c r="M253" s="141" t="s">
        <v>1</v>
      </c>
      <c r="N253" s="142" t="s">
        <v>40</v>
      </c>
      <c r="O253" s="143">
        <v>0.074</v>
      </c>
      <c r="P253" s="143">
        <f>O253*H253</f>
        <v>24.419999999999998</v>
      </c>
      <c r="Q253" s="143">
        <v>0.001</v>
      </c>
      <c r="R253" s="143">
        <f>Q253*H253</f>
        <v>0.33</v>
      </c>
      <c r="S253" s="143">
        <v>0.00031</v>
      </c>
      <c r="T253" s="144">
        <f>S253*H253</f>
        <v>0.1023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45" t="s">
        <v>221</v>
      </c>
      <c r="AT253" s="145" t="s">
        <v>150</v>
      </c>
      <c r="AU253" s="145" t="s">
        <v>84</v>
      </c>
      <c r="AY253" s="13" t="s">
        <v>147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3" t="s">
        <v>84</v>
      </c>
      <c r="BK253" s="146">
        <f>ROUND(I253*H253,2)</f>
        <v>0</v>
      </c>
      <c r="BL253" s="13" t="s">
        <v>221</v>
      </c>
      <c r="BM253" s="145" t="s">
        <v>454</v>
      </c>
    </row>
    <row r="254" spans="2:51" s="10" customFormat="1" ht="12">
      <c r="B254" s="147"/>
      <c r="D254" s="148" t="s">
        <v>157</v>
      </c>
      <c r="E254" s="149" t="s">
        <v>1</v>
      </c>
      <c r="F254" s="150" t="s">
        <v>769</v>
      </c>
      <c r="H254" s="151">
        <v>330</v>
      </c>
      <c r="L254" s="147"/>
      <c r="M254" s="152"/>
      <c r="N254" s="153"/>
      <c r="O254" s="153"/>
      <c r="P254" s="153"/>
      <c r="Q254" s="153"/>
      <c r="R254" s="153"/>
      <c r="S254" s="153"/>
      <c r="T254" s="154"/>
      <c r="AT254" s="149" t="s">
        <v>157</v>
      </c>
      <c r="AU254" s="149" t="s">
        <v>84</v>
      </c>
      <c r="AV254" s="10" t="s">
        <v>84</v>
      </c>
      <c r="AW254" s="10" t="s">
        <v>30</v>
      </c>
      <c r="AX254" s="10" t="s">
        <v>82</v>
      </c>
      <c r="AY254" s="149" t="s">
        <v>147</v>
      </c>
    </row>
    <row r="255" spans="1:65" s="2" customFormat="1" ht="24.2" customHeight="1">
      <c r="A255" s="25"/>
      <c r="B255" s="134"/>
      <c r="C255" s="135" t="s">
        <v>455</v>
      </c>
      <c r="D255" s="135" t="s">
        <v>150</v>
      </c>
      <c r="E255" s="136" t="s">
        <v>456</v>
      </c>
      <c r="F255" s="137" t="s">
        <v>457</v>
      </c>
      <c r="G255" s="138" t="s">
        <v>153</v>
      </c>
      <c r="H255" s="139">
        <v>330</v>
      </c>
      <c r="I255" s="331"/>
      <c r="J255" s="140">
        <f>ROUND(I255*H255,2)</f>
        <v>0</v>
      </c>
      <c r="K255" s="137" t="s">
        <v>154</v>
      </c>
      <c r="L255" s="26"/>
      <c r="M255" s="141" t="s">
        <v>1</v>
      </c>
      <c r="N255" s="142" t="s">
        <v>40</v>
      </c>
      <c r="O255" s="143">
        <v>0.033</v>
      </c>
      <c r="P255" s="143">
        <f>O255*H255</f>
        <v>10.89</v>
      </c>
      <c r="Q255" s="143">
        <v>0.0002</v>
      </c>
      <c r="R255" s="143">
        <f>Q255*H255</f>
        <v>0.066</v>
      </c>
      <c r="S255" s="143">
        <v>0</v>
      </c>
      <c r="T255" s="144">
        <f>S255*H255</f>
        <v>0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45" t="s">
        <v>221</v>
      </c>
      <c r="AT255" s="145" t="s">
        <v>150</v>
      </c>
      <c r="AU255" s="145" t="s">
        <v>84</v>
      </c>
      <c r="AY255" s="13" t="s">
        <v>147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3" t="s">
        <v>84</v>
      </c>
      <c r="BK255" s="146">
        <f>ROUND(I255*H255,2)</f>
        <v>0</v>
      </c>
      <c r="BL255" s="13" t="s">
        <v>221</v>
      </c>
      <c r="BM255" s="145" t="s">
        <v>458</v>
      </c>
    </row>
    <row r="256" spans="1:65" s="2" customFormat="1" ht="33" customHeight="1">
      <c r="A256" s="25"/>
      <c r="B256" s="134"/>
      <c r="C256" s="135" t="s">
        <v>459</v>
      </c>
      <c r="D256" s="135" t="s">
        <v>150</v>
      </c>
      <c r="E256" s="136" t="s">
        <v>460</v>
      </c>
      <c r="F256" s="137" t="s">
        <v>461</v>
      </c>
      <c r="G256" s="138" t="s">
        <v>153</v>
      </c>
      <c r="H256" s="139">
        <v>330</v>
      </c>
      <c r="I256" s="331"/>
      <c r="J256" s="140">
        <f>ROUND(I256*H256,2)</f>
        <v>0</v>
      </c>
      <c r="K256" s="137" t="s">
        <v>154</v>
      </c>
      <c r="L256" s="26"/>
      <c r="M256" s="171" t="s">
        <v>1</v>
      </c>
      <c r="N256" s="172" t="s">
        <v>40</v>
      </c>
      <c r="O256" s="173">
        <v>0.101</v>
      </c>
      <c r="P256" s="173">
        <f>O256*H256</f>
        <v>33.330000000000005</v>
      </c>
      <c r="Q256" s="173">
        <v>0.00028</v>
      </c>
      <c r="R256" s="173">
        <f>Q256*H256</f>
        <v>0.0924</v>
      </c>
      <c r="S256" s="173">
        <v>0</v>
      </c>
      <c r="T256" s="174">
        <f>S256*H256</f>
        <v>0</v>
      </c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45" t="s">
        <v>221</v>
      </c>
      <c r="AT256" s="145" t="s">
        <v>150</v>
      </c>
      <c r="AU256" s="145" t="s">
        <v>84</v>
      </c>
      <c r="AY256" s="13" t="s">
        <v>147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3" t="s">
        <v>84</v>
      </c>
      <c r="BK256" s="146">
        <f>ROUND(I256*H256,2)</f>
        <v>0</v>
      </c>
      <c r="BL256" s="13" t="s">
        <v>221</v>
      </c>
      <c r="BM256" s="145" t="s">
        <v>462</v>
      </c>
    </row>
    <row r="257" spans="1:31" s="2" customFormat="1" ht="6.95" customHeight="1">
      <c r="A257" s="25"/>
      <c r="B257" s="39"/>
      <c r="C257" s="40"/>
      <c r="D257" s="40"/>
      <c r="E257" s="40"/>
      <c r="F257" s="40"/>
      <c r="G257" s="40"/>
      <c r="H257" s="40"/>
      <c r="I257" s="40"/>
      <c r="J257" s="40"/>
      <c r="K257" s="40"/>
      <c r="L257" s="26"/>
      <c r="M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</row>
  </sheetData>
  <sheetProtection password="DAFF" sheet="1" objects="1" scenarios="1"/>
  <autoFilter ref="C131:K256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B1:U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1" width="11.28125" style="178" hidden="1" customWidth="1"/>
    <col min="22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756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745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'EL - vchod D - položky'!F48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'EL - vchod D - položky'!H48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54"/>
  <sheetViews>
    <sheetView view="pageBreakPreview" zoomScaleSheetLayoutView="100" workbookViewId="0" topLeftCell="A1">
      <pane ySplit="5" topLeftCell="A6" activePane="bottomLeft" state="frozen"/>
      <selection pane="topLeft" activeCell="B3" sqref="B3:C4"/>
      <selection pane="bottomLeft" activeCell="E12" sqref="E12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755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667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f>A7+1</f>
        <v>2</v>
      </c>
      <c r="B8" s="252" t="s">
        <v>706</v>
      </c>
      <c r="C8" s="253"/>
      <c r="D8" s="253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51">A8+1</f>
        <v>3</v>
      </c>
      <c r="B9" s="211" t="s">
        <v>707</v>
      </c>
      <c r="C9" s="253" t="s">
        <v>367</v>
      </c>
      <c r="D9" s="211">
        <v>20</v>
      </c>
      <c r="E9" s="262"/>
      <c r="F9" s="257">
        <f>D9*E9</f>
        <v>0</v>
      </c>
      <c r="G9" s="262"/>
      <c r="H9" s="257">
        <f>D9*G9</f>
        <v>0</v>
      </c>
      <c r="I9" s="257">
        <f>F9+H9</f>
        <v>0</v>
      </c>
      <c r="K9" s="254">
        <v>24.3</v>
      </c>
      <c r="L9" s="255"/>
      <c r="M9" s="254">
        <v>23</v>
      </c>
      <c r="N9" s="256"/>
      <c r="O9" s="256"/>
    </row>
    <row r="10" spans="1:15" ht="15">
      <c r="A10" s="246">
        <f t="shared" si="0"/>
        <v>4</v>
      </c>
      <c r="B10" s="211" t="s">
        <v>708</v>
      </c>
      <c r="C10" s="253" t="s">
        <v>367</v>
      </c>
      <c r="D10" s="211">
        <v>10</v>
      </c>
      <c r="E10" s="262"/>
      <c r="F10" s="257">
        <f aca="true" t="shared" si="1" ref="F10:F27">D10*E10</f>
        <v>0</v>
      </c>
      <c r="G10" s="262"/>
      <c r="H10" s="257">
        <f aca="true" t="shared" si="2" ref="H10:H27">D10*G10</f>
        <v>0</v>
      </c>
      <c r="I10" s="257">
        <f aca="true" t="shared" si="3" ref="I10:I27">F10+H10</f>
        <v>0</v>
      </c>
      <c r="K10" s="254">
        <v>16.8</v>
      </c>
      <c r="L10" s="255"/>
      <c r="M10" s="254">
        <v>22</v>
      </c>
      <c r="N10" s="256"/>
      <c r="O10" s="256"/>
    </row>
    <row r="11" spans="1:15" ht="15">
      <c r="A11" s="246">
        <f t="shared" si="0"/>
        <v>5</v>
      </c>
      <c r="B11" s="211" t="s">
        <v>709</v>
      </c>
      <c r="C11" s="253" t="s">
        <v>367</v>
      </c>
      <c r="D11" s="211">
        <v>4</v>
      </c>
      <c r="E11" s="262"/>
      <c r="F11" s="257">
        <f t="shared" si="1"/>
        <v>0</v>
      </c>
      <c r="G11" s="262"/>
      <c r="H11" s="257">
        <f t="shared" si="2"/>
        <v>0</v>
      </c>
      <c r="I11" s="257">
        <f t="shared" si="3"/>
        <v>0</v>
      </c>
      <c r="K11" s="254">
        <v>7.54</v>
      </c>
      <c r="L11" s="255"/>
      <c r="M11" s="254">
        <v>22</v>
      </c>
      <c r="N11" s="256"/>
      <c r="O11" s="256"/>
    </row>
    <row r="12" spans="1:15" ht="15">
      <c r="A12" s="246">
        <f t="shared" si="0"/>
        <v>6</v>
      </c>
      <c r="B12" s="211" t="s">
        <v>710</v>
      </c>
      <c r="C12" s="253" t="s">
        <v>367</v>
      </c>
      <c r="D12" s="211">
        <v>30</v>
      </c>
      <c r="E12" s="262"/>
      <c r="F12" s="257">
        <f t="shared" si="1"/>
        <v>0</v>
      </c>
      <c r="G12" s="262"/>
      <c r="H12" s="257">
        <f t="shared" si="2"/>
        <v>0</v>
      </c>
      <c r="I12" s="257">
        <f t="shared" si="3"/>
        <v>0</v>
      </c>
      <c r="K12" s="254">
        <v>56.47</v>
      </c>
      <c r="L12" s="255"/>
      <c r="M12" s="254">
        <v>65</v>
      </c>
      <c r="N12" s="256"/>
      <c r="O12" s="256"/>
    </row>
    <row r="13" spans="1:15" ht="15">
      <c r="A13" s="246">
        <f t="shared" si="0"/>
        <v>7</v>
      </c>
      <c r="B13" s="211" t="s">
        <v>711</v>
      </c>
      <c r="C13" s="253" t="s">
        <v>299</v>
      </c>
      <c r="D13" s="211">
        <v>5</v>
      </c>
      <c r="E13" s="262"/>
      <c r="F13" s="257">
        <f t="shared" si="1"/>
        <v>0</v>
      </c>
      <c r="G13" s="262"/>
      <c r="H13" s="257">
        <f t="shared" si="2"/>
        <v>0</v>
      </c>
      <c r="I13" s="257">
        <f t="shared" si="3"/>
        <v>0</v>
      </c>
      <c r="K13" s="254">
        <v>27.7</v>
      </c>
      <c r="L13" s="255"/>
      <c r="M13" s="254">
        <v>32</v>
      </c>
      <c r="N13" s="256"/>
      <c r="O13" s="256"/>
    </row>
    <row r="14" spans="1:15" ht="15">
      <c r="A14" s="246">
        <f t="shared" si="0"/>
        <v>8</v>
      </c>
      <c r="B14" s="211" t="s">
        <v>712</v>
      </c>
      <c r="C14" s="253" t="s">
        <v>299</v>
      </c>
      <c r="D14" s="211">
        <v>4</v>
      </c>
      <c r="E14" s="262"/>
      <c r="F14" s="257">
        <f t="shared" si="1"/>
        <v>0</v>
      </c>
      <c r="G14" s="262"/>
      <c r="H14" s="257">
        <f t="shared" si="2"/>
        <v>0</v>
      </c>
      <c r="I14" s="257">
        <f t="shared" si="3"/>
        <v>0</v>
      </c>
      <c r="K14" s="254">
        <v>32.6</v>
      </c>
      <c r="L14" s="255"/>
      <c r="M14" s="254">
        <v>12</v>
      </c>
      <c r="N14" s="256"/>
      <c r="O14" s="256"/>
    </row>
    <row r="15" spans="1:15" ht="15">
      <c r="A15" s="246">
        <f t="shared" si="0"/>
        <v>9</v>
      </c>
      <c r="B15" s="211" t="s">
        <v>713</v>
      </c>
      <c r="C15" s="253" t="s">
        <v>299</v>
      </c>
      <c r="D15" s="211">
        <v>5</v>
      </c>
      <c r="E15" s="262"/>
      <c r="F15" s="257">
        <f t="shared" si="1"/>
        <v>0</v>
      </c>
      <c r="G15" s="262"/>
      <c r="H15" s="257">
        <f t="shared" si="2"/>
        <v>0</v>
      </c>
      <c r="I15" s="257">
        <f t="shared" si="3"/>
        <v>0</v>
      </c>
      <c r="K15" s="254">
        <v>37.95</v>
      </c>
      <c r="L15" s="255"/>
      <c r="M15" s="254">
        <v>56</v>
      </c>
      <c r="N15" s="256"/>
      <c r="O15" s="256"/>
    </row>
    <row r="16" spans="1:15" ht="15">
      <c r="A16" s="246">
        <f t="shared" si="0"/>
        <v>10</v>
      </c>
      <c r="B16" s="211" t="s">
        <v>714</v>
      </c>
      <c r="C16" s="253" t="s">
        <v>299</v>
      </c>
      <c r="D16" s="211">
        <v>3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18.2</v>
      </c>
      <c r="L16" s="255"/>
      <c r="M16" s="254">
        <v>50</v>
      </c>
      <c r="N16" s="256"/>
      <c r="O16" s="256"/>
    </row>
    <row r="17" spans="1:15" ht="15">
      <c r="A17" s="246">
        <f t="shared" si="0"/>
        <v>11</v>
      </c>
      <c r="B17" s="211" t="s">
        <v>715</v>
      </c>
      <c r="C17" s="253" t="s">
        <v>299</v>
      </c>
      <c r="D17" s="211">
        <v>3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180</v>
      </c>
      <c r="L17" s="255"/>
      <c r="M17" s="254">
        <v>150</v>
      </c>
      <c r="N17" s="256"/>
      <c r="O17" s="256"/>
    </row>
    <row r="18" spans="1:15" ht="15">
      <c r="A18" s="246">
        <f t="shared" si="0"/>
        <v>12</v>
      </c>
      <c r="B18" s="211" t="s">
        <v>716</v>
      </c>
      <c r="C18" s="253" t="s">
        <v>299</v>
      </c>
      <c r="D18" s="211">
        <v>2</v>
      </c>
      <c r="E18" s="262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4">
        <v>280</v>
      </c>
      <c r="L18" s="255"/>
      <c r="M18" s="254">
        <v>180</v>
      </c>
      <c r="N18" s="256"/>
      <c r="O18" s="256"/>
    </row>
    <row r="19" spans="1:15" ht="15">
      <c r="A19" s="246">
        <f t="shared" si="0"/>
        <v>13</v>
      </c>
      <c r="B19" s="211" t="s">
        <v>717</v>
      </c>
      <c r="C19" s="253" t="s">
        <v>299</v>
      </c>
      <c r="D19" s="211">
        <v>2</v>
      </c>
      <c r="E19" s="262"/>
      <c r="F19" s="257">
        <f t="shared" si="1"/>
        <v>0</v>
      </c>
      <c r="G19" s="262"/>
      <c r="H19" s="257">
        <f t="shared" si="2"/>
        <v>0</v>
      </c>
      <c r="I19" s="257">
        <f t="shared" si="3"/>
        <v>0</v>
      </c>
      <c r="K19" s="254">
        <v>850</v>
      </c>
      <c r="L19" s="255"/>
      <c r="M19" s="254">
        <v>180</v>
      </c>
      <c r="N19" s="256"/>
      <c r="O19" s="256"/>
    </row>
    <row r="20" spans="1:15" ht="15">
      <c r="A20" s="246">
        <f t="shared" si="0"/>
        <v>14</v>
      </c>
      <c r="B20" s="211" t="s">
        <v>718</v>
      </c>
      <c r="C20" s="253" t="s">
        <v>299</v>
      </c>
      <c r="D20" s="211">
        <v>2</v>
      </c>
      <c r="E20" s="262"/>
      <c r="F20" s="257">
        <f t="shared" si="1"/>
        <v>0</v>
      </c>
      <c r="G20" s="262"/>
      <c r="H20" s="257">
        <f t="shared" si="2"/>
        <v>0</v>
      </c>
      <c r="I20" s="257">
        <f t="shared" si="3"/>
        <v>0</v>
      </c>
      <c r="K20" s="254">
        <v>750</v>
      </c>
      <c r="L20" s="255"/>
      <c r="M20" s="254">
        <v>180</v>
      </c>
      <c r="N20" s="256"/>
      <c r="O20" s="256"/>
    </row>
    <row r="21" spans="1:15" ht="24">
      <c r="A21" s="246">
        <f t="shared" si="0"/>
        <v>15</v>
      </c>
      <c r="B21" s="260" t="s">
        <v>719</v>
      </c>
      <c r="C21" s="253" t="s">
        <v>299</v>
      </c>
      <c r="D21" s="211">
        <v>0</v>
      </c>
      <c r="E21" s="262"/>
      <c r="F21" s="257">
        <f t="shared" si="1"/>
        <v>0</v>
      </c>
      <c r="G21" s="262"/>
      <c r="H21" s="257">
        <f t="shared" si="2"/>
        <v>0</v>
      </c>
      <c r="I21" s="257">
        <f t="shared" si="3"/>
        <v>0</v>
      </c>
      <c r="K21" s="254">
        <v>1150</v>
      </c>
      <c r="L21" s="255"/>
      <c r="M21" s="254">
        <v>180</v>
      </c>
      <c r="N21" s="256"/>
      <c r="O21" s="256"/>
    </row>
    <row r="22" spans="1:15" ht="15">
      <c r="A22" s="246">
        <f t="shared" si="0"/>
        <v>16</v>
      </c>
      <c r="B22" s="211" t="s">
        <v>720</v>
      </c>
      <c r="C22" s="253" t="s">
        <v>299</v>
      </c>
      <c r="D22" s="211">
        <v>1</v>
      </c>
      <c r="E22" s="262"/>
      <c r="F22" s="257">
        <f t="shared" si="1"/>
        <v>0</v>
      </c>
      <c r="G22" s="262"/>
      <c r="H22" s="257">
        <f t="shared" si="2"/>
        <v>0</v>
      </c>
      <c r="I22" s="257">
        <f t="shared" si="3"/>
        <v>0</v>
      </c>
      <c r="K22" s="254">
        <v>85.9</v>
      </c>
      <c r="L22" s="255"/>
      <c r="M22" s="254">
        <v>56</v>
      </c>
      <c r="N22" s="256"/>
      <c r="O22" s="256"/>
    </row>
    <row r="23" spans="1:15" ht="15">
      <c r="A23" s="246">
        <f t="shared" si="0"/>
        <v>17</v>
      </c>
      <c r="B23" s="211" t="s">
        <v>721</v>
      </c>
      <c r="C23" s="253" t="s">
        <v>299</v>
      </c>
      <c r="D23" s="211">
        <v>4</v>
      </c>
      <c r="E23" s="262"/>
      <c r="F23" s="257">
        <f t="shared" si="1"/>
        <v>0</v>
      </c>
      <c r="G23" s="366"/>
      <c r="H23" s="257">
        <f t="shared" si="2"/>
        <v>0</v>
      </c>
      <c r="I23" s="257">
        <f t="shared" si="3"/>
        <v>0</v>
      </c>
      <c r="K23" s="254">
        <v>90</v>
      </c>
      <c r="L23" s="255"/>
      <c r="M23" s="259">
        <v>0</v>
      </c>
      <c r="N23" s="256"/>
      <c r="O23" s="256"/>
    </row>
    <row r="24" spans="1:15" ht="15">
      <c r="A24" s="246">
        <f t="shared" si="0"/>
        <v>18</v>
      </c>
      <c r="B24" s="211" t="s">
        <v>722</v>
      </c>
      <c r="C24" s="253" t="s">
        <v>299</v>
      </c>
      <c r="D24" s="211">
        <v>2</v>
      </c>
      <c r="E24" s="262"/>
      <c r="F24" s="257">
        <f t="shared" si="1"/>
        <v>0</v>
      </c>
      <c r="G24" s="366"/>
      <c r="H24" s="257">
        <f t="shared" si="2"/>
        <v>0</v>
      </c>
      <c r="I24" s="257">
        <f t="shared" si="3"/>
        <v>0</v>
      </c>
      <c r="K24" s="254">
        <v>135</v>
      </c>
      <c r="L24" s="255"/>
      <c r="M24" s="259">
        <v>0</v>
      </c>
      <c r="N24" s="256"/>
      <c r="O24" s="256"/>
    </row>
    <row r="25" spans="1:15" ht="15">
      <c r="A25" s="246">
        <f t="shared" si="0"/>
        <v>19</v>
      </c>
      <c r="B25" s="211" t="s">
        <v>723</v>
      </c>
      <c r="C25" s="253" t="s">
        <v>299</v>
      </c>
      <c r="D25" s="211">
        <v>1</v>
      </c>
      <c r="E25" s="262"/>
      <c r="F25" s="257">
        <f t="shared" si="1"/>
        <v>0</v>
      </c>
      <c r="G25" s="262"/>
      <c r="H25" s="257">
        <f t="shared" si="2"/>
        <v>0</v>
      </c>
      <c r="I25" s="257">
        <f t="shared" si="3"/>
        <v>0</v>
      </c>
      <c r="K25" s="254">
        <v>125</v>
      </c>
      <c r="L25" s="255"/>
      <c r="M25" s="254">
        <v>280</v>
      </c>
      <c r="N25" s="256"/>
      <c r="O25" s="256"/>
    </row>
    <row r="26" spans="1:15" ht="15">
      <c r="A26" s="246">
        <f t="shared" si="0"/>
        <v>20</v>
      </c>
      <c r="B26" s="211" t="s">
        <v>724</v>
      </c>
      <c r="C26" s="253" t="s">
        <v>299</v>
      </c>
      <c r="D26" s="211">
        <v>1</v>
      </c>
      <c r="E26" s="262"/>
      <c r="F26" s="257">
        <f t="shared" si="1"/>
        <v>0</v>
      </c>
      <c r="G26" s="262"/>
      <c r="H26" s="257">
        <f t="shared" si="2"/>
        <v>0</v>
      </c>
      <c r="I26" s="257">
        <f t="shared" si="3"/>
        <v>0</v>
      </c>
      <c r="K26" s="254">
        <v>145</v>
      </c>
      <c r="L26" s="255"/>
      <c r="M26" s="254">
        <v>280</v>
      </c>
      <c r="N26" s="256"/>
      <c r="O26" s="256"/>
    </row>
    <row r="27" spans="1:15" ht="15">
      <c r="A27" s="246">
        <f t="shared" si="0"/>
        <v>21</v>
      </c>
      <c r="B27" s="211" t="s">
        <v>725</v>
      </c>
      <c r="C27" s="253" t="s">
        <v>299</v>
      </c>
      <c r="D27" s="211">
        <v>1</v>
      </c>
      <c r="E27" s="262"/>
      <c r="F27" s="257">
        <f t="shared" si="1"/>
        <v>0</v>
      </c>
      <c r="G27" s="262"/>
      <c r="H27" s="257">
        <f t="shared" si="2"/>
        <v>0</v>
      </c>
      <c r="I27" s="257">
        <f t="shared" si="3"/>
        <v>0</v>
      </c>
      <c r="K27" s="254">
        <v>1800</v>
      </c>
      <c r="L27" s="255"/>
      <c r="M27" s="254">
        <v>280</v>
      </c>
      <c r="N27" s="256"/>
      <c r="O27" s="256"/>
    </row>
    <row r="28" spans="1:15" ht="15">
      <c r="A28" s="246">
        <f t="shared" si="0"/>
        <v>22</v>
      </c>
      <c r="C28" s="253"/>
      <c r="D28" s="211"/>
      <c r="E28" s="364"/>
      <c r="F28" s="257"/>
      <c r="G28" s="364"/>
      <c r="H28" s="257"/>
      <c r="I28" s="257"/>
      <c r="K28" s="254"/>
      <c r="L28" s="255"/>
      <c r="M28" s="254"/>
      <c r="N28" s="256"/>
      <c r="O28" s="256"/>
    </row>
    <row r="29" spans="1:15" ht="15">
      <c r="A29" s="246">
        <f t="shared" si="0"/>
        <v>23</v>
      </c>
      <c r="B29" s="252" t="s">
        <v>726</v>
      </c>
      <c r="C29" s="253"/>
      <c r="D29" s="211"/>
      <c r="E29" s="364"/>
      <c r="F29" s="257"/>
      <c r="G29" s="364"/>
      <c r="H29" s="257"/>
      <c r="I29" s="257"/>
      <c r="K29" s="254"/>
      <c r="L29" s="255"/>
      <c r="M29" s="254"/>
      <c r="N29" s="256"/>
      <c r="O29" s="256"/>
    </row>
    <row r="30" spans="1:15" ht="15">
      <c r="A30" s="246">
        <f t="shared" si="0"/>
        <v>24</v>
      </c>
      <c r="B30" s="211" t="s">
        <v>727</v>
      </c>
      <c r="C30" s="253" t="s">
        <v>677</v>
      </c>
      <c r="D30" s="211">
        <v>3</v>
      </c>
      <c r="E30" s="366"/>
      <c r="F30" s="257">
        <f aca="true" t="shared" si="4" ref="F30:F35">D30*E30</f>
        <v>0</v>
      </c>
      <c r="G30" s="262"/>
      <c r="H30" s="257">
        <f aca="true" t="shared" si="5" ref="H30:H35">D30*G30</f>
        <v>0</v>
      </c>
      <c r="I30" s="257">
        <f aca="true" t="shared" si="6" ref="I30:I35">F30+H30</f>
        <v>0</v>
      </c>
      <c r="K30" s="259">
        <v>0</v>
      </c>
      <c r="L30" s="255"/>
      <c r="M30" s="254">
        <v>420</v>
      </c>
      <c r="N30" s="256"/>
      <c r="O30" s="256"/>
    </row>
    <row r="31" spans="1:15" ht="15">
      <c r="A31" s="246">
        <f t="shared" si="0"/>
        <v>25</v>
      </c>
      <c r="B31" s="211" t="s">
        <v>728</v>
      </c>
      <c r="C31" s="253" t="s">
        <v>299</v>
      </c>
      <c r="D31" s="211">
        <v>9</v>
      </c>
      <c r="E31" s="366"/>
      <c r="F31" s="257">
        <f t="shared" si="4"/>
        <v>0</v>
      </c>
      <c r="G31" s="262"/>
      <c r="H31" s="257">
        <f t="shared" si="5"/>
        <v>0</v>
      </c>
      <c r="I31" s="257">
        <f t="shared" si="6"/>
        <v>0</v>
      </c>
      <c r="K31" s="259">
        <v>0</v>
      </c>
      <c r="L31" s="255"/>
      <c r="M31" s="254">
        <v>15</v>
      </c>
      <c r="N31" s="256"/>
      <c r="O31" s="256"/>
    </row>
    <row r="32" spans="1:15" ht="15">
      <c r="A32" s="246">
        <f t="shared" si="0"/>
        <v>26</v>
      </c>
      <c r="B32" s="211" t="s">
        <v>729</v>
      </c>
      <c r="C32" s="253" t="s">
        <v>677</v>
      </c>
      <c r="D32" s="211">
        <v>1</v>
      </c>
      <c r="E32" s="366"/>
      <c r="F32" s="257">
        <f t="shared" si="4"/>
        <v>0</v>
      </c>
      <c r="G32" s="262"/>
      <c r="H32" s="257">
        <f t="shared" si="5"/>
        <v>0</v>
      </c>
      <c r="I32" s="257">
        <f t="shared" si="6"/>
        <v>0</v>
      </c>
      <c r="K32" s="259">
        <v>0</v>
      </c>
      <c r="L32" s="255"/>
      <c r="M32" s="254">
        <v>420</v>
      </c>
      <c r="N32" s="256"/>
      <c r="O32" s="256"/>
    </row>
    <row r="33" spans="1:15" ht="15">
      <c r="A33" s="246">
        <f t="shared" si="0"/>
        <v>27</v>
      </c>
      <c r="B33" s="211" t="s">
        <v>730</v>
      </c>
      <c r="C33" s="253" t="s">
        <v>677</v>
      </c>
      <c r="D33" s="211">
        <v>1</v>
      </c>
      <c r="E33" s="366"/>
      <c r="F33" s="257">
        <f t="shared" si="4"/>
        <v>0</v>
      </c>
      <c r="G33" s="262"/>
      <c r="H33" s="257">
        <f t="shared" si="5"/>
        <v>0</v>
      </c>
      <c r="I33" s="257">
        <f t="shared" si="6"/>
        <v>0</v>
      </c>
      <c r="K33" s="259">
        <v>0</v>
      </c>
      <c r="L33" s="255"/>
      <c r="M33" s="254">
        <v>420</v>
      </c>
      <c r="N33" s="256"/>
      <c r="O33" s="256"/>
    </row>
    <row r="34" spans="1:15" ht="15">
      <c r="A34" s="246">
        <f t="shared" si="0"/>
        <v>28</v>
      </c>
      <c r="B34" s="211" t="s">
        <v>731</v>
      </c>
      <c r="C34" s="253" t="s">
        <v>299</v>
      </c>
      <c r="D34" s="211">
        <v>50</v>
      </c>
      <c r="E34" s="262"/>
      <c r="F34" s="257">
        <f t="shared" si="4"/>
        <v>0</v>
      </c>
      <c r="G34" s="262"/>
      <c r="H34" s="257">
        <f t="shared" si="5"/>
        <v>0</v>
      </c>
      <c r="I34" s="257">
        <f t="shared" si="6"/>
        <v>0</v>
      </c>
      <c r="K34" s="254">
        <v>6.5</v>
      </c>
      <c r="L34" s="255"/>
      <c r="M34" s="254">
        <v>8.5</v>
      </c>
      <c r="N34" s="256"/>
      <c r="O34" s="256"/>
    </row>
    <row r="35" spans="1:16" s="224" customFormat="1" ht="15" customHeight="1">
      <c r="A35" s="246">
        <f t="shared" si="0"/>
        <v>29</v>
      </c>
      <c r="B35" s="260" t="s">
        <v>732</v>
      </c>
      <c r="C35" s="213" t="s">
        <v>677</v>
      </c>
      <c r="D35" s="211">
        <v>8</v>
      </c>
      <c r="E35" s="366"/>
      <c r="F35" s="257">
        <f t="shared" si="4"/>
        <v>0</v>
      </c>
      <c r="G35" s="262"/>
      <c r="H35" s="257">
        <f t="shared" si="5"/>
        <v>0</v>
      </c>
      <c r="I35" s="257">
        <f t="shared" si="6"/>
        <v>0</v>
      </c>
      <c r="K35" s="259">
        <v>0</v>
      </c>
      <c r="L35" s="255"/>
      <c r="M35" s="254">
        <v>420</v>
      </c>
      <c r="N35" s="256"/>
      <c r="O35" s="256"/>
      <c r="P35" s="244"/>
    </row>
    <row r="36" spans="1:15" ht="15">
      <c r="A36" s="246">
        <f t="shared" si="0"/>
        <v>30</v>
      </c>
      <c r="C36" s="253"/>
      <c r="D36" s="211"/>
      <c r="E36" s="364"/>
      <c r="F36" s="257"/>
      <c r="G36" s="364"/>
      <c r="H36" s="257"/>
      <c r="I36" s="257"/>
      <c r="K36" s="254"/>
      <c r="L36" s="255"/>
      <c r="M36" s="254"/>
      <c r="N36" s="256"/>
      <c r="O36" s="256"/>
    </row>
    <row r="37" spans="1:16" s="245" customFormat="1" ht="18" customHeight="1">
      <c r="A37" s="246">
        <v>31</v>
      </c>
      <c r="B37" s="252" t="s">
        <v>678</v>
      </c>
      <c r="C37" s="239"/>
      <c r="D37" s="240"/>
      <c r="E37" s="355"/>
      <c r="F37" s="240"/>
      <c r="G37" s="355"/>
      <c r="H37" s="240"/>
      <c r="I37" s="240"/>
      <c r="K37" s="264"/>
      <c r="L37" s="265"/>
      <c r="M37" s="264"/>
      <c r="N37" s="266"/>
      <c r="O37" s="266"/>
      <c r="P37" s="244"/>
    </row>
    <row r="38" spans="1:16" ht="15">
      <c r="A38" s="246">
        <f t="shared" si="0"/>
        <v>32</v>
      </c>
      <c r="B38" s="267" t="s">
        <v>679</v>
      </c>
      <c r="C38" s="268" t="s">
        <v>680</v>
      </c>
      <c r="D38" s="211">
        <v>3</v>
      </c>
      <c r="E38" s="364"/>
      <c r="F38" s="257">
        <f>D38*E38</f>
        <v>0</v>
      </c>
      <c r="G38" s="269"/>
      <c r="H38" s="257">
        <f>D38*G38</f>
        <v>0</v>
      </c>
      <c r="I38" s="257">
        <f>F38+H38</f>
        <v>0</v>
      </c>
      <c r="K38" s="259">
        <v>0</v>
      </c>
      <c r="L38" s="270"/>
      <c r="M38" s="271">
        <v>420</v>
      </c>
      <c r="N38" s="272">
        <v>1.15</v>
      </c>
      <c r="O38" s="273"/>
      <c r="P38" s="274"/>
    </row>
    <row r="39" spans="1:16" ht="15">
      <c r="A39" s="246">
        <f t="shared" si="0"/>
        <v>33</v>
      </c>
      <c r="B39" s="267" t="s">
        <v>681</v>
      </c>
      <c r="C39" s="268" t="s">
        <v>682</v>
      </c>
      <c r="D39" s="211">
        <v>2</v>
      </c>
      <c r="E39" s="364"/>
      <c r="F39" s="257">
        <f>D39*E39</f>
        <v>0</v>
      </c>
      <c r="G39" s="269"/>
      <c r="H39" s="257">
        <f>D39*G39</f>
        <v>0</v>
      </c>
      <c r="I39" s="257">
        <f>F39+H39</f>
        <v>0</v>
      </c>
      <c r="K39" s="259">
        <v>0</v>
      </c>
      <c r="L39" s="270"/>
      <c r="M39" s="271">
        <v>420</v>
      </c>
      <c r="N39" s="272">
        <v>1.3</v>
      </c>
      <c r="O39" s="273"/>
      <c r="P39" s="274"/>
    </row>
    <row r="40" spans="1:16" ht="15">
      <c r="A40" s="246">
        <f t="shared" si="0"/>
        <v>34</v>
      </c>
      <c r="B40" s="267" t="s">
        <v>683</v>
      </c>
      <c r="C40" s="268" t="s">
        <v>684</v>
      </c>
      <c r="D40" s="211">
        <v>2</v>
      </c>
      <c r="E40" s="364"/>
      <c r="F40" s="257">
        <f>D40*E40</f>
        <v>0</v>
      </c>
      <c r="G40" s="269"/>
      <c r="H40" s="257">
        <f>D40*G40</f>
        <v>0</v>
      </c>
      <c r="I40" s="257">
        <f>F40+H40</f>
        <v>0</v>
      </c>
      <c r="K40" s="259">
        <v>0</v>
      </c>
      <c r="L40" s="270"/>
      <c r="M40" s="271">
        <v>420</v>
      </c>
      <c r="N40" s="272">
        <v>1.25</v>
      </c>
      <c r="O40" s="273"/>
      <c r="P40" s="274"/>
    </row>
    <row r="41" spans="1:16" ht="15">
      <c r="A41" s="246">
        <f t="shared" si="0"/>
        <v>35</v>
      </c>
      <c r="B41" s="275" t="s">
        <v>685</v>
      </c>
      <c r="C41" s="268" t="s">
        <v>686</v>
      </c>
      <c r="D41" s="211">
        <v>1</v>
      </c>
      <c r="E41" s="364"/>
      <c r="F41" s="257">
        <f>D41*E41</f>
        <v>0</v>
      </c>
      <c r="G41" s="269"/>
      <c r="H41" s="257">
        <f>D41*G41</f>
        <v>0</v>
      </c>
      <c r="I41" s="257">
        <f>F41+H41</f>
        <v>0</v>
      </c>
      <c r="K41" s="259">
        <v>0</v>
      </c>
      <c r="L41" s="270"/>
      <c r="M41" s="271">
        <v>420</v>
      </c>
      <c r="N41" s="273"/>
      <c r="O41" s="273"/>
      <c r="P41" s="274"/>
    </row>
    <row r="42" spans="1:16" ht="15">
      <c r="A42" s="246">
        <f t="shared" si="0"/>
        <v>36</v>
      </c>
      <c r="B42" s="276" t="s">
        <v>687</v>
      </c>
      <c r="C42" s="277" t="s">
        <v>190</v>
      </c>
      <c r="D42" s="211">
        <v>0.1</v>
      </c>
      <c r="E42" s="403"/>
      <c r="F42" s="278">
        <f>D42*E42</f>
        <v>0</v>
      </c>
      <c r="G42" s="279"/>
      <c r="H42" s="278">
        <f>D42*G42</f>
        <v>0</v>
      </c>
      <c r="I42" s="278">
        <f>F42+H42</f>
        <v>0</v>
      </c>
      <c r="K42" s="271">
        <v>2400</v>
      </c>
      <c r="L42" s="270"/>
      <c r="M42" s="271">
        <v>900</v>
      </c>
      <c r="N42" s="273"/>
      <c r="O42" s="273"/>
      <c r="P42" s="274"/>
    </row>
    <row r="43" spans="1:16" s="285" customFormat="1" ht="22.5" customHeight="1">
      <c r="A43" s="246">
        <f t="shared" si="0"/>
        <v>37</v>
      </c>
      <c r="B43" s="280" t="s">
        <v>688</v>
      </c>
      <c r="C43" s="281"/>
      <c r="D43" s="282"/>
      <c r="E43" s="281"/>
      <c r="F43" s="283"/>
      <c r="G43" s="282"/>
      <c r="H43" s="283"/>
      <c r="I43" s="284"/>
      <c r="K43" s="286"/>
      <c r="L43" s="286"/>
      <c r="M43" s="287"/>
      <c r="N43" s="288"/>
      <c r="O43" s="289"/>
      <c r="P43" s="289"/>
    </row>
    <row r="44" spans="1:13" ht="15" customHeight="1">
      <c r="A44" s="246">
        <f t="shared" si="0"/>
        <v>38</v>
      </c>
      <c r="B44" s="234"/>
      <c r="C44" s="234"/>
      <c r="D44" s="234"/>
      <c r="E44" s="234"/>
      <c r="F44" s="234" t="s">
        <v>689</v>
      </c>
      <c r="G44" s="234"/>
      <c r="H44" s="290" t="s">
        <v>690</v>
      </c>
      <c r="I44" s="290" t="s">
        <v>691</v>
      </c>
      <c r="K44" s="214"/>
      <c r="L44" s="214"/>
      <c r="M44" s="214"/>
    </row>
    <row r="45" spans="1:13" ht="15" customHeight="1">
      <c r="A45" s="246">
        <f t="shared" si="0"/>
        <v>39</v>
      </c>
      <c r="B45" s="234"/>
      <c r="C45" s="234"/>
      <c r="D45" s="234"/>
      <c r="E45" s="234"/>
      <c r="F45" s="291">
        <f>SUM(F9:F42)</f>
        <v>0</v>
      </c>
      <c r="G45" s="292"/>
      <c r="H45" s="291">
        <f>SUM(H9:H42)</f>
        <v>0</v>
      </c>
      <c r="I45" s="291">
        <f>SUM(I9:I42)</f>
        <v>0</v>
      </c>
      <c r="K45" s="293">
        <f>SUM(F45:H45)</f>
        <v>0</v>
      </c>
      <c r="L45" s="214"/>
      <c r="M45" s="214"/>
    </row>
    <row r="46" spans="1:13" ht="15" customHeight="1" thickBot="1">
      <c r="A46" s="246">
        <f t="shared" si="0"/>
        <v>40</v>
      </c>
      <c r="B46" s="294" t="s">
        <v>692</v>
      </c>
      <c r="C46" s="294"/>
      <c r="D46" s="402"/>
      <c r="E46" s="295"/>
      <c r="F46" s="296">
        <f>F45/100*D46</f>
        <v>0</v>
      </c>
      <c r="G46" s="295"/>
      <c r="H46" s="295"/>
      <c r="I46" s="295"/>
      <c r="K46" s="271">
        <v>5</v>
      </c>
      <c r="L46" s="214"/>
      <c r="M46" s="214"/>
    </row>
    <row r="47" spans="1:13" ht="6" customHeight="1" thickBot="1">
      <c r="A47" s="246">
        <f t="shared" si="0"/>
        <v>41</v>
      </c>
      <c r="K47" s="214"/>
      <c r="L47" s="214"/>
      <c r="M47" s="214"/>
    </row>
    <row r="48" spans="1:13" ht="15" customHeight="1" thickBot="1">
      <c r="A48" s="246">
        <f t="shared" si="0"/>
        <v>42</v>
      </c>
      <c r="B48" s="297" t="s">
        <v>693</v>
      </c>
      <c r="C48" s="297"/>
      <c r="D48" s="298"/>
      <c r="E48" s="299"/>
      <c r="F48" s="300">
        <f>F45+F46</f>
        <v>0</v>
      </c>
      <c r="G48" s="301"/>
      <c r="H48" s="302">
        <f>H45</f>
        <v>0</v>
      </c>
      <c r="I48" s="303">
        <f>F48+H48</f>
        <v>0</v>
      </c>
      <c r="K48" s="293">
        <f>K45+F46</f>
        <v>0</v>
      </c>
      <c r="L48" s="214"/>
      <c r="M48" s="214"/>
    </row>
    <row r="49" spans="1:13" ht="15" customHeight="1">
      <c r="A49" s="246">
        <f t="shared" si="0"/>
        <v>43</v>
      </c>
      <c r="K49" s="214"/>
      <c r="L49" s="214"/>
      <c r="M49" s="214"/>
    </row>
    <row r="50" spans="1:13" ht="16.5" customHeight="1">
      <c r="A50" s="246">
        <f t="shared" si="0"/>
        <v>44</v>
      </c>
      <c r="B50" s="304" t="s">
        <v>694</v>
      </c>
      <c r="E50" s="305">
        <f>I48</f>
        <v>0</v>
      </c>
      <c r="F50" s="306" t="s">
        <v>630</v>
      </c>
      <c r="I50" s="257"/>
      <c r="K50" s="214"/>
      <c r="L50" s="214"/>
      <c r="M50" s="214"/>
    </row>
    <row r="51" spans="1:13" ht="16.5" customHeight="1" thickBot="1">
      <c r="A51" s="246">
        <f t="shared" si="0"/>
        <v>45</v>
      </c>
      <c r="B51" s="304" t="s">
        <v>695</v>
      </c>
      <c r="C51" s="307" t="s">
        <v>317</v>
      </c>
      <c r="D51" s="213">
        <v>0</v>
      </c>
      <c r="E51" s="305">
        <f>I48/100*D51</f>
        <v>0</v>
      </c>
      <c r="F51" s="306" t="s">
        <v>630</v>
      </c>
      <c r="K51" s="214"/>
      <c r="L51" s="214"/>
      <c r="M51" s="214"/>
    </row>
    <row r="52" spans="1:13" ht="22.5" customHeight="1" thickBot="1">
      <c r="A52" s="246">
        <f>A51+1</f>
        <v>46</v>
      </c>
      <c r="B52" s="308" t="s">
        <v>696</v>
      </c>
      <c r="C52" s="309"/>
      <c r="D52" s="310"/>
      <c r="E52" s="311">
        <f>E50+E51</f>
        <v>0</v>
      </c>
      <c r="F52" s="312" t="s">
        <v>630</v>
      </c>
      <c r="G52" s="313"/>
      <c r="H52" s="308"/>
      <c r="I52" s="313"/>
      <c r="J52" s="219"/>
      <c r="K52" s="214"/>
      <c r="L52" s="214"/>
      <c r="M52" s="214"/>
    </row>
    <row r="53" ht="12">
      <c r="A53" s="246">
        <f>A52+1</f>
        <v>47</v>
      </c>
    </row>
    <row r="54" ht="12">
      <c r="A54" s="246">
        <f>A53+1</f>
        <v>48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57"/>
  <sheetViews>
    <sheetView showGridLines="0" workbookViewId="0" topLeftCell="D157">
      <selection activeCell="I182" sqref="I135:I18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83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110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ROUND(J132,2)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J30</f>
        <v>0</v>
      </c>
      <c r="G33" s="25"/>
      <c r="H33" s="25"/>
      <c r="I33" s="92">
        <v>0.21</v>
      </c>
      <c r="J33" s="91">
        <f>F33*0.21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/>
      <c r="G34" s="25"/>
      <c r="H34" s="25"/>
      <c r="I34" s="92">
        <v>0.15</v>
      </c>
      <c r="J34" s="91"/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ROUND((SUM(BG132:BG255)),2)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ROUND((SUM(BH132:BH255)),2)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ROUND((SUM(BI132:BI255)),2)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1 - SO-01-VCHOD A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J132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116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7" customFormat="1" ht="19.9" customHeight="1" hidden="1">
      <c r="B98" s="108"/>
      <c r="D98" s="109" t="s">
        <v>117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7" customFormat="1" ht="19.9" customHeight="1" hidden="1">
      <c r="B99" s="108"/>
      <c r="D99" s="109" t="s">
        <v>118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7" customFormat="1" ht="19.9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J170</f>
        <v>0</v>
      </c>
      <c r="L100" s="108"/>
    </row>
    <row r="101" spans="2:12" s="7" customFormat="1" ht="19.9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J176</f>
        <v>0</v>
      </c>
      <c r="L101" s="108"/>
    </row>
    <row r="102" spans="2:12" s="6" customFormat="1" ht="24.95" customHeight="1" hidden="1">
      <c r="B102" s="104"/>
      <c r="D102" s="105" t="s">
        <v>121</v>
      </c>
      <c r="E102" s="106"/>
      <c r="F102" s="106"/>
      <c r="G102" s="106"/>
      <c r="H102" s="106"/>
      <c r="I102" s="106"/>
      <c r="J102" s="107">
        <f>J178</f>
        <v>0</v>
      </c>
      <c r="L102" s="104"/>
    </row>
    <row r="103" spans="2:12" s="7" customFormat="1" ht="19.9" customHeight="1" hidden="1">
      <c r="B103" s="108"/>
      <c r="D103" s="109" t="s">
        <v>122</v>
      </c>
      <c r="E103" s="110"/>
      <c r="F103" s="110"/>
      <c r="G103" s="110"/>
      <c r="H103" s="110"/>
      <c r="I103" s="110"/>
      <c r="J103" s="111">
        <f>J179</f>
        <v>0</v>
      </c>
      <c r="L103" s="108"/>
    </row>
    <row r="104" spans="2:12" s="7" customFormat="1" ht="19.9" customHeight="1" hidden="1">
      <c r="B104" s="108"/>
      <c r="D104" s="109" t="s">
        <v>123</v>
      </c>
      <c r="E104" s="110"/>
      <c r="F104" s="110"/>
      <c r="G104" s="110"/>
      <c r="H104" s="110"/>
      <c r="I104" s="110"/>
      <c r="J104" s="111">
        <f>J181</f>
        <v>0</v>
      </c>
      <c r="L104" s="108"/>
    </row>
    <row r="105" spans="2:12" s="7" customFormat="1" ht="19.9" customHeight="1" hidden="1">
      <c r="B105" s="108"/>
      <c r="D105" s="109" t="s">
        <v>124</v>
      </c>
      <c r="E105" s="110"/>
      <c r="F105" s="110"/>
      <c r="G105" s="110"/>
      <c r="H105" s="110"/>
      <c r="I105" s="110"/>
      <c r="J105" s="111">
        <f>J184</f>
        <v>0</v>
      </c>
      <c r="L105" s="108"/>
    </row>
    <row r="106" spans="2:12" s="7" customFormat="1" ht="19.9" customHeight="1" hidden="1">
      <c r="B106" s="108"/>
      <c r="D106" s="109" t="s">
        <v>125</v>
      </c>
      <c r="E106" s="110"/>
      <c r="F106" s="110"/>
      <c r="G106" s="110"/>
      <c r="H106" s="110"/>
      <c r="I106" s="110"/>
      <c r="J106" s="111">
        <f>J186</f>
        <v>0</v>
      </c>
      <c r="L106" s="108"/>
    </row>
    <row r="107" spans="2:12" s="7" customFormat="1" ht="19.9" customHeight="1" hidden="1">
      <c r="B107" s="108"/>
      <c r="D107" s="109" t="s">
        <v>126</v>
      </c>
      <c r="E107" s="110"/>
      <c r="F107" s="110"/>
      <c r="G107" s="110"/>
      <c r="H107" s="110"/>
      <c r="I107" s="110"/>
      <c r="J107" s="111">
        <f>J188</f>
        <v>0</v>
      </c>
      <c r="L107" s="108"/>
    </row>
    <row r="108" spans="2:12" s="7" customFormat="1" ht="19.9" customHeight="1" hidden="1">
      <c r="B108" s="108"/>
      <c r="D108" s="109" t="s">
        <v>127</v>
      </c>
      <c r="E108" s="110"/>
      <c r="F108" s="110"/>
      <c r="G108" s="110"/>
      <c r="H108" s="110"/>
      <c r="I108" s="110"/>
      <c r="J108" s="111">
        <f>J198</f>
        <v>0</v>
      </c>
      <c r="L108" s="108"/>
    </row>
    <row r="109" spans="2:12" s="7" customFormat="1" ht="19.9" customHeight="1" hidden="1">
      <c r="B109" s="108"/>
      <c r="D109" s="109" t="s">
        <v>128</v>
      </c>
      <c r="E109" s="110"/>
      <c r="F109" s="110"/>
      <c r="G109" s="110"/>
      <c r="H109" s="110"/>
      <c r="I109" s="110"/>
      <c r="J109" s="111">
        <f>J212</f>
        <v>0</v>
      </c>
      <c r="L109" s="108"/>
    </row>
    <row r="110" spans="2:12" s="7" customFormat="1" ht="19.9" customHeight="1" hidden="1">
      <c r="B110" s="108"/>
      <c r="D110" s="109" t="s">
        <v>129</v>
      </c>
      <c r="E110" s="110"/>
      <c r="F110" s="110"/>
      <c r="G110" s="110"/>
      <c r="H110" s="110"/>
      <c r="I110" s="110"/>
      <c r="J110" s="111">
        <f>J229</f>
        <v>0</v>
      </c>
      <c r="L110" s="108"/>
    </row>
    <row r="111" spans="2:12" s="7" customFormat="1" ht="19.9" customHeight="1" hidden="1">
      <c r="B111" s="108"/>
      <c r="D111" s="109" t="s">
        <v>130</v>
      </c>
      <c r="E111" s="110"/>
      <c r="F111" s="110"/>
      <c r="G111" s="110"/>
      <c r="H111" s="110"/>
      <c r="I111" s="110"/>
      <c r="J111" s="111">
        <f>J236</f>
        <v>0</v>
      </c>
      <c r="L111" s="108"/>
    </row>
    <row r="112" spans="2:12" s="7" customFormat="1" ht="19.9" customHeight="1" hidden="1">
      <c r="B112" s="108"/>
      <c r="D112" s="109" t="s">
        <v>131</v>
      </c>
      <c r="E112" s="110"/>
      <c r="F112" s="110"/>
      <c r="G112" s="110"/>
      <c r="H112" s="110"/>
      <c r="I112" s="110"/>
      <c r="J112" s="111">
        <f>J252</f>
        <v>0</v>
      </c>
      <c r="L112" s="108"/>
    </row>
    <row r="113" spans="1:31" s="2" customFormat="1" ht="21.75" customHeight="1" hidden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 hidden="1">
      <c r="A114" s="25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ht="12" hidden="1"/>
    <row r="116" ht="12" hidden="1"/>
    <row r="117" ht="12" hidden="1"/>
    <row r="118" spans="1:31" s="2" customFormat="1" ht="6.95" customHeight="1">
      <c r="A118" s="25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24.95" customHeight="1">
      <c r="A119" s="25"/>
      <c r="B119" s="26"/>
      <c r="C119" s="17" t="s">
        <v>132</v>
      </c>
      <c r="D119" s="25"/>
      <c r="E119" s="25"/>
      <c r="F119" s="25"/>
      <c r="G119" s="25"/>
      <c r="H119" s="25"/>
      <c r="I119" s="25"/>
      <c r="J119" s="25"/>
      <c r="K119" s="25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14</v>
      </c>
      <c r="D121" s="25"/>
      <c r="E121" s="25"/>
      <c r="F121" s="25"/>
      <c r="G121" s="25"/>
      <c r="H121" s="25"/>
      <c r="I121" s="25"/>
      <c r="J121" s="25"/>
      <c r="K121" s="25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553" t="str">
        <f>E7</f>
        <v>Rekonstrukce a modernizace-III.etapa</v>
      </c>
      <c r="F122" s="554"/>
      <c r="G122" s="554"/>
      <c r="H122" s="554"/>
      <c r="I122" s="25"/>
      <c r="J122" s="25"/>
      <c r="K122" s="25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109</v>
      </c>
      <c r="D123" s="25"/>
      <c r="E123" s="25"/>
      <c r="F123" s="25"/>
      <c r="G123" s="25"/>
      <c r="H123" s="25"/>
      <c r="I123" s="25"/>
      <c r="J123" s="25"/>
      <c r="K123" s="25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6.5" customHeight="1">
      <c r="A124" s="25"/>
      <c r="B124" s="26"/>
      <c r="C124" s="25"/>
      <c r="D124" s="25"/>
      <c r="E124" s="544" t="str">
        <f>E9</f>
        <v>UHK-PK 1 - SO-01-VCHOD A</v>
      </c>
      <c r="F124" s="555"/>
      <c r="G124" s="555"/>
      <c r="H124" s="555"/>
      <c r="I124" s="25"/>
      <c r="J124" s="25"/>
      <c r="K124" s="25"/>
      <c r="L124" s="3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18</v>
      </c>
      <c r="D126" s="25"/>
      <c r="E126" s="25"/>
      <c r="F126" s="20" t="str">
        <f>F12</f>
        <v>Nový Hradec Králové</v>
      </c>
      <c r="G126" s="25"/>
      <c r="H126" s="25"/>
      <c r="I126" s="22" t="s">
        <v>20</v>
      </c>
      <c r="J126" s="47" t="str">
        <f>IF(J12="","",J12)</f>
        <v>12. 6. 2022</v>
      </c>
      <c r="K126" s="25"/>
      <c r="L126" s="3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22</v>
      </c>
      <c r="D128" s="25"/>
      <c r="E128" s="25"/>
      <c r="F128" s="20" t="str">
        <f>E15</f>
        <v>Univerzita Hradec Králové</v>
      </c>
      <c r="G128" s="25"/>
      <c r="H128" s="25"/>
      <c r="I128" s="22" t="s">
        <v>28</v>
      </c>
      <c r="J128" s="23" t="str">
        <f>E21</f>
        <v>Pridos Hradec Králové</v>
      </c>
      <c r="K128" s="25"/>
      <c r="L128" s="3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" customFormat="1" ht="15.2" customHeight="1">
      <c r="A129" s="25"/>
      <c r="B129" s="26"/>
      <c r="C129" s="22" t="s">
        <v>26</v>
      </c>
      <c r="D129" s="25"/>
      <c r="E129" s="25"/>
      <c r="F129" s="20" t="str">
        <f>IF(E18="","",E18)</f>
        <v>bude určen ve výběrovém řízení</v>
      </c>
      <c r="G129" s="25"/>
      <c r="H129" s="25"/>
      <c r="I129" s="22" t="s">
        <v>31</v>
      </c>
      <c r="J129" s="23" t="str">
        <f>E24</f>
        <v>Ing.Pavel Michálek</v>
      </c>
      <c r="K129" s="25"/>
      <c r="L129" s="3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" customFormat="1" ht="29.25" customHeight="1">
      <c r="A131" s="112"/>
      <c r="B131" s="113"/>
      <c r="C131" s="114" t="s">
        <v>133</v>
      </c>
      <c r="D131" s="115" t="s">
        <v>59</v>
      </c>
      <c r="E131" s="115" t="s">
        <v>55</v>
      </c>
      <c r="F131" s="115" t="s">
        <v>56</v>
      </c>
      <c r="G131" s="115" t="s">
        <v>134</v>
      </c>
      <c r="H131" s="115" t="s">
        <v>135</v>
      </c>
      <c r="I131" s="115" t="s">
        <v>136</v>
      </c>
      <c r="J131" s="115" t="s">
        <v>113</v>
      </c>
      <c r="K131" s="116" t="s">
        <v>137</v>
      </c>
      <c r="L131" s="117"/>
      <c r="M131" s="54" t="s">
        <v>1</v>
      </c>
      <c r="N131" s="55" t="s">
        <v>38</v>
      </c>
      <c r="O131" s="55" t="s">
        <v>138</v>
      </c>
      <c r="P131" s="55" t="s">
        <v>139</v>
      </c>
      <c r="Q131" s="55" t="s">
        <v>140</v>
      </c>
      <c r="R131" s="55" t="s">
        <v>141</v>
      </c>
      <c r="S131" s="55" t="s">
        <v>142</v>
      </c>
      <c r="T131" s="56" t="s">
        <v>143</v>
      </c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63" s="2" customFormat="1" ht="22.9" customHeight="1">
      <c r="A132" s="25"/>
      <c r="B132" s="26"/>
      <c r="C132" s="61" t="s">
        <v>144</v>
      </c>
      <c r="D132" s="25"/>
      <c r="E132" s="25"/>
      <c r="F132" s="25"/>
      <c r="G132" s="25"/>
      <c r="H132" s="25"/>
      <c r="I132" s="25"/>
      <c r="J132" s="118">
        <f>BK132+J226+J227</f>
        <v>0</v>
      </c>
      <c r="K132" s="25"/>
      <c r="L132" s="26"/>
      <c r="M132" s="57"/>
      <c r="N132" s="48"/>
      <c r="O132" s="58"/>
      <c r="P132" s="119">
        <f>P133+P178</f>
        <v>425.279717</v>
      </c>
      <c r="Q132" s="58"/>
      <c r="R132" s="119">
        <f>R133+R178</f>
        <v>10.743886409999998</v>
      </c>
      <c r="S132" s="58"/>
      <c r="T132" s="120">
        <f>T133+T178</f>
        <v>4.501688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3" t="s">
        <v>73</v>
      </c>
      <c r="AU132" s="13" t="s">
        <v>115</v>
      </c>
      <c r="BK132" s="121">
        <f>BK133+BK178</f>
        <v>0</v>
      </c>
    </row>
    <row r="133" spans="2:63" s="9" customFormat="1" ht="25.9" customHeight="1">
      <c r="B133" s="122"/>
      <c r="D133" s="123" t="s">
        <v>73</v>
      </c>
      <c r="E133" s="124" t="s">
        <v>145</v>
      </c>
      <c r="F133" s="124" t="s">
        <v>146</v>
      </c>
      <c r="J133" s="125">
        <f>BK133</f>
        <v>0</v>
      </c>
      <c r="L133" s="122"/>
      <c r="M133" s="126"/>
      <c r="N133" s="127"/>
      <c r="O133" s="127"/>
      <c r="P133" s="128">
        <f>P134+P153+P170+P176</f>
        <v>134.810647</v>
      </c>
      <c r="Q133" s="127"/>
      <c r="R133" s="128">
        <f>R134+R153+R170+R176</f>
        <v>7.7167476599999985</v>
      </c>
      <c r="S133" s="127"/>
      <c r="T133" s="129">
        <f>T134+T153+T170+T176</f>
        <v>4.113478</v>
      </c>
      <c r="AR133" s="123" t="s">
        <v>82</v>
      </c>
      <c r="AT133" s="130" t="s">
        <v>73</v>
      </c>
      <c r="AU133" s="130" t="s">
        <v>74</v>
      </c>
      <c r="AY133" s="123" t="s">
        <v>147</v>
      </c>
      <c r="BK133" s="131">
        <f>BK134+BK153+BK170+BK176</f>
        <v>0</v>
      </c>
    </row>
    <row r="134" spans="2:63" s="9" customFormat="1" ht="22.9" customHeight="1">
      <c r="B134" s="122"/>
      <c r="D134" s="123" t="s">
        <v>73</v>
      </c>
      <c r="E134" s="132" t="s">
        <v>148</v>
      </c>
      <c r="F134" s="132" t="s">
        <v>149</v>
      </c>
      <c r="J134" s="133">
        <f>BK134</f>
        <v>0</v>
      </c>
      <c r="L134" s="122"/>
      <c r="M134" s="126"/>
      <c r="N134" s="127"/>
      <c r="O134" s="127"/>
      <c r="P134" s="128">
        <f>SUM(P135:P152)</f>
        <v>30.071177999999996</v>
      </c>
      <c r="Q134" s="127"/>
      <c r="R134" s="128">
        <f>SUM(R135:R152)</f>
        <v>7.692447659999998</v>
      </c>
      <c r="S134" s="127"/>
      <c r="T134" s="129">
        <f>SUM(T135:T152)</f>
        <v>0</v>
      </c>
      <c r="AR134" s="123" t="s">
        <v>82</v>
      </c>
      <c r="AT134" s="130" t="s">
        <v>73</v>
      </c>
      <c r="AU134" s="130" t="s">
        <v>82</v>
      </c>
      <c r="AY134" s="123" t="s">
        <v>147</v>
      </c>
      <c r="BK134" s="131">
        <f>SUM(BK135:BK152)</f>
        <v>0</v>
      </c>
    </row>
    <row r="135" spans="1:65" s="2" customFormat="1" ht="16.5" customHeight="1">
      <c r="A135" s="25"/>
      <c r="B135" s="134"/>
      <c r="C135" s="135" t="s">
        <v>82</v>
      </c>
      <c r="D135" s="135" t="s">
        <v>150</v>
      </c>
      <c r="E135" s="136" t="s">
        <v>151</v>
      </c>
      <c r="F135" s="137" t="s">
        <v>152</v>
      </c>
      <c r="G135" s="138" t="s">
        <v>153</v>
      </c>
      <c r="H135" s="139">
        <v>4</v>
      </c>
      <c r="I135" s="331"/>
      <c r="J135" s="140">
        <f>ROUND(I135*H135,2)</f>
        <v>0</v>
      </c>
      <c r="K135" s="137" t="s">
        <v>154</v>
      </c>
      <c r="L135" s="26"/>
      <c r="M135" s="141" t="s">
        <v>1</v>
      </c>
      <c r="N135" s="142" t="s">
        <v>40</v>
      </c>
      <c r="O135" s="143">
        <v>0.106</v>
      </c>
      <c r="P135" s="143">
        <f>O135*H135</f>
        <v>0.424</v>
      </c>
      <c r="Q135" s="143">
        <v>0.0065</v>
      </c>
      <c r="R135" s="143">
        <f>Q135*H135</f>
        <v>0.026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155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84</v>
      </c>
      <c r="BK135" s="146">
        <f>ROUND(I135*H135,2)</f>
        <v>0</v>
      </c>
      <c r="BL135" s="13" t="s">
        <v>155</v>
      </c>
      <c r="BM135" s="145" t="s">
        <v>156</v>
      </c>
    </row>
    <row r="136" spans="2:51" s="10" customFormat="1" ht="12">
      <c r="B136" s="147"/>
      <c r="D136" s="148" t="s">
        <v>157</v>
      </c>
      <c r="E136" s="149" t="s">
        <v>1</v>
      </c>
      <c r="F136" s="150" t="s">
        <v>158</v>
      </c>
      <c r="H136" s="151">
        <v>4</v>
      </c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24.2" customHeight="1">
      <c r="A137" s="25"/>
      <c r="B137" s="134"/>
      <c r="C137" s="135" t="s">
        <v>84</v>
      </c>
      <c r="D137" s="135" t="s">
        <v>150</v>
      </c>
      <c r="E137" s="136" t="s">
        <v>159</v>
      </c>
      <c r="F137" s="137" t="s">
        <v>160</v>
      </c>
      <c r="G137" s="138" t="s">
        <v>153</v>
      </c>
      <c r="H137" s="139">
        <v>4</v>
      </c>
      <c r="I137" s="331"/>
      <c r="J137" s="140">
        <f>ROUND(I137*H137,2)</f>
        <v>0</v>
      </c>
      <c r="K137" s="137" t="s">
        <v>154</v>
      </c>
      <c r="L137" s="26"/>
      <c r="M137" s="141" t="s">
        <v>1</v>
      </c>
      <c r="N137" s="142" t="s">
        <v>40</v>
      </c>
      <c r="O137" s="143">
        <v>0.272</v>
      </c>
      <c r="P137" s="143">
        <f>O137*H137</f>
        <v>1.088</v>
      </c>
      <c r="Q137" s="143">
        <v>0.004</v>
      </c>
      <c r="R137" s="143">
        <f>Q137*H137</f>
        <v>0.016</v>
      </c>
      <c r="S137" s="143">
        <v>0</v>
      </c>
      <c r="T137" s="144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155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84</v>
      </c>
      <c r="BK137" s="146">
        <f>ROUND(I137*H137,2)</f>
        <v>0</v>
      </c>
      <c r="BL137" s="13" t="s">
        <v>155</v>
      </c>
      <c r="BM137" s="145" t="s">
        <v>161</v>
      </c>
    </row>
    <row r="138" spans="1:65" s="2" customFormat="1" ht="24.2" customHeight="1">
      <c r="A138" s="25"/>
      <c r="B138" s="134"/>
      <c r="C138" s="135" t="s">
        <v>162</v>
      </c>
      <c r="D138" s="135" t="s">
        <v>150</v>
      </c>
      <c r="E138" s="136" t="s">
        <v>163</v>
      </c>
      <c r="F138" s="137" t="s">
        <v>600</v>
      </c>
      <c r="G138" s="138" t="s">
        <v>153</v>
      </c>
      <c r="H138" s="139">
        <v>9</v>
      </c>
      <c r="I138" s="331"/>
      <c r="J138" s="140">
        <f>ROUND(I138*H138,2)</f>
        <v>0</v>
      </c>
      <c r="K138" s="137" t="s">
        <v>1</v>
      </c>
      <c r="L138" s="26"/>
      <c r="M138" s="141" t="s">
        <v>1</v>
      </c>
      <c r="N138" s="142" t="s">
        <v>40</v>
      </c>
      <c r="O138" s="143">
        <v>0.075</v>
      </c>
      <c r="P138" s="143">
        <f>O138*H138</f>
        <v>0.6749999999999999</v>
      </c>
      <c r="Q138" s="143">
        <v>0.0003</v>
      </c>
      <c r="R138" s="143">
        <f>Q138*H138</f>
        <v>0.0026999999999999997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155</v>
      </c>
      <c r="AT138" s="145" t="s">
        <v>150</v>
      </c>
      <c r="AU138" s="145" t="s">
        <v>84</v>
      </c>
      <c r="AY138" s="13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84</v>
      </c>
      <c r="BK138" s="146">
        <f>ROUND(I138*H138,2)</f>
        <v>0</v>
      </c>
      <c r="BL138" s="13" t="s">
        <v>155</v>
      </c>
      <c r="BM138" s="145" t="s">
        <v>164</v>
      </c>
    </row>
    <row r="139" spans="1:65" s="2" customFormat="1" ht="33" customHeight="1">
      <c r="A139" s="25"/>
      <c r="B139" s="134"/>
      <c r="C139" s="135" t="s">
        <v>155</v>
      </c>
      <c r="D139" s="135" t="s">
        <v>150</v>
      </c>
      <c r="E139" s="136" t="s">
        <v>165</v>
      </c>
      <c r="F139" s="137" t="s">
        <v>166</v>
      </c>
      <c r="G139" s="138" t="s">
        <v>153</v>
      </c>
      <c r="H139" s="139">
        <v>9</v>
      </c>
      <c r="I139" s="331"/>
      <c r="J139" s="140">
        <f>ROUND(I139*H139,2)</f>
        <v>0</v>
      </c>
      <c r="K139" s="137" t="s">
        <v>154</v>
      </c>
      <c r="L139" s="26"/>
      <c r="M139" s="141" t="s">
        <v>1</v>
      </c>
      <c r="N139" s="142" t="s">
        <v>40</v>
      </c>
      <c r="O139" s="143">
        <v>0.497</v>
      </c>
      <c r="P139" s="143">
        <f>O139*H139</f>
        <v>4.473</v>
      </c>
      <c r="Q139" s="143">
        <v>0.07396</v>
      </c>
      <c r="R139" s="143">
        <f>Q139*H139</f>
        <v>0.66564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155</v>
      </c>
      <c r="AT139" s="145" t="s">
        <v>150</v>
      </c>
      <c r="AU139" s="145" t="s">
        <v>84</v>
      </c>
      <c r="AY139" s="13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84</v>
      </c>
      <c r="BK139" s="146">
        <f>ROUND(I139*H139,2)</f>
        <v>0</v>
      </c>
      <c r="BL139" s="13" t="s">
        <v>155</v>
      </c>
      <c r="BM139" s="145" t="s">
        <v>167</v>
      </c>
    </row>
    <row r="140" spans="1:65" s="2" customFormat="1" ht="16.5" customHeight="1">
      <c r="A140" s="25"/>
      <c r="B140" s="134"/>
      <c r="C140" s="135" t="s">
        <v>168</v>
      </c>
      <c r="D140" s="135" t="s">
        <v>150</v>
      </c>
      <c r="E140" s="136" t="s">
        <v>169</v>
      </c>
      <c r="F140" s="137" t="s">
        <v>170</v>
      </c>
      <c r="G140" s="138" t="s">
        <v>153</v>
      </c>
      <c r="H140" s="139">
        <v>9</v>
      </c>
      <c r="I140" s="331"/>
      <c r="J140" s="140">
        <f>ROUND(I140*H140,2)</f>
        <v>0</v>
      </c>
      <c r="K140" s="137" t="s">
        <v>154</v>
      </c>
      <c r="L140" s="26"/>
      <c r="M140" s="141" t="s">
        <v>1</v>
      </c>
      <c r="N140" s="142" t="s">
        <v>40</v>
      </c>
      <c r="O140" s="143">
        <v>0.14</v>
      </c>
      <c r="P140" s="143">
        <f>O140*H140</f>
        <v>1.2600000000000002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155</v>
      </c>
      <c r="AT140" s="145" t="s">
        <v>150</v>
      </c>
      <c r="AU140" s="145" t="s">
        <v>84</v>
      </c>
      <c r="AY140" s="13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84</v>
      </c>
      <c r="BK140" s="146">
        <f>ROUND(I140*H140,2)</f>
        <v>0</v>
      </c>
      <c r="BL140" s="13" t="s">
        <v>155</v>
      </c>
      <c r="BM140" s="145" t="s">
        <v>171</v>
      </c>
    </row>
    <row r="141" spans="2:51" s="10" customFormat="1" ht="12">
      <c r="B141" s="147"/>
      <c r="D141" s="148" t="s">
        <v>157</v>
      </c>
      <c r="E141" s="149" t="s">
        <v>1</v>
      </c>
      <c r="F141" s="150" t="s">
        <v>172</v>
      </c>
      <c r="H141" s="151">
        <v>9</v>
      </c>
      <c r="L141" s="147"/>
      <c r="M141" s="152"/>
      <c r="N141" s="153"/>
      <c r="O141" s="153"/>
      <c r="P141" s="153"/>
      <c r="Q141" s="153"/>
      <c r="R141" s="153"/>
      <c r="S141" s="153"/>
      <c r="T141" s="154"/>
      <c r="AT141" s="149" t="s">
        <v>157</v>
      </c>
      <c r="AU141" s="149" t="s">
        <v>84</v>
      </c>
      <c r="AV141" s="10" t="s">
        <v>84</v>
      </c>
      <c r="AW141" s="10" t="s">
        <v>30</v>
      </c>
      <c r="AX141" s="10" t="s">
        <v>82</v>
      </c>
      <c r="AY141" s="149" t="s">
        <v>147</v>
      </c>
    </row>
    <row r="142" spans="1:65" s="2" customFormat="1" ht="33" customHeight="1">
      <c r="A142" s="25"/>
      <c r="B142" s="134"/>
      <c r="C142" s="135" t="s">
        <v>148</v>
      </c>
      <c r="D142" s="135" t="s">
        <v>150</v>
      </c>
      <c r="E142" s="136" t="s">
        <v>173</v>
      </c>
      <c r="F142" s="137" t="s">
        <v>601</v>
      </c>
      <c r="G142" s="138" t="s">
        <v>175</v>
      </c>
      <c r="H142" s="139">
        <v>1.607</v>
      </c>
      <c r="I142" s="331"/>
      <c r="J142" s="140">
        <f>ROUND(I142*H142,2)</f>
        <v>0</v>
      </c>
      <c r="K142" s="137" t="s">
        <v>154</v>
      </c>
      <c r="L142" s="26"/>
      <c r="M142" s="141" t="s">
        <v>1</v>
      </c>
      <c r="N142" s="142" t="s">
        <v>40</v>
      </c>
      <c r="O142" s="143">
        <v>2.317</v>
      </c>
      <c r="P142" s="143">
        <f>O142*H142</f>
        <v>3.7234190000000003</v>
      </c>
      <c r="Q142" s="143">
        <v>2.50187</v>
      </c>
      <c r="R142" s="143">
        <f>Q142*H142</f>
        <v>4.0205050899999994</v>
      </c>
      <c r="S142" s="143">
        <v>0</v>
      </c>
      <c r="T142" s="144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5" t="s">
        <v>155</v>
      </c>
      <c r="AT142" s="145" t="s">
        <v>150</v>
      </c>
      <c r="AU142" s="145" t="s">
        <v>84</v>
      </c>
      <c r="AY142" s="13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3" t="s">
        <v>84</v>
      </c>
      <c r="BK142" s="146">
        <f>ROUND(I142*H142,2)</f>
        <v>0</v>
      </c>
      <c r="BL142" s="13" t="s">
        <v>155</v>
      </c>
      <c r="BM142" s="145" t="s">
        <v>176</v>
      </c>
    </row>
    <row r="143" spans="2:51" s="10" customFormat="1" ht="12">
      <c r="B143" s="147"/>
      <c r="D143" s="148" t="s">
        <v>157</v>
      </c>
      <c r="E143" s="149" t="s">
        <v>1</v>
      </c>
      <c r="F143" s="150" t="s">
        <v>177</v>
      </c>
      <c r="H143" s="151">
        <v>1.607</v>
      </c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82</v>
      </c>
      <c r="AY143" s="149" t="s">
        <v>147</v>
      </c>
    </row>
    <row r="144" spans="1:65" s="2" customFormat="1" ht="33" customHeight="1">
      <c r="A144" s="25"/>
      <c r="B144" s="134"/>
      <c r="C144" s="135" t="s">
        <v>178</v>
      </c>
      <c r="D144" s="135" t="s">
        <v>150</v>
      </c>
      <c r="E144" s="136" t="s">
        <v>179</v>
      </c>
      <c r="F144" s="137" t="s">
        <v>180</v>
      </c>
      <c r="G144" s="138" t="s">
        <v>175</v>
      </c>
      <c r="H144" s="139">
        <v>3.214</v>
      </c>
      <c r="I144" s="331"/>
      <c r="J144" s="140">
        <f>ROUND(I144*H144,2)</f>
        <v>0</v>
      </c>
      <c r="K144" s="137" t="s">
        <v>154</v>
      </c>
      <c r="L144" s="26"/>
      <c r="M144" s="141" t="s">
        <v>1</v>
      </c>
      <c r="N144" s="142" t="s">
        <v>40</v>
      </c>
      <c r="O144" s="143">
        <v>0.205</v>
      </c>
      <c r="P144" s="143">
        <f>O144*H144</f>
        <v>0.65887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155</v>
      </c>
      <c r="AT144" s="145" t="s">
        <v>150</v>
      </c>
      <c r="AU144" s="145" t="s">
        <v>84</v>
      </c>
      <c r="AY144" s="13" t="s">
        <v>147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84</v>
      </c>
      <c r="BK144" s="146">
        <f>ROUND(I144*H144,2)</f>
        <v>0</v>
      </c>
      <c r="BL144" s="13" t="s">
        <v>155</v>
      </c>
      <c r="BM144" s="145" t="s">
        <v>181</v>
      </c>
    </row>
    <row r="145" spans="2:51" s="10" customFormat="1" ht="12">
      <c r="B145" s="147"/>
      <c r="D145" s="148" t="s">
        <v>157</v>
      </c>
      <c r="E145" s="149" t="s">
        <v>1</v>
      </c>
      <c r="F145" s="150" t="s">
        <v>182</v>
      </c>
      <c r="H145" s="151">
        <v>3.214</v>
      </c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84</v>
      </c>
      <c r="AV145" s="10" t="s">
        <v>84</v>
      </c>
      <c r="AW145" s="10" t="s">
        <v>30</v>
      </c>
      <c r="AX145" s="10" t="s">
        <v>82</v>
      </c>
      <c r="AY145" s="149" t="s">
        <v>147</v>
      </c>
    </row>
    <row r="146" spans="1:65" s="2" customFormat="1" ht="24.2" customHeight="1">
      <c r="A146" s="25"/>
      <c r="B146" s="134"/>
      <c r="C146" s="135" t="s">
        <v>183</v>
      </c>
      <c r="D146" s="135" t="s">
        <v>150</v>
      </c>
      <c r="E146" s="136" t="s">
        <v>184</v>
      </c>
      <c r="F146" s="137" t="s">
        <v>185</v>
      </c>
      <c r="G146" s="138" t="s">
        <v>175</v>
      </c>
      <c r="H146" s="139">
        <v>3.214</v>
      </c>
      <c r="I146" s="331"/>
      <c r="J146" s="140">
        <f>ROUND(I146*H146,2)</f>
        <v>0</v>
      </c>
      <c r="K146" s="137" t="s">
        <v>154</v>
      </c>
      <c r="L146" s="26"/>
      <c r="M146" s="141" t="s">
        <v>1</v>
      </c>
      <c r="N146" s="142" t="s">
        <v>40</v>
      </c>
      <c r="O146" s="143">
        <v>0.188</v>
      </c>
      <c r="P146" s="143">
        <f>O146*H146</f>
        <v>0.604232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155</v>
      </c>
      <c r="AT146" s="145" t="s">
        <v>150</v>
      </c>
      <c r="AU146" s="145" t="s">
        <v>84</v>
      </c>
      <c r="AY146" s="13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3" t="s">
        <v>84</v>
      </c>
      <c r="BK146" s="146">
        <f>ROUND(I146*H146,2)</f>
        <v>0</v>
      </c>
      <c r="BL146" s="13" t="s">
        <v>155</v>
      </c>
      <c r="BM146" s="145" t="s">
        <v>186</v>
      </c>
    </row>
    <row r="147" spans="1:65" s="2" customFormat="1" ht="16.5" customHeight="1">
      <c r="A147" s="25"/>
      <c r="B147" s="134"/>
      <c r="C147" s="135" t="s">
        <v>187</v>
      </c>
      <c r="D147" s="135" t="s">
        <v>150</v>
      </c>
      <c r="E147" s="136" t="s">
        <v>188</v>
      </c>
      <c r="F147" s="137" t="s">
        <v>189</v>
      </c>
      <c r="G147" s="138" t="s">
        <v>190</v>
      </c>
      <c r="H147" s="139">
        <v>0.061</v>
      </c>
      <c r="I147" s="331"/>
      <c r="J147" s="140">
        <f>ROUND(I147*H147,2)</f>
        <v>0</v>
      </c>
      <c r="K147" s="137" t="s">
        <v>154</v>
      </c>
      <c r="L147" s="26"/>
      <c r="M147" s="141" t="s">
        <v>1</v>
      </c>
      <c r="N147" s="142" t="s">
        <v>40</v>
      </c>
      <c r="O147" s="143">
        <v>15.231</v>
      </c>
      <c r="P147" s="143">
        <f>O147*H147</f>
        <v>0.929091</v>
      </c>
      <c r="Q147" s="143">
        <v>1.06277</v>
      </c>
      <c r="R147" s="143">
        <f>Q147*H147</f>
        <v>0.06482897</v>
      </c>
      <c r="S147" s="143">
        <v>0</v>
      </c>
      <c r="T147" s="144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155</v>
      </c>
      <c r="AT147" s="145" t="s">
        <v>150</v>
      </c>
      <c r="AU147" s="145" t="s">
        <v>84</v>
      </c>
      <c r="AY147" s="13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3" t="s">
        <v>84</v>
      </c>
      <c r="BK147" s="146">
        <f>ROUND(I147*H147,2)</f>
        <v>0</v>
      </c>
      <c r="BL147" s="13" t="s">
        <v>155</v>
      </c>
      <c r="BM147" s="145" t="s">
        <v>191</v>
      </c>
    </row>
    <row r="148" spans="2:51" s="10" customFormat="1" ht="12">
      <c r="B148" s="147"/>
      <c r="D148" s="148" t="s">
        <v>157</v>
      </c>
      <c r="E148" s="149" t="s">
        <v>1</v>
      </c>
      <c r="F148" s="150" t="s">
        <v>192</v>
      </c>
      <c r="H148" s="151">
        <v>0.061</v>
      </c>
      <c r="L148" s="147"/>
      <c r="M148" s="152"/>
      <c r="N148" s="153"/>
      <c r="O148" s="153"/>
      <c r="P148" s="153"/>
      <c r="Q148" s="153"/>
      <c r="R148" s="153"/>
      <c r="S148" s="153"/>
      <c r="T148" s="154"/>
      <c r="AT148" s="149" t="s">
        <v>157</v>
      </c>
      <c r="AU148" s="149" t="s">
        <v>84</v>
      </c>
      <c r="AV148" s="10" t="s">
        <v>84</v>
      </c>
      <c r="AW148" s="10" t="s">
        <v>30</v>
      </c>
      <c r="AX148" s="10" t="s">
        <v>82</v>
      </c>
      <c r="AY148" s="149" t="s">
        <v>147</v>
      </c>
    </row>
    <row r="149" spans="1:65" s="2" customFormat="1" ht="24.2" customHeight="1">
      <c r="A149" s="25"/>
      <c r="B149" s="134"/>
      <c r="C149" s="135" t="s">
        <v>193</v>
      </c>
      <c r="D149" s="135" t="s">
        <v>150</v>
      </c>
      <c r="E149" s="136" t="s">
        <v>194</v>
      </c>
      <c r="F149" s="137" t="s">
        <v>195</v>
      </c>
      <c r="G149" s="138" t="s">
        <v>153</v>
      </c>
      <c r="H149" s="139">
        <v>49.717</v>
      </c>
      <c r="I149" s="331"/>
      <c r="J149" s="140">
        <f>ROUND(I149*H149,2)</f>
        <v>0</v>
      </c>
      <c r="K149" s="137" t="s">
        <v>154</v>
      </c>
      <c r="L149" s="26"/>
      <c r="M149" s="141" t="s">
        <v>1</v>
      </c>
      <c r="N149" s="142" t="s">
        <v>40</v>
      </c>
      <c r="O149" s="143">
        <v>0.31</v>
      </c>
      <c r="P149" s="143">
        <f>O149*H149</f>
        <v>15.41227</v>
      </c>
      <c r="Q149" s="143">
        <v>0.0408</v>
      </c>
      <c r="R149" s="143">
        <f>Q149*H149</f>
        <v>2.0284536</v>
      </c>
      <c r="S149" s="143">
        <v>0</v>
      </c>
      <c r="T149" s="144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155</v>
      </c>
      <c r="AT149" s="145" t="s">
        <v>150</v>
      </c>
      <c r="AU149" s="145" t="s">
        <v>84</v>
      </c>
      <c r="AY149" s="13" t="s">
        <v>147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3" t="s">
        <v>84</v>
      </c>
      <c r="BK149" s="146">
        <f>ROUND(I149*H149,2)</f>
        <v>0</v>
      </c>
      <c r="BL149" s="13" t="s">
        <v>155</v>
      </c>
      <c r="BM149" s="145" t="s">
        <v>196</v>
      </c>
    </row>
    <row r="150" spans="2:51" s="10" customFormat="1" ht="12">
      <c r="B150" s="147"/>
      <c r="D150" s="148" t="s">
        <v>157</v>
      </c>
      <c r="E150" s="149" t="s">
        <v>1</v>
      </c>
      <c r="F150" s="150" t="s">
        <v>197</v>
      </c>
      <c r="H150" s="151">
        <v>49.717</v>
      </c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84</v>
      </c>
      <c r="AV150" s="10" t="s">
        <v>84</v>
      </c>
      <c r="AW150" s="10" t="s">
        <v>30</v>
      </c>
      <c r="AX150" s="10" t="s">
        <v>82</v>
      </c>
      <c r="AY150" s="149" t="s">
        <v>147</v>
      </c>
    </row>
    <row r="151" spans="1:65" s="2" customFormat="1" ht="24.2" customHeight="1">
      <c r="A151" s="25"/>
      <c r="B151" s="134"/>
      <c r="C151" s="135" t="s">
        <v>198</v>
      </c>
      <c r="D151" s="135" t="s">
        <v>150</v>
      </c>
      <c r="E151" s="136" t="s">
        <v>199</v>
      </c>
      <c r="F151" s="137" t="s">
        <v>200</v>
      </c>
      <c r="G151" s="138" t="s">
        <v>175</v>
      </c>
      <c r="H151" s="139">
        <v>0.402</v>
      </c>
      <c r="I151" s="331"/>
      <c r="J151" s="140">
        <f>ROUND(I151*H151,2)</f>
        <v>0</v>
      </c>
      <c r="K151" s="137" t="s">
        <v>154</v>
      </c>
      <c r="L151" s="26"/>
      <c r="M151" s="141" t="s">
        <v>1</v>
      </c>
      <c r="N151" s="142" t="s">
        <v>40</v>
      </c>
      <c r="O151" s="143">
        <v>2.048</v>
      </c>
      <c r="P151" s="143">
        <f>O151*H151</f>
        <v>0.823296</v>
      </c>
      <c r="Q151" s="143">
        <v>2.16</v>
      </c>
      <c r="R151" s="143">
        <f>Q151*H151</f>
        <v>0.8683200000000001</v>
      </c>
      <c r="S151" s="143">
        <v>0</v>
      </c>
      <c r="T151" s="144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155</v>
      </c>
      <c r="AT151" s="145" t="s">
        <v>150</v>
      </c>
      <c r="AU151" s="145" t="s">
        <v>84</v>
      </c>
      <c r="AY151" s="13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3" t="s">
        <v>84</v>
      </c>
      <c r="BK151" s="146">
        <f>ROUND(I151*H151,2)</f>
        <v>0</v>
      </c>
      <c r="BL151" s="13" t="s">
        <v>155</v>
      </c>
      <c r="BM151" s="145" t="s">
        <v>201</v>
      </c>
    </row>
    <row r="152" spans="2:51" s="10" customFormat="1" ht="12">
      <c r="B152" s="147"/>
      <c r="D152" s="148" t="s">
        <v>157</v>
      </c>
      <c r="E152" s="149" t="s">
        <v>1</v>
      </c>
      <c r="F152" s="150" t="s">
        <v>202</v>
      </c>
      <c r="H152" s="151">
        <v>0.402</v>
      </c>
      <c r="L152" s="147"/>
      <c r="M152" s="152"/>
      <c r="N152" s="153"/>
      <c r="O152" s="153"/>
      <c r="P152" s="153"/>
      <c r="Q152" s="153"/>
      <c r="R152" s="153"/>
      <c r="S152" s="153"/>
      <c r="T152" s="154"/>
      <c r="AT152" s="149" t="s">
        <v>157</v>
      </c>
      <c r="AU152" s="149" t="s">
        <v>84</v>
      </c>
      <c r="AV152" s="10" t="s">
        <v>84</v>
      </c>
      <c r="AW152" s="10" t="s">
        <v>30</v>
      </c>
      <c r="AX152" s="10" t="s">
        <v>82</v>
      </c>
      <c r="AY152" s="149" t="s">
        <v>147</v>
      </c>
    </row>
    <row r="153" spans="2:63" s="9" customFormat="1" ht="22.9" customHeight="1">
      <c r="B153" s="122"/>
      <c r="D153" s="123" t="s">
        <v>73</v>
      </c>
      <c r="E153" s="132" t="s">
        <v>187</v>
      </c>
      <c r="F153" s="132" t="s">
        <v>203</v>
      </c>
      <c r="J153" s="133">
        <f>BK153</f>
        <v>0</v>
      </c>
      <c r="L153" s="122"/>
      <c r="M153" s="126"/>
      <c r="N153" s="127"/>
      <c r="O153" s="127"/>
      <c r="P153" s="128">
        <f>SUM(P154:P169)</f>
        <v>87.408931</v>
      </c>
      <c r="Q153" s="127"/>
      <c r="R153" s="128">
        <f>SUM(R154:R169)</f>
        <v>0.024300000000000002</v>
      </c>
      <c r="S153" s="127"/>
      <c r="T153" s="129">
        <f>SUM(T154:T169)</f>
        <v>4.113478</v>
      </c>
      <c r="AR153" s="123" t="s">
        <v>82</v>
      </c>
      <c r="AT153" s="130" t="s">
        <v>73</v>
      </c>
      <c r="AU153" s="130" t="s">
        <v>82</v>
      </c>
      <c r="AY153" s="123" t="s">
        <v>147</v>
      </c>
      <c r="BK153" s="131">
        <f>SUM(BK154:BK169)</f>
        <v>0</v>
      </c>
    </row>
    <row r="154" spans="1:65" s="2" customFormat="1" ht="33" customHeight="1">
      <c r="A154" s="25"/>
      <c r="B154" s="134"/>
      <c r="C154" s="135" t="s">
        <v>204</v>
      </c>
      <c r="D154" s="135" t="s">
        <v>150</v>
      </c>
      <c r="E154" s="136" t="s">
        <v>205</v>
      </c>
      <c r="F154" s="137" t="s">
        <v>206</v>
      </c>
      <c r="G154" s="138" t="s">
        <v>153</v>
      </c>
      <c r="H154" s="139">
        <v>150</v>
      </c>
      <c r="I154" s="331"/>
      <c r="J154" s="140">
        <f>ROUND(I154*H154,2)</f>
        <v>0</v>
      </c>
      <c r="K154" s="137" t="s">
        <v>154</v>
      </c>
      <c r="L154" s="26"/>
      <c r="M154" s="141" t="s">
        <v>1</v>
      </c>
      <c r="N154" s="142" t="s">
        <v>39</v>
      </c>
      <c r="O154" s="143">
        <v>0.105</v>
      </c>
      <c r="P154" s="143">
        <f>O154*H154</f>
        <v>15.75</v>
      </c>
      <c r="Q154" s="143">
        <v>0.00013</v>
      </c>
      <c r="R154" s="143">
        <f>Q154*H154</f>
        <v>0.0195</v>
      </c>
      <c r="S154" s="143">
        <v>0</v>
      </c>
      <c r="T154" s="144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155</v>
      </c>
      <c r="AT154" s="145" t="s">
        <v>150</v>
      </c>
      <c r="AU154" s="145" t="s">
        <v>84</v>
      </c>
      <c r="AY154" s="13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3" t="s">
        <v>82</v>
      </c>
      <c r="BK154" s="146">
        <f>ROUND(I154*H154,2)</f>
        <v>0</v>
      </c>
      <c r="BL154" s="13" t="s">
        <v>155</v>
      </c>
      <c r="BM154" s="145" t="s">
        <v>207</v>
      </c>
    </row>
    <row r="155" spans="1:65" s="2" customFormat="1" ht="24.2" customHeight="1">
      <c r="A155" s="25"/>
      <c r="B155" s="134"/>
      <c r="C155" s="135" t="s">
        <v>208</v>
      </c>
      <c r="D155" s="135" t="s">
        <v>150</v>
      </c>
      <c r="E155" s="136" t="s">
        <v>209</v>
      </c>
      <c r="F155" s="137" t="s">
        <v>210</v>
      </c>
      <c r="G155" s="138" t="s">
        <v>153</v>
      </c>
      <c r="H155" s="139">
        <v>7</v>
      </c>
      <c r="I155" s="331"/>
      <c r="J155" s="140">
        <f>ROUND(I155*H155,2)</f>
        <v>0</v>
      </c>
      <c r="K155" s="137" t="s">
        <v>1</v>
      </c>
      <c r="L155" s="26"/>
      <c r="M155" s="141" t="s">
        <v>1</v>
      </c>
      <c r="N155" s="142" t="s">
        <v>40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155</v>
      </c>
      <c r="AT155" s="145" t="s">
        <v>150</v>
      </c>
      <c r="AU155" s="145" t="s">
        <v>84</v>
      </c>
      <c r="AY155" s="13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3" t="s">
        <v>84</v>
      </c>
      <c r="BK155" s="146">
        <f>ROUND(I155*H155,2)</f>
        <v>0</v>
      </c>
      <c r="BL155" s="13" t="s">
        <v>155</v>
      </c>
      <c r="BM155" s="145" t="s">
        <v>211</v>
      </c>
    </row>
    <row r="156" spans="2:51" s="10" customFormat="1" ht="12">
      <c r="B156" s="147"/>
      <c r="D156" s="148" t="s">
        <v>157</v>
      </c>
      <c r="E156" s="149" t="s">
        <v>1</v>
      </c>
      <c r="F156" s="150" t="s">
        <v>212</v>
      </c>
      <c r="H156" s="151">
        <v>7</v>
      </c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84</v>
      </c>
      <c r="AV156" s="10" t="s">
        <v>84</v>
      </c>
      <c r="AW156" s="10" t="s">
        <v>30</v>
      </c>
      <c r="AX156" s="10" t="s">
        <v>82</v>
      </c>
      <c r="AY156" s="149" t="s">
        <v>147</v>
      </c>
    </row>
    <row r="157" spans="1:65" s="2" customFormat="1" ht="24.2" customHeight="1">
      <c r="A157" s="25"/>
      <c r="B157" s="134"/>
      <c r="C157" s="135" t="s">
        <v>213</v>
      </c>
      <c r="D157" s="135" t="s">
        <v>150</v>
      </c>
      <c r="E157" s="136" t="s">
        <v>214</v>
      </c>
      <c r="F157" s="137" t="s">
        <v>215</v>
      </c>
      <c r="G157" s="138" t="s">
        <v>153</v>
      </c>
      <c r="H157" s="139">
        <v>120</v>
      </c>
      <c r="I157" s="331"/>
      <c r="J157" s="140">
        <f>ROUND(I157*H157,2)</f>
        <v>0</v>
      </c>
      <c r="K157" s="137" t="s">
        <v>154</v>
      </c>
      <c r="L157" s="26"/>
      <c r="M157" s="141" t="s">
        <v>1</v>
      </c>
      <c r="N157" s="142" t="s">
        <v>39</v>
      </c>
      <c r="O157" s="143">
        <v>0.308</v>
      </c>
      <c r="P157" s="143">
        <f>O157*H157</f>
        <v>36.96</v>
      </c>
      <c r="Q157" s="143">
        <v>4E-05</v>
      </c>
      <c r="R157" s="143">
        <f>Q157*H157</f>
        <v>0.0048000000000000004</v>
      </c>
      <c r="S157" s="143">
        <v>0</v>
      </c>
      <c r="T157" s="144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155</v>
      </c>
      <c r="AT157" s="145" t="s">
        <v>150</v>
      </c>
      <c r="AU157" s="145" t="s">
        <v>84</v>
      </c>
      <c r="AY157" s="13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3" t="s">
        <v>82</v>
      </c>
      <c r="BK157" s="146">
        <f>ROUND(I157*H157,2)</f>
        <v>0</v>
      </c>
      <c r="BL157" s="13" t="s">
        <v>155</v>
      </c>
      <c r="BM157" s="145" t="s">
        <v>216</v>
      </c>
    </row>
    <row r="158" spans="1:65" s="2" customFormat="1" ht="21.75" customHeight="1">
      <c r="A158" s="25"/>
      <c r="B158" s="134"/>
      <c r="C158" s="135" t="s">
        <v>8</v>
      </c>
      <c r="D158" s="135" t="s">
        <v>150</v>
      </c>
      <c r="E158" s="136" t="s">
        <v>217</v>
      </c>
      <c r="F158" s="137" t="s">
        <v>218</v>
      </c>
      <c r="G158" s="138" t="s">
        <v>153</v>
      </c>
      <c r="H158" s="139">
        <v>49.717</v>
      </c>
      <c r="I158" s="331"/>
      <c r="J158" s="140">
        <f>ROUND(I158*H158,2)</f>
        <v>0</v>
      </c>
      <c r="K158" s="137" t="s">
        <v>154</v>
      </c>
      <c r="L158" s="26"/>
      <c r="M158" s="141" t="s">
        <v>1</v>
      </c>
      <c r="N158" s="142" t="s">
        <v>40</v>
      </c>
      <c r="O158" s="143">
        <v>0.306</v>
      </c>
      <c r="P158" s="143">
        <f>O158*H158</f>
        <v>15.213401999999999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155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84</v>
      </c>
      <c r="BK158" s="146">
        <f>ROUND(I158*H158,2)</f>
        <v>0</v>
      </c>
      <c r="BL158" s="13" t="s">
        <v>155</v>
      </c>
      <c r="BM158" s="145" t="s">
        <v>219</v>
      </c>
    </row>
    <row r="159" spans="2:51" s="10" customFormat="1" ht="12">
      <c r="B159" s="147"/>
      <c r="D159" s="148" t="s">
        <v>157</v>
      </c>
      <c r="E159" s="149" t="s">
        <v>1</v>
      </c>
      <c r="F159" s="150" t="s">
        <v>220</v>
      </c>
      <c r="H159" s="151">
        <v>49.717</v>
      </c>
      <c r="L159" s="147"/>
      <c r="M159" s="152"/>
      <c r="N159" s="153"/>
      <c r="O159" s="153"/>
      <c r="P159" s="153"/>
      <c r="Q159" s="153"/>
      <c r="R159" s="153"/>
      <c r="S159" s="153"/>
      <c r="T159" s="154"/>
      <c r="AT159" s="149" t="s">
        <v>157</v>
      </c>
      <c r="AU159" s="149" t="s">
        <v>84</v>
      </c>
      <c r="AV159" s="10" t="s">
        <v>84</v>
      </c>
      <c r="AW159" s="10" t="s">
        <v>30</v>
      </c>
      <c r="AX159" s="10" t="s">
        <v>82</v>
      </c>
      <c r="AY159" s="149" t="s">
        <v>147</v>
      </c>
    </row>
    <row r="160" spans="1:65" s="2" customFormat="1" ht="24.2" customHeight="1">
      <c r="A160" s="25"/>
      <c r="B160" s="134"/>
      <c r="C160" s="135" t="s">
        <v>221</v>
      </c>
      <c r="D160" s="135" t="s">
        <v>150</v>
      </c>
      <c r="E160" s="136" t="s">
        <v>222</v>
      </c>
      <c r="F160" s="137" t="s">
        <v>223</v>
      </c>
      <c r="G160" s="138" t="s">
        <v>153</v>
      </c>
      <c r="H160" s="139">
        <v>2.78</v>
      </c>
      <c r="I160" s="331"/>
      <c r="J160" s="140">
        <f>ROUND(I160*H160,2)</f>
        <v>0</v>
      </c>
      <c r="K160" s="137" t="s">
        <v>154</v>
      </c>
      <c r="L160" s="26"/>
      <c r="M160" s="141" t="s">
        <v>1</v>
      </c>
      <c r="N160" s="142" t="s">
        <v>39</v>
      </c>
      <c r="O160" s="143">
        <v>0.162</v>
      </c>
      <c r="P160" s="143">
        <f>O160*H160</f>
        <v>0.45036</v>
      </c>
      <c r="Q160" s="143">
        <v>0</v>
      </c>
      <c r="R160" s="143">
        <f>Q160*H160</f>
        <v>0</v>
      </c>
      <c r="S160" s="143">
        <v>0.035</v>
      </c>
      <c r="T160" s="144">
        <f>S160*H160</f>
        <v>0.0973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155</v>
      </c>
      <c r="AT160" s="145" t="s">
        <v>150</v>
      </c>
      <c r="AU160" s="145" t="s">
        <v>84</v>
      </c>
      <c r="AY160" s="13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82</v>
      </c>
      <c r="BK160" s="146">
        <f>ROUND(I160*H160,2)</f>
        <v>0</v>
      </c>
      <c r="BL160" s="13" t="s">
        <v>155</v>
      </c>
      <c r="BM160" s="145" t="s">
        <v>224</v>
      </c>
    </row>
    <row r="161" spans="2:51" s="10" customFormat="1" ht="12">
      <c r="B161" s="147"/>
      <c r="D161" s="148" t="s">
        <v>157</v>
      </c>
      <c r="E161" s="149" t="s">
        <v>1</v>
      </c>
      <c r="F161" s="150" t="s">
        <v>225</v>
      </c>
      <c r="H161" s="151">
        <v>2.78</v>
      </c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84</v>
      </c>
      <c r="AV161" s="10" t="s">
        <v>84</v>
      </c>
      <c r="AW161" s="10" t="s">
        <v>30</v>
      </c>
      <c r="AX161" s="10" t="s">
        <v>82</v>
      </c>
      <c r="AY161" s="149" t="s">
        <v>147</v>
      </c>
    </row>
    <row r="162" spans="1:65" s="2" customFormat="1" ht="33" customHeight="1">
      <c r="A162" s="25"/>
      <c r="B162" s="134"/>
      <c r="C162" s="135" t="s">
        <v>226</v>
      </c>
      <c r="D162" s="135" t="s">
        <v>150</v>
      </c>
      <c r="E162" s="136" t="s">
        <v>227</v>
      </c>
      <c r="F162" s="137" t="s">
        <v>228</v>
      </c>
      <c r="G162" s="138" t="s">
        <v>153</v>
      </c>
      <c r="H162" s="139">
        <v>46.937</v>
      </c>
      <c r="I162" s="331"/>
      <c r="J162" s="140">
        <f>ROUND(I162*H162,2)</f>
        <v>0</v>
      </c>
      <c r="K162" s="137" t="s">
        <v>154</v>
      </c>
      <c r="L162" s="26"/>
      <c r="M162" s="141" t="s">
        <v>1</v>
      </c>
      <c r="N162" s="142" t="s">
        <v>40</v>
      </c>
      <c r="O162" s="143">
        <v>0.277</v>
      </c>
      <c r="P162" s="143">
        <f>O162*H162</f>
        <v>13.001549</v>
      </c>
      <c r="Q162" s="143">
        <v>0</v>
      </c>
      <c r="R162" s="143">
        <f>Q162*H162</f>
        <v>0</v>
      </c>
      <c r="S162" s="143">
        <v>0.074</v>
      </c>
      <c r="T162" s="144">
        <f>S162*H162</f>
        <v>3.4733379999999996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155</v>
      </c>
      <c r="AT162" s="145" t="s">
        <v>150</v>
      </c>
      <c r="AU162" s="145" t="s">
        <v>84</v>
      </c>
      <c r="AY162" s="13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84</v>
      </c>
      <c r="BK162" s="146">
        <f>ROUND(I162*H162,2)</f>
        <v>0</v>
      </c>
      <c r="BL162" s="13" t="s">
        <v>155</v>
      </c>
      <c r="BM162" s="145" t="s">
        <v>229</v>
      </c>
    </row>
    <row r="163" spans="2:51" s="10" customFormat="1" ht="12">
      <c r="B163" s="147"/>
      <c r="D163" s="148" t="s">
        <v>157</v>
      </c>
      <c r="E163" s="149" t="s">
        <v>1</v>
      </c>
      <c r="F163" s="150" t="s">
        <v>767</v>
      </c>
      <c r="H163" s="151">
        <v>46.937</v>
      </c>
      <c r="L163" s="147"/>
      <c r="M163" s="152"/>
      <c r="N163" s="153"/>
      <c r="O163" s="153"/>
      <c r="P163" s="153"/>
      <c r="Q163" s="153"/>
      <c r="R163" s="153"/>
      <c r="S163" s="153"/>
      <c r="T163" s="154"/>
      <c r="AT163" s="149" t="s">
        <v>157</v>
      </c>
      <c r="AU163" s="149" t="s">
        <v>84</v>
      </c>
      <c r="AV163" s="10" t="s">
        <v>84</v>
      </c>
      <c r="AW163" s="10" t="s">
        <v>30</v>
      </c>
      <c r="AX163" s="10" t="s">
        <v>82</v>
      </c>
      <c r="AY163" s="149" t="s">
        <v>147</v>
      </c>
    </row>
    <row r="164" spans="1:65" s="2" customFormat="1" ht="16.5" customHeight="1">
      <c r="A164" s="25"/>
      <c r="B164" s="134"/>
      <c r="C164" s="135" t="s">
        <v>230</v>
      </c>
      <c r="D164" s="135" t="s">
        <v>150</v>
      </c>
      <c r="E164" s="136" t="s">
        <v>231</v>
      </c>
      <c r="F164" s="137" t="s">
        <v>232</v>
      </c>
      <c r="G164" s="138" t="s">
        <v>153</v>
      </c>
      <c r="H164" s="139">
        <v>4.81</v>
      </c>
      <c r="I164" s="331"/>
      <c r="J164" s="140">
        <f>ROUND(I164*H164,2)</f>
        <v>0</v>
      </c>
      <c r="K164" s="137" t="s">
        <v>154</v>
      </c>
      <c r="L164" s="26"/>
      <c r="M164" s="141" t="s">
        <v>1</v>
      </c>
      <c r="N164" s="142" t="s">
        <v>39</v>
      </c>
      <c r="O164" s="143">
        <v>0.332</v>
      </c>
      <c r="P164" s="143">
        <f>O164*H164</f>
        <v>1.59692</v>
      </c>
      <c r="Q164" s="143">
        <v>0</v>
      </c>
      <c r="R164" s="143">
        <f>Q164*H164</f>
        <v>0</v>
      </c>
      <c r="S164" s="143">
        <v>0.025</v>
      </c>
      <c r="T164" s="144">
        <f>S164*H164</f>
        <v>0.12025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155</v>
      </c>
      <c r="AT164" s="145" t="s">
        <v>150</v>
      </c>
      <c r="AU164" s="145" t="s">
        <v>84</v>
      </c>
      <c r="AY164" s="13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82</v>
      </c>
      <c r="BK164" s="146">
        <f>ROUND(I164*H164,2)</f>
        <v>0</v>
      </c>
      <c r="BL164" s="13" t="s">
        <v>155</v>
      </c>
      <c r="BM164" s="145" t="s">
        <v>233</v>
      </c>
    </row>
    <row r="165" spans="2:51" s="10" customFormat="1" ht="12">
      <c r="B165" s="147"/>
      <c r="D165" s="148" t="s">
        <v>157</v>
      </c>
      <c r="E165" s="149" t="s">
        <v>1</v>
      </c>
      <c r="F165" s="150" t="s">
        <v>234</v>
      </c>
      <c r="H165" s="151">
        <v>4.81</v>
      </c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84</v>
      </c>
      <c r="AV165" s="10" t="s">
        <v>84</v>
      </c>
      <c r="AW165" s="10" t="s">
        <v>30</v>
      </c>
      <c r="AX165" s="10" t="s">
        <v>82</v>
      </c>
      <c r="AY165" s="149" t="s">
        <v>147</v>
      </c>
    </row>
    <row r="166" spans="1:65" s="2" customFormat="1" ht="24.2" customHeight="1">
      <c r="A166" s="25"/>
      <c r="B166" s="134"/>
      <c r="C166" s="135" t="s">
        <v>235</v>
      </c>
      <c r="D166" s="135" t="s">
        <v>150</v>
      </c>
      <c r="E166" s="136" t="s">
        <v>236</v>
      </c>
      <c r="F166" s="137" t="s">
        <v>604</v>
      </c>
      <c r="G166" s="138" t="s">
        <v>153</v>
      </c>
      <c r="H166" s="139">
        <v>4.81</v>
      </c>
      <c r="I166" s="331"/>
      <c r="J166" s="140">
        <f>ROUND(I166*H166,2)</f>
        <v>0</v>
      </c>
      <c r="K166" s="137" t="s">
        <v>154</v>
      </c>
      <c r="L166" s="26"/>
      <c r="M166" s="141" t="s">
        <v>1</v>
      </c>
      <c r="N166" s="142" t="s">
        <v>39</v>
      </c>
      <c r="O166" s="143">
        <v>0.51</v>
      </c>
      <c r="P166" s="143">
        <f>O166*H166</f>
        <v>2.4531</v>
      </c>
      <c r="Q166" s="143">
        <v>0</v>
      </c>
      <c r="R166" s="143">
        <f>Q166*H166</f>
        <v>0</v>
      </c>
      <c r="S166" s="143">
        <v>0.043</v>
      </c>
      <c r="T166" s="144">
        <f>S166*H166</f>
        <v>0.20682999999999996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5" t="s">
        <v>155</v>
      </c>
      <c r="AT166" s="145" t="s">
        <v>150</v>
      </c>
      <c r="AU166" s="145" t="s">
        <v>84</v>
      </c>
      <c r="AY166" s="13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3" t="s">
        <v>82</v>
      </c>
      <c r="BK166" s="146">
        <f>ROUND(I166*H166,2)</f>
        <v>0</v>
      </c>
      <c r="BL166" s="13" t="s">
        <v>155</v>
      </c>
      <c r="BM166" s="145" t="s">
        <v>238</v>
      </c>
    </row>
    <row r="167" spans="2:51" s="10" customFormat="1" ht="12">
      <c r="B167" s="147"/>
      <c r="D167" s="148" t="s">
        <v>157</v>
      </c>
      <c r="E167" s="149" t="s">
        <v>1</v>
      </c>
      <c r="F167" s="150" t="s">
        <v>603</v>
      </c>
      <c r="H167" s="151">
        <v>4.81</v>
      </c>
      <c r="L167" s="147"/>
      <c r="M167" s="152"/>
      <c r="N167" s="153"/>
      <c r="O167" s="153"/>
      <c r="P167" s="153"/>
      <c r="Q167" s="153"/>
      <c r="R167" s="153"/>
      <c r="S167" s="153"/>
      <c r="T167" s="154"/>
      <c r="AT167" s="149" t="s">
        <v>157</v>
      </c>
      <c r="AU167" s="149" t="s">
        <v>84</v>
      </c>
      <c r="AV167" s="10" t="s">
        <v>84</v>
      </c>
      <c r="AW167" s="10" t="s">
        <v>30</v>
      </c>
      <c r="AX167" s="10" t="s">
        <v>82</v>
      </c>
      <c r="AY167" s="149" t="s">
        <v>147</v>
      </c>
    </row>
    <row r="168" spans="1:65" s="2" customFormat="1" ht="21.75" customHeight="1">
      <c r="A168" s="25"/>
      <c r="B168" s="134"/>
      <c r="C168" s="135" t="s">
        <v>240</v>
      </c>
      <c r="D168" s="135" t="s">
        <v>150</v>
      </c>
      <c r="E168" s="136" t="s">
        <v>241</v>
      </c>
      <c r="F168" s="137" t="s">
        <v>602</v>
      </c>
      <c r="G168" s="138" t="s">
        <v>153</v>
      </c>
      <c r="H168" s="139">
        <v>3.48</v>
      </c>
      <c r="I168" s="331"/>
      <c r="J168" s="140">
        <f>ROUND(I168*H168,2)</f>
        <v>0</v>
      </c>
      <c r="K168" s="137" t="s">
        <v>154</v>
      </c>
      <c r="L168" s="26"/>
      <c r="M168" s="141" t="s">
        <v>1</v>
      </c>
      <c r="N168" s="142" t="s">
        <v>40</v>
      </c>
      <c r="O168" s="143">
        <v>0.57</v>
      </c>
      <c r="P168" s="143">
        <f>O168*H168</f>
        <v>1.9835999999999998</v>
      </c>
      <c r="Q168" s="143">
        <v>0</v>
      </c>
      <c r="R168" s="143">
        <f>Q168*H168</f>
        <v>0</v>
      </c>
      <c r="S168" s="143">
        <v>0.062</v>
      </c>
      <c r="T168" s="144">
        <f>S168*H168</f>
        <v>0.21576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5" t="s">
        <v>155</v>
      </c>
      <c r="AT168" s="145" t="s">
        <v>150</v>
      </c>
      <c r="AU168" s="145" t="s">
        <v>84</v>
      </c>
      <c r="AY168" s="13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3" t="s">
        <v>84</v>
      </c>
      <c r="BK168" s="146">
        <f>ROUND(I168*H168,2)</f>
        <v>0</v>
      </c>
      <c r="BL168" s="13" t="s">
        <v>155</v>
      </c>
      <c r="BM168" s="145" t="s">
        <v>243</v>
      </c>
    </row>
    <row r="169" spans="2:51" s="10" customFormat="1" ht="12">
      <c r="B169" s="147"/>
      <c r="D169" s="148" t="s">
        <v>157</v>
      </c>
      <c r="E169" s="149" t="s">
        <v>1</v>
      </c>
      <c r="F169" s="150" t="s">
        <v>244</v>
      </c>
      <c r="H169" s="151">
        <v>3.48</v>
      </c>
      <c r="L169" s="147"/>
      <c r="M169" s="152"/>
      <c r="N169" s="153"/>
      <c r="O169" s="153"/>
      <c r="P169" s="153"/>
      <c r="Q169" s="153"/>
      <c r="R169" s="153"/>
      <c r="S169" s="153"/>
      <c r="T169" s="154"/>
      <c r="AT169" s="149" t="s">
        <v>157</v>
      </c>
      <c r="AU169" s="149" t="s">
        <v>84</v>
      </c>
      <c r="AV169" s="10" t="s">
        <v>84</v>
      </c>
      <c r="AW169" s="10" t="s">
        <v>30</v>
      </c>
      <c r="AX169" s="10" t="s">
        <v>82</v>
      </c>
      <c r="AY169" s="149" t="s">
        <v>147</v>
      </c>
    </row>
    <row r="170" spans="2:63" s="9" customFormat="1" ht="22.9" customHeight="1">
      <c r="B170" s="122"/>
      <c r="D170" s="123" t="s">
        <v>73</v>
      </c>
      <c r="E170" s="132" t="s">
        <v>245</v>
      </c>
      <c r="F170" s="132" t="s">
        <v>246</v>
      </c>
      <c r="J170" s="133">
        <f>BK170</f>
        <v>0</v>
      </c>
      <c r="L170" s="122"/>
      <c r="M170" s="126"/>
      <c r="N170" s="127"/>
      <c r="O170" s="127"/>
      <c r="P170" s="128">
        <f>SUM(P171:P175)</f>
        <v>11.951789</v>
      </c>
      <c r="Q170" s="127"/>
      <c r="R170" s="128">
        <f>SUM(R171:R175)</f>
        <v>0</v>
      </c>
      <c r="S170" s="127"/>
      <c r="T170" s="129">
        <f>SUM(T171:T175)</f>
        <v>0</v>
      </c>
      <c r="AR170" s="123" t="s">
        <v>82</v>
      </c>
      <c r="AT170" s="130" t="s">
        <v>73</v>
      </c>
      <c r="AU170" s="130" t="s">
        <v>82</v>
      </c>
      <c r="AY170" s="123" t="s">
        <v>147</v>
      </c>
      <c r="BK170" s="131">
        <f>SUM(BK171:BK175)</f>
        <v>0</v>
      </c>
    </row>
    <row r="171" spans="1:65" s="2" customFormat="1" ht="24.2" customHeight="1">
      <c r="A171" s="25"/>
      <c r="B171" s="134"/>
      <c r="C171" s="135" t="s">
        <v>7</v>
      </c>
      <c r="D171" s="135" t="s">
        <v>150</v>
      </c>
      <c r="E171" s="136" t="s">
        <v>247</v>
      </c>
      <c r="F171" s="137" t="s">
        <v>248</v>
      </c>
      <c r="G171" s="138" t="s">
        <v>190</v>
      </c>
      <c r="H171" s="139">
        <v>4.601</v>
      </c>
      <c r="I171" s="331"/>
      <c r="J171" s="140">
        <f>ROUND(I171*H171,2)</f>
        <v>0</v>
      </c>
      <c r="K171" s="137" t="s">
        <v>154</v>
      </c>
      <c r="L171" s="26"/>
      <c r="M171" s="141" t="s">
        <v>1</v>
      </c>
      <c r="N171" s="142" t="s">
        <v>39</v>
      </c>
      <c r="O171" s="143">
        <v>2.42</v>
      </c>
      <c r="P171" s="143">
        <f>O171*H171</f>
        <v>11.13442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155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155</v>
      </c>
      <c r="BM171" s="145" t="s">
        <v>249</v>
      </c>
    </row>
    <row r="172" spans="1:65" s="2" customFormat="1" ht="24.2" customHeight="1">
      <c r="A172" s="25"/>
      <c r="B172" s="134"/>
      <c r="C172" s="135" t="s">
        <v>250</v>
      </c>
      <c r="D172" s="135" t="s">
        <v>150</v>
      </c>
      <c r="E172" s="136" t="s">
        <v>251</v>
      </c>
      <c r="F172" s="137" t="s">
        <v>252</v>
      </c>
      <c r="G172" s="138" t="s">
        <v>190</v>
      </c>
      <c r="H172" s="139">
        <v>4.601</v>
      </c>
      <c r="I172" s="331"/>
      <c r="J172" s="140">
        <f>ROUND(I172*H172,2)</f>
        <v>0</v>
      </c>
      <c r="K172" s="137" t="s">
        <v>154</v>
      </c>
      <c r="L172" s="26"/>
      <c r="M172" s="141" t="s">
        <v>1</v>
      </c>
      <c r="N172" s="142" t="s">
        <v>39</v>
      </c>
      <c r="O172" s="143">
        <v>0.125</v>
      </c>
      <c r="P172" s="143">
        <f>O172*H172</f>
        <v>0.575125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5" t="s">
        <v>155</v>
      </c>
      <c r="AT172" s="145" t="s">
        <v>150</v>
      </c>
      <c r="AU172" s="145" t="s">
        <v>84</v>
      </c>
      <c r="AY172" s="13" t="s">
        <v>147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3" t="s">
        <v>82</v>
      </c>
      <c r="BK172" s="146">
        <f>ROUND(I172*H172,2)</f>
        <v>0</v>
      </c>
      <c r="BL172" s="13" t="s">
        <v>155</v>
      </c>
      <c r="BM172" s="145" t="s">
        <v>253</v>
      </c>
    </row>
    <row r="173" spans="1:65" s="2" customFormat="1" ht="24.2" customHeight="1">
      <c r="A173" s="25"/>
      <c r="B173" s="134"/>
      <c r="C173" s="135" t="s">
        <v>254</v>
      </c>
      <c r="D173" s="135" t="s">
        <v>150</v>
      </c>
      <c r="E173" s="136" t="s">
        <v>255</v>
      </c>
      <c r="F173" s="137" t="s">
        <v>256</v>
      </c>
      <c r="G173" s="138" t="s">
        <v>190</v>
      </c>
      <c r="H173" s="139">
        <v>40.374</v>
      </c>
      <c r="I173" s="331"/>
      <c r="J173" s="140">
        <f>ROUND(I173*H173,2)</f>
        <v>0</v>
      </c>
      <c r="K173" s="137" t="s">
        <v>154</v>
      </c>
      <c r="L173" s="26"/>
      <c r="M173" s="141" t="s">
        <v>1</v>
      </c>
      <c r="N173" s="142" t="s">
        <v>39</v>
      </c>
      <c r="O173" s="143">
        <v>0.006</v>
      </c>
      <c r="P173" s="143">
        <f>O173*H173</f>
        <v>0.24224400000000001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5" t="s">
        <v>155</v>
      </c>
      <c r="AT173" s="145" t="s">
        <v>150</v>
      </c>
      <c r="AU173" s="145" t="s">
        <v>84</v>
      </c>
      <c r="AY173" s="13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3" t="s">
        <v>82</v>
      </c>
      <c r="BK173" s="146">
        <f>ROUND(I173*H173,2)</f>
        <v>0</v>
      </c>
      <c r="BL173" s="13" t="s">
        <v>155</v>
      </c>
      <c r="BM173" s="145" t="s">
        <v>257</v>
      </c>
    </row>
    <row r="174" spans="2:51" s="10" customFormat="1" ht="12">
      <c r="B174" s="147"/>
      <c r="D174" s="148" t="s">
        <v>157</v>
      </c>
      <c r="E174" s="149" t="s">
        <v>1</v>
      </c>
      <c r="F174" s="150" t="s">
        <v>258</v>
      </c>
      <c r="H174" s="151">
        <v>40.374</v>
      </c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84</v>
      </c>
      <c r="AV174" s="10" t="s">
        <v>84</v>
      </c>
      <c r="AW174" s="10" t="s">
        <v>30</v>
      </c>
      <c r="AX174" s="10" t="s">
        <v>82</v>
      </c>
      <c r="AY174" s="149" t="s">
        <v>147</v>
      </c>
    </row>
    <row r="175" spans="1:65" s="2" customFormat="1" ht="49.15" customHeight="1">
      <c r="A175" s="25"/>
      <c r="B175" s="134"/>
      <c r="C175" s="135" t="s">
        <v>259</v>
      </c>
      <c r="D175" s="135" t="s">
        <v>150</v>
      </c>
      <c r="E175" s="136" t="s">
        <v>260</v>
      </c>
      <c r="F175" s="137" t="s">
        <v>261</v>
      </c>
      <c r="G175" s="138" t="s">
        <v>190</v>
      </c>
      <c r="H175" s="139">
        <v>4.486</v>
      </c>
      <c r="I175" s="331"/>
      <c r="J175" s="140">
        <f>ROUND(I175*H175,2)</f>
        <v>0</v>
      </c>
      <c r="K175" s="137" t="s">
        <v>154</v>
      </c>
      <c r="L175" s="26"/>
      <c r="M175" s="141" t="s">
        <v>1</v>
      </c>
      <c r="N175" s="142" t="s">
        <v>39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5" t="s">
        <v>155</v>
      </c>
      <c r="AT175" s="145" t="s">
        <v>150</v>
      </c>
      <c r="AU175" s="145" t="s">
        <v>84</v>
      </c>
      <c r="AY175" s="13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3" t="s">
        <v>82</v>
      </c>
      <c r="BK175" s="146">
        <f>ROUND(I175*H175,2)</f>
        <v>0</v>
      </c>
      <c r="BL175" s="13" t="s">
        <v>155</v>
      </c>
      <c r="BM175" s="145" t="s">
        <v>262</v>
      </c>
    </row>
    <row r="176" spans="2:63" s="9" customFormat="1" ht="22.9" customHeight="1">
      <c r="B176" s="122"/>
      <c r="D176" s="123" t="s">
        <v>73</v>
      </c>
      <c r="E176" s="132" t="s">
        <v>263</v>
      </c>
      <c r="F176" s="132" t="s">
        <v>264</v>
      </c>
      <c r="J176" s="133">
        <f>BK176</f>
        <v>0</v>
      </c>
      <c r="L176" s="122"/>
      <c r="M176" s="126"/>
      <c r="N176" s="127"/>
      <c r="O176" s="127"/>
      <c r="P176" s="128">
        <f>P177</f>
        <v>5.378748999999999</v>
      </c>
      <c r="Q176" s="127"/>
      <c r="R176" s="128">
        <f>R177</f>
        <v>0</v>
      </c>
      <c r="S176" s="127"/>
      <c r="T176" s="129">
        <f>T177</f>
        <v>0</v>
      </c>
      <c r="AR176" s="123" t="s">
        <v>82</v>
      </c>
      <c r="AT176" s="130" t="s">
        <v>73</v>
      </c>
      <c r="AU176" s="130" t="s">
        <v>82</v>
      </c>
      <c r="AY176" s="123" t="s">
        <v>147</v>
      </c>
      <c r="BK176" s="131">
        <f>BK177</f>
        <v>0</v>
      </c>
    </row>
    <row r="177" spans="1:65" s="2" customFormat="1" ht="16.5" customHeight="1">
      <c r="A177" s="25"/>
      <c r="B177" s="134"/>
      <c r="C177" s="135" t="s">
        <v>265</v>
      </c>
      <c r="D177" s="135" t="s">
        <v>150</v>
      </c>
      <c r="E177" s="136" t="s">
        <v>266</v>
      </c>
      <c r="F177" s="137" t="s">
        <v>267</v>
      </c>
      <c r="G177" s="138" t="s">
        <v>190</v>
      </c>
      <c r="H177" s="139">
        <v>7.717</v>
      </c>
      <c r="I177" s="331"/>
      <c r="J177" s="140">
        <f>ROUND(I177*H177,2)</f>
        <v>0</v>
      </c>
      <c r="K177" s="137" t="s">
        <v>154</v>
      </c>
      <c r="L177" s="26"/>
      <c r="M177" s="141" t="s">
        <v>1</v>
      </c>
      <c r="N177" s="142" t="s">
        <v>39</v>
      </c>
      <c r="O177" s="143">
        <v>0.697</v>
      </c>
      <c r="P177" s="143">
        <f>O177*H177</f>
        <v>5.378748999999999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5" t="s">
        <v>155</v>
      </c>
      <c r="AT177" s="145" t="s">
        <v>150</v>
      </c>
      <c r="AU177" s="145" t="s">
        <v>84</v>
      </c>
      <c r="AY177" s="13" t="s">
        <v>147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3" t="s">
        <v>82</v>
      </c>
      <c r="BK177" s="146">
        <f>ROUND(I177*H177,2)</f>
        <v>0</v>
      </c>
      <c r="BL177" s="13" t="s">
        <v>155</v>
      </c>
      <c r="BM177" s="145" t="s">
        <v>268</v>
      </c>
    </row>
    <row r="178" spans="2:63" s="9" customFormat="1" ht="25.9" customHeight="1">
      <c r="B178" s="122"/>
      <c r="D178" s="123" t="s">
        <v>73</v>
      </c>
      <c r="E178" s="124" t="s">
        <v>269</v>
      </c>
      <c r="F178" s="124" t="s">
        <v>270</v>
      </c>
      <c r="J178" s="125">
        <f>BK178+J226+J227</f>
        <v>0</v>
      </c>
      <c r="L178" s="122"/>
      <c r="M178" s="126"/>
      <c r="N178" s="127"/>
      <c r="O178" s="127"/>
      <c r="P178" s="128">
        <f>P179+P181+P184+P186+P188+P198+P212+P228+P235+P251</f>
        <v>290.46907</v>
      </c>
      <c r="Q178" s="127"/>
      <c r="R178" s="128">
        <f>R179+R181+R184+R186+R188+R198+R212+R228+R235+R251</f>
        <v>3.02713875</v>
      </c>
      <c r="S178" s="127"/>
      <c r="T178" s="129">
        <f>T179+T181+T184+T186+T188+T198+T212+T228+T235+T251</f>
        <v>0.38821</v>
      </c>
      <c r="AR178" s="123" t="s">
        <v>84</v>
      </c>
      <c r="AT178" s="130" t="s">
        <v>73</v>
      </c>
      <c r="AU178" s="130" t="s">
        <v>74</v>
      </c>
      <c r="AY178" s="123" t="s">
        <v>147</v>
      </c>
      <c r="BK178" s="131">
        <f>BK179+BK181+BK184+BK186+BK188+BK198+BK212+BK228+BK235+BK251</f>
        <v>0</v>
      </c>
    </row>
    <row r="179" spans="2:63" s="9" customFormat="1" ht="2.25" customHeight="1">
      <c r="B179" s="122"/>
      <c r="D179" s="123"/>
      <c r="E179" s="132"/>
      <c r="F179" s="132"/>
      <c r="J179" s="133"/>
      <c r="L179" s="122"/>
      <c r="M179" s="126"/>
      <c r="N179" s="127"/>
      <c r="O179" s="127"/>
      <c r="P179" s="128"/>
      <c r="Q179" s="127"/>
      <c r="R179" s="128"/>
      <c r="S179" s="127"/>
      <c r="T179" s="129"/>
      <c r="AR179" s="123"/>
      <c r="AT179" s="130"/>
      <c r="AU179" s="130"/>
      <c r="AY179" s="123"/>
      <c r="BK179" s="131"/>
    </row>
    <row r="180" spans="1:65" s="2" customFormat="1" ht="3" customHeight="1">
      <c r="A180" s="25"/>
      <c r="B180" s="134"/>
      <c r="C180" s="135"/>
      <c r="D180" s="135"/>
      <c r="E180" s="136"/>
      <c r="F180" s="137"/>
      <c r="G180" s="138"/>
      <c r="H180" s="139"/>
      <c r="I180" s="140"/>
      <c r="J180" s="140"/>
      <c r="K180" s="137"/>
      <c r="L180" s="26"/>
      <c r="M180" s="141"/>
      <c r="N180" s="142"/>
      <c r="O180" s="143"/>
      <c r="P180" s="143"/>
      <c r="Q180" s="143"/>
      <c r="R180" s="143"/>
      <c r="S180" s="143"/>
      <c r="T180" s="144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/>
      <c r="AT180" s="145"/>
      <c r="AU180" s="145"/>
      <c r="AY180" s="13"/>
      <c r="BE180" s="146"/>
      <c r="BF180" s="146"/>
      <c r="BG180" s="146"/>
      <c r="BH180" s="146"/>
      <c r="BI180" s="146"/>
      <c r="BJ180" s="13"/>
      <c r="BK180" s="146"/>
      <c r="BL180" s="13"/>
      <c r="BM180" s="145"/>
    </row>
    <row r="181" spans="2:63" s="9" customFormat="1" ht="22.9" customHeight="1">
      <c r="B181" s="122"/>
      <c r="D181" s="123" t="s">
        <v>73</v>
      </c>
      <c r="E181" s="132" t="s">
        <v>275</v>
      </c>
      <c r="F181" s="132" t="s">
        <v>276</v>
      </c>
      <c r="J181" s="133">
        <f>BK181</f>
        <v>0</v>
      </c>
      <c r="L181" s="122"/>
      <c r="M181" s="126"/>
      <c r="N181" s="127"/>
      <c r="O181" s="127"/>
      <c r="P181" s="128">
        <f>SUM(P182:P183)</f>
        <v>3.5</v>
      </c>
      <c r="Q181" s="127"/>
      <c r="R181" s="128">
        <f>SUM(R182:R183)</f>
        <v>0.01764</v>
      </c>
      <c r="S181" s="127"/>
      <c r="T181" s="129">
        <f>SUM(T182:T183)</f>
        <v>0</v>
      </c>
      <c r="AR181" s="123" t="s">
        <v>84</v>
      </c>
      <c r="AT181" s="130" t="s">
        <v>73</v>
      </c>
      <c r="AU181" s="130" t="s">
        <v>82</v>
      </c>
      <c r="AY181" s="123" t="s">
        <v>147</v>
      </c>
      <c r="BK181" s="131">
        <f>SUM(BK182:BK183)</f>
        <v>0</v>
      </c>
    </row>
    <row r="182" spans="1:65" s="2" customFormat="1" ht="33" customHeight="1">
      <c r="A182" s="25"/>
      <c r="B182" s="134"/>
      <c r="C182" s="135" t="s">
        <v>277</v>
      </c>
      <c r="D182" s="135" t="s">
        <v>150</v>
      </c>
      <c r="E182" s="136" t="s">
        <v>278</v>
      </c>
      <c r="F182" s="137" t="s">
        <v>279</v>
      </c>
      <c r="G182" s="138" t="s">
        <v>280</v>
      </c>
      <c r="H182" s="139">
        <v>4</v>
      </c>
      <c r="I182" s="331"/>
      <c r="J182" s="140">
        <f>ROUND(I182*H182,2)</f>
        <v>0</v>
      </c>
      <c r="K182" s="137" t="s">
        <v>154</v>
      </c>
      <c r="L182" s="26"/>
      <c r="M182" s="141" t="s">
        <v>1</v>
      </c>
      <c r="N182" s="142" t="s">
        <v>40</v>
      </c>
      <c r="O182" s="143">
        <v>0.875</v>
      </c>
      <c r="P182" s="143">
        <f>O182*H182</f>
        <v>3.5</v>
      </c>
      <c r="Q182" s="143">
        <v>0.00441</v>
      </c>
      <c r="R182" s="143">
        <f>Q182*H182</f>
        <v>0.01764</v>
      </c>
      <c r="S182" s="143">
        <v>0</v>
      </c>
      <c r="T182" s="144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5" t="s">
        <v>221</v>
      </c>
      <c r="AT182" s="145" t="s">
        <v>150</v>
      </c>
      <c r="AU182" s="145" t="s">
        <v>84</v>
      </c>
      <c r="AY182" s="13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3" t="s">
        <v>84</v>
      </c>
      <c r="BK182" s="146">
        <f>ROUND(I182*H182,2)</f>
        <v>0</v>
      </c>
      <c r="BL182" s="13" t="s">
        <v>221</v>
      </c>
      <c r="BM182" s="145" t="s">
        <v>281</v>
      </c>
    </row>
    <row r="183" spans="2:51" s="10" customFormat="1" ht="12">
      <c r="B183" s="147"/>
      <c r="D183" s="148" t="s">
        <v>157</v>
      </c>
      <c r="E183" s="149" t="s">
        <v>1</v>
      </c>
      <c r="F183" s="150" t="s">
        <v>282</v>
      </c>
      <c r="H183" s="151">
        <v>4</v>
      </c>
      <c r="L183" s="147"/>
      <c r="M183" s="152"/>
      <c r="N183" s="153"/>
      <c r="O183" s="153"/>
      <c r="P183" s="153"/>
      <c r="Q183" s="153"/>
      <c r="R183" s="153"/>
      <c r="S183" s="153"/>
      <c r="T183" s="154"/>
      <c r="AT183" s="149" t="s">
        <v>157</v>
      </c>
      <c r="AU183" s="149" t="s">
        <v>84</v>
      </c>
      <c r="AV183" s="10" t="s">
        <v>84</v>
      </c>
      <c r="AW183" s="10" t="s">
        <v>30</v>
      </c>
      <c r="AX183" s="10" t="s">
        <v>82</v>
      </c>
      <c r="AY183" s="149" t="s">
        <v>147</v>
      </c>
    </row>
    <row r="184" spans="2:63" s="9" customFormat="1" ht="22.9" customHeight="1">
      <c r="B184" s="122"/>
      <c r="D184" s="123" t="s">
        <v>73</v>
      </c>
      <c r="E184" s="132" t="s">
        <v>283</v>
      </c>
      <c r="F184" s="132" t="s">
        <v>284</v>
      </c>
      <c r="J184" s="133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84</v>
      </c>
      <c r="AT184" s="130" t="s">
        <v>73</v>
      </c>
      <c r="AU184" s="130" t="s">
        <v>82</v>
      </c>
      <c r="AY184" s="123" t="s">
        <v>147</v>
      </c>
      <c r="BK184" s="131">
        <f>BK185</f>
        <v>0</v>
      </c>
    </row>
    <row r="185" spans="1:65" s="2" customFormat="1" ht="16.5" customHeight="1">
      <c r="A185" s="25"/>
      <c r="B185" s="134"/>
      <c r="C185" s="135" t="s">
        <v>285</v>
      </c>
      <c r="D185" s="135" t="s">
        <v>150</v>
      </c>
      <c r="E185" s="136" t="s">
        <v>286</v>
      </c>
      <c r="F185" s="137" t="s">
        <v>287</v>
      </c>
      <c r="G185" s="138" t="s">
        <v>273</v>
      </c>
      <c r="H185" s="139">
        <v>1</v>
      </c>
      <c r="I185" s="333">
        <f>'EL - vchod A - Souhrn'!T41</f>
        <v>0</v>
      </c>
      <c r="J185" s="140">
        <f>ROUND(I185*H185,2)</f>
        <v>0</v>
      </c>
      <c r="K185" s="137" t="s">
        <v>1</v>
      </c>
      <c r="L185" s="26"/>
      <c r="M185" s="141" t="s">
        <v>1</v>
      </c>
      <c r="N185" s="142" t="s">
        <v>39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5" t="s">
        <v>221</v>
      </c>
      <c r="AT185" s="145" t="s">
        <v>150</v>
      </c>
      <c r="AU185" s="145" t="s">
        <v>84</v>
      </c>
      <c r="AY185" s="13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3" t="s">
        <v>82</v>
      </c>
      <c r="BK185" s="146">
        <f>ROUND(I185*H185,2)</f>
        <v>0</v>
      </c>
      <c r="BL185" s="13" t="s">
        <v>221</v>
      </c>
      <c r="BM185" s="145" t="s">
        <v>288</v>
      </c>
    </row>
    <row r="186" spans="2:63" s="9" customFormat="1" ht="22.9" customHeight="1">
      <c r="B186" s="122"/>
      <c r="D186" s="123" t="s">
        <v>73</v>
      </c>
      <c r="E186" s="132" t="s">
        <v>289</v>
      </c>
      <c r="F186" s="132" t="s">
        <v>290</v>
      </c>
      <c r="J186" s="133">
        <f>BK186</f>
        <v>0</v>
      </c>
      <c r="L186" s="122"/>
      <c r="M186" s="126"/>
      <c r="N186" s="127"/>
      <c r="O186" s="127"/>
      <c r="P186" s="128">
        <f>P187</f>
        <v>0</v>
      </c>
      <c r="Q186" s="127"/>
      <c r="R186" s="128">
        <f>R187</f>
        <v>0</v>
      </c>
      <c r="S186" s="127"/>
      <c r="T186" s="129">
        <f>T187</f>
        <v>0</v>
      </c>
      <c r="AR186" s="123" t="s">
        <v>84</v>
      </c>
      <c r="AT186" s="130" t="s">
        <v>73</v>
      </c>
      <c r="AU186" s="130" t="s">
        <v>82</v>
      </c>
      <c r="AY186" s="123" t="s">
        <v>147</v>
      </c>
      <c r="BK186" s="131">
        <f>BK187</f>
        <v>0</v>
      </c>
    </row>
    <row r="187" spans="1:65" s="2" customFormat="1" ht="16.5" customHeight="1">
      <c r="A187" s="25"/>
      <c r="B187" s="134"/>
      <c r="C187" s="135" t="s">
        <v>291</v>
      </c>
      <c r="D187" s="135" t="s">
        <v>150</v>
      </c>
      <c r="E187" s="136" t="s">
        <v>292</v>
      </c>
      <c r="F187" s="137" t="s">
        <v>293</v>
      </c>
      <c r="G187" s="138" t="s">
        <v>273</v>
      </c>
      <c r="H187" s="139">
        <v>1</v>
      </c>
      <c r="I187" s="333">
        <f>'SLP - vchod A - Souhrn'!T41</f>
        <v>0</v>
      </c>
      <c r="J187" s="140">
        <f>ROUND(I187*H187,2)</f>
        <v>0</v>
      </c>
      <c r="K187" s="137" t="s">
        <v>1</v>
      </c>
      <c r="L187" s="26"/>
      <c r="M187" s="141" t="s">
        <v>1</v>
      </c>
      <c r="N187" s="142" t="s">
        <v>39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5" t="s">
        <v>221</v>
      </c>
      <c r="AT187" s="145" t="s">
        <v>150</v>
      </c>
      <c r="AU187" s="145" t="s">
        <v>84</v>
      </c>
      <c r="AY187" s="13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3" t="s">
        <v>82</v>
      </c>
      <c r="BK187" s="146">
        <f>ROUND(I187*H187,2)</f>
        <v>0</v>
      </c>
      <c r="BL187" s="13" t="s">
        <v>221</v>
      </c>
      <c r="BM187" s="145" t="s">
        <v>294</v>
      </c>
    </row>
    <row r="188" spans="2:63" s="9" customFormat="1" ht="22.9" customHeight="1">
      <c r="B188" s="122"/>
      <c r="D188" s="123" t="s">
        <v>73</v>
      </c>
      <c r="E188" s="132" t="s">
        <v>295</v>
      </c>
      <c r="F188" s="132" t="s">
        <v>296</v>
      </c>
      <c r="J188" s="133">
        <f>BK188</f>
        <v>0</v>
      </c>
      <c r="L188" s="122"/>
      <c r="M188" s="126"/>
      <c r="N188" s="127"/>
      <c r="O188" s="127"/>
      <c r="P188" s="128">
        <f>SUM(P189:P197)</f>
        <v>2.2632000000000003</v>
      </c>
      <c r="Q188" s="127"/>
      <c r="R188" s="128">
        <f>SUM(R189:R197)</f>
        <v>0</v>
      </c>
      <c r="S188" s="127"/>
      <c r="T188" s="129">
        <f>SUM(T189:T197)</f>
        <v>0.23391</v>
      </c>
      <c r="AR188" s="123" t="s">
        <v>84</v>
      </c>
      <c r="AT188" s="130" t="s">
        <v>73</v>
      </c>
      <c r="AU188" s="130" t="s">
        <v>82</v>
      </c>
      <c r="AY188" s="123" t="s">
        <v>147</v>
      </c>
      <c r="BK188" s="131">
        <f>SUM(BK189:BK197)</f>
        <v>0</v>
      </c>
    </row>
    <row r="189" spans="1:65" s="2" customFormat="1" ht="37.9" customHeight="1">
      <c r="A189" s="25"/>
      <c r="B189" s="134"/>
      <c r="C189" s="135" t="s">
        <v>297</v>
      </c>
      <c r="D189" s="135" t="s">
        <v>150</v>
      </c>
      <c r="E189" s="136" t="s">
        <v>298</v>
      </c>
      <c r="F189" s="137" t="s">
        <v>776</v>
      </c>
      <c r="G189" s="138" t="s">
        <v>299</v>
      </c>
      <c r="H189" s="139">
        <v>2</v>
      </c>
      <c r="I189" s="331"/>
      <c r="J189" s="140">
        <f>ROUND(I189*H189,2)</f>
        <v>0</v>
      </c>
      <c r="K189" s="137" t="s">
        <v>1</v>
      </c>
      <c r="L189" s="26"/>
      <c r="M189" s="141" t="s">
        <v>1</v>
      </c>
      <c r="N189" s="142" t="s">
        <v>39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5" t="s">
        <v>221</v>
      </c>
      <c r="AT189" s="145" t="s">
        <v>150</v>
      </c>
      <c r="AU189" s="145" t="s">
        <v>84</v>
      </c>
      <c r="AY189" s="13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3" t="s">
        <v>82</v>
      </c>
      <c r="BK189" s="146">
        <f>ROUND(I189*H189,2)</f>
        <v>0</v>
      </c>
      <c r="BL189" s="13" t="s">
        <v>221</v>
      </c>
      <c r="BM189" s="145" t="s">
        <v>300</v>
      </c>
    </row>
    <row r="190" spans="2:51" s="10" customFormat="1" ht="12">
      <c r="B190" s="147"/>
      <c r="D190" s="148" t="s">
        <v>157</v>
      </c>
      <c r="E190" s="149" t="s">
        <v>1</v>
      </c>
      <c r="F190" s="150" t="s">
        <v>777</v>
      </c>
      <c r="H190" s="151">
        <v>2</v>
      </c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84</v>
      </c>
      <c r="AV190" s="10" t="s">
        <v>84</v>
      </c>
      <c r="AW190" s="10" t="s">
        <v>30</v>
      </c>
      <c r="AX190" s="10" t="s">
        <v>82</v>
      </c>
      <c r="AY190" s="149" t="s">
        <v>147</v>
      </c>
    </row>
    <row r="191" spans="1:65" s="2" customFormat="1" ht="27" customHeight="1">
      <c r="A191" s="25"/>
      <c r="B191" s="134"/>
      <c r="C191" s="135" t="s">
        <v>301</v>
      </c>
      <c r="D191" s="135" t="s">
        <v>150</v>
      </c>
      <c r="E191" s="136" t="s">
        <v>302</v>
      </c>
      <c r="F191" s="137" t="s">
        <v>779</v>
      </c>
      <c r="G191" s="138" t="s">
        <v>299</v>
      </c>
      <c r="H191" s="139">
        <v>1</v>
      </c>
      <c r="I191" s="331"/>
      <c r="J191" s="140">
        <f>ROUND(I191*H191,2)</f>
        <v>0</v>
      </c>
      <c r="K191" s="137" t="s">
        <v>1</v>
      </c>
      <c r="L191" s="26"/>
      <c r="M191" s="141" t="s">
        <v>1</v>
      </c>
      <c r="N191" s="142" t="s">
        <v>39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5" t="s">
        <v>221</v>
      </c>
      <c r="AT191" s="145" t="s">
        <v>150</v>
      </c>
      <c r="AU191" s="145" t="s">
        <v>84</v>
      </c>
      <c r="AY191" s="13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3" t="s">
        <v>82</v>
      </c>
      <c r="BK191" s="146">
        <f>ROUND(I191*H191,2)</f>
        <v>0</v>
      </c>
      <c r="BL191" s="13" t="s">
        <v>221</v>
      </c>
      <c r="BM191" s="145" t="s">
        <v>303</v>
      </c>
    </row>
    <row r="192" spans="2:51" s="10" customFormat="1" ht="12">
      <c r="B192" s="147"/>
      <c r="D192" s="148" t="s">
        <v>157</v>
      </c>
      <c r="E192" s="149" t="s">
        <v>1</v>
      </c>
      <c r="F192" s="150" t="s">
        <v>778</v>
      </c>
      <c r="H192" s="151">
        <v>1</v>
      </c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84</v>
      </c>
      <c r="AV192" s="10" t="s">
        <v>84</v>
      </c>
      <c r="AW192" s="10" t="s">
        <v>30</v>
      </c>
      <c r="AX192" s="10" t="s">
        <v>82</v>
      </c>
      <c r="AY192" s="149" t="s">
        <v>147</v>
      </c>
    </row>
    <row r="193" spans="1:65" s="2" customFormat="1" ht="24.2" customHeight="1">
      <c r="A193" s="25"/>
      <c r="B193" s="134"/>
      <c r="C193" s="135" t="s">
        <v>304</v>
      </c>
      <c r="D193" s="135" t="s">
        <v>150</v>
      </c>
      <c r="E193" s="136" t="s">
        <v>305</v>
      </c>
      <c r="F193" s="137" t="s">
        <v>306</v>
      </c>
      <c r="G193" s="138" t="s">
        <v>153</v>
      </c>
      <c r="H193" s="139">
        <v>11.55</v>
      </c>
      <c r="I193" s="331"/>
      <c r="J193" s="140">
        <f>ROUND(I193*H193,2)</f>
        <v>0</v>
      </c>
      <c r="K193" s="137" t="s">
        <v>1</v>
      </c>
      <c r="L193" s="26"/>
      <c r="M193" s="141" t="s">
        <v>1</v>
      </c>
      <c r="N193" s="142" t="s">
        <v>39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5" t="s">
        <v>221</v>
      </c>
      <c r="AT193" s="145" t="s">
        <v>150</v>
      </c>
      <c r="AU193" s="145" t="s">
        <v>84</v>
      </c>
      <c r="AY193" s="13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3" t="s">
        <v>82</v>
      </c>
      <c r="BK193" s="146">
        <f>ROUND(I193*H193,2)</f>
        <v>0</v>
      </c>
      <c r="BL193" s="13" t="s">
        <v>221</v>
      </c>
      <c r="BM193" s="145" t="s">
        <v>307</v>
      </c>
    </row>
    <row r="194" spans="2:51" s="10" customFormat="1" ht="12">
      <c r="B194" s="147"/>
      <c r="D194" s="148" t="s">
        <v>157</v>
      </c>
      <c r="E194" s="149" t="s">
        <v>1</v>
      </c>
      <c r="F194" s="150" t="s">
        <v>308</v>
      </c>
      <c r="H194" s="151">
        <v>11.55</v>
      </c>
      <c r="L194" s="147"/>
      <c r="M194" s="152"/>
      <c r="N194" s="153"/>
      <c r="O194" s="153"/>
      <c r="P194" s="153"/>
      <c r="Q194" s="153"/>
      <c r="R194" s="153"/>
      <c r="S194" s="153"/>
      <c r="T194" s="154"/>
      <c r="AT194" s="149" t="s">
        <v>157</v>
      </c>
      <c r="AU194" s="149" t="s">
        <v>84</v>
      </c>
      <c r="AV194" s="10" t="s">
        <v>84</v>
      </c>
      <c r="AW194" s="10" t="s">
        <v>30</v>
      </c>
      <c r="AX194" s="10" t="s">
        <v>82</v>
      </c>
      <c r="AY194" s="149" t="s">
        <v>147</v>
      </c>
    </row>
    <row r="195" spans="1:65" s="2" customFormat="1" ht="16.5" customHeight="1">
      <c r="A195" s="25"/>
      <c r="B195" s="134"/>
      <c r="C195" s="135" t="s">
        <v>309</v>
      </c>
      <c r="D195" s="135" t="s">
        <v>150</v>
      </c>
      <c r="E195" s="136" t="s">
        <v>310</v>
      </c>
      <c r="F195" s="137" t="s">
        <v>311</v>
      </c>
      <c r="G195" s="138" t="s">
        <v>153</v>
      </c>
      <c r="H195" s="139">
        <v>13.8</v>
      </c>
      <c r="I195" s="331"/>
      <c r="J195" s="140">
        <f>ROUND(I195*H195,2)</f>
        <v>0</v>
      </c>
      <c r="K195" s="137" t="s">
        <v>154</v>
      </c>
      <c r="L195" s="26"/>
      <c r="M195" s="141" t="s">
        <v>1</v>
      </c>
      <c r="N195" s="142" t="s">
        <v>39</v>
      </c>
      <c r="O195" s="143">
        <v>0.164</v>
      </c>
      <c r="P195" s="143">
        <f>O195*H195</f>
        <v>2.2632000000000003</v>
      </c>
      <c r="Q195" s="143">
        <v>0</v>
      </c>
      <c r="R195" s="143">
        <f>Q195*H195</f>
        <v>0</v>
      </c>
      <c r="S195" s="143">
        <v>0.01695</v>
      </c>
      <c r="T195" s="144">
        <f>S195*H195</f>
        <v>0.23391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5" t="s">
        <v>221</v>
      </c>
      <c r="AT195" s="145" t="s">
        <v>150</v>
      </c>
      <c r="AU195" s="145" t="s">
        <v>84</v>
      </c>
      <c r="AY195" s="13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3" t="s">
        <v>82</v>
      </c>
      <c r="BK195" s="146">
        <f>ROUND(I195*H195,2)</f>
        <v>0</v>
      </c>
      <c r="BL195" s="13" t="s">
        <v>221</v>
      </c>
      <c r="BM195" s="145" t="s">
        <v>312</v>
      </c>
    </row>
    <row r="196" spans="2:51" s="10" customFormat="1" ht="12">
      <c r="B196" s="147"/>
      <c r="D196" s="148" t="s">
        <v>157</v>
      </c>
      <c r="E196" s="149" t="s">
        <v>1</v>
      </c>
      <c r="F196" s="150" t="s">
        <v>313</v>
      </c>
      <c r="H196" s="151">
        <v>13.8</v>
      </c>
      <c r="L196" s="147"/>
      <c r="M196" s="152"/>
      <c r="N196" s="153"/>
      <c r="O196" s="153"/>
      <c r="P196" s="153"/>
      <c r="Q196" s="153"/>
      <c r="R196" s="153"/>
      <c r="S196" s="153"/>
      <c r="T196" s="154"/>
      <c r="AT196" s="149" t="s">
        <v>157</v>
      </c>
      <c r="AU196" s="149" t="s">
        <v>84</v>
      </c>
      <c r="AV196" s="10" t="s">
        <v>84</v>
      </c>
      <c r="AW196" s="10" t="s">
        <v>30</v>
      </c>
      <c r="AX196" s="10" t="s">
        <v>82</v>
      </c>
      <c r="AY196" s="149" t="s">
        <v>147</v>
      </c>
    </row>
    <row r="197" spans="1:65" s="2" customFormat="1" ht="24.2" customHeight="1">
      <c r="A197" s="25"/>
      <c r="B197" s="134"/>
      <c r="C197" s="135" t="s">
        <v>314</v>
      </c>
      <c r="D197" s="135" t="s">
        <v>150</v>
      </c>
      <c r="E197" s="136" t="s">
        <v>315</v>
      </c>
      <c r="F197" s="137" t="s">
        <v>316</v>
      </c>
      <c r="G197" s="138" t="s">
        <v>317</v>
      </c>
      <c r="H197" s="139">
        <v>827.808</v>
      </c>
      <c r="I197" s="331"/>
      <c r="J197" s="140">
        <f>ROUND(I197*H197,2)</f>
        <v>0</v>
      </c>
      <c r="K197" s="137" t="s">
        <v>154</v>
      </c>
      <c r="L197" s="26"/>
      <c r="M197" s="141" t="s">
        <v>1</v>
      </c>
      <c r="N197" s="142" t="s">
        <v>39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5" t="s">
        <v>221</v>
      </c>
      <c r="AT197" s="145" t="s">
        <v>150</v>
      </c>
      <c r="AU197" s="145" t="s">
        <v>84</v>
      </c>
      <c r="AY197" s="13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3" t="s">
        <v>82</v>
      </c>
      <c r="BK197" s="146">
        <f>ROUND(I197*H197,2)</f>
        <v>0</v>
      </c>
      <c r="BL197" s="13" t="s">
        <v>221</v>
      </c>
      <c r="BM197" s="145" t="s">
        <v>318</v>
      </c>
    </row>
    <row r="198" spans="2:63" s="9" customFormat="1" ht="22.9" customHeight="1">
      <c r="B198" s="122"/>
      <c r="D198" s="123" t="s">
        <v>73</v>
      </c>
      <c r="E198" s="132" t="s">
        <v>319</v>
      </c>
      <c r="F198" s="132" t="s">
        <v>320</v>
      </c>
      <c r="J198" s="133">
        <f>BK198</f>
        <v>0</v>
      </c>
      <c r="L198" s="122"/>
      <c r="M198" s="126"/>
      <c r="N198" s="127"/>
      <c r="O198" s="127"/>
      <c r="P198" s="128">
        <f>SUM(P199:P211)</f>
        <v>2.4</v>
      </c>
      <c r="Q198" s="127"/>
      <c r="R198" s="128">
        <f>SUM(R199:R211)</f>
        <v>0</v>
      </c>
      <c r="S198" s="127"/>
      <c r="T198" s="129">
        <f>SUM(T199:T211)</f>
        <v>0.052</v>
      </c>
      <c r="AR198" s="123" t="s">
        <v>84</v>
      </c>
      <c r="AT198" s="130" t="s">
        <v>73</v>
      </c>
      <c r="AU198" s="130" t="s">
        <v>82</v>
      </c>
      <c r="AY198" s="123" t="s">
        <v>147</v>
      </c>
      <c r="BK198" s="131">
        <f>SUM(BK199:BK211)</f>
        <v>0</v>
      </c>
    </row>
    <row r="199" spans="1:65" s="2" customFormat="1" ht="24.2" customHeight="1">
      <c r="A199" s="25"/>
      <c r="B199" s="134"/>
      <c r="C199" s="135" t="s">
        <v>321</v>
      </c>
      <c r="D199" s="135" t="s">
        <v>150</v>
      </c>
      <c r="E199" s="136" t="s">
        <v>322</v>
      </c>
      <c r="F199" s="137" t="s">
        <v>768</v>
      </c>
      <c r="G199" s="138" t="s">
        <v>299</v>
      </c>
      <c r="H199" s="139">
        <v>1</v>
      </c>
      <c r="I199" s="331"/>
      <c r="J199" s="140">
        <f>ROUND(I199*H199,2)</f>
        <v>0</v>
      </c>
      <c r="K199" s="137" t="s">
        <v>1</v>
      </c>
      <c r="L199" s="26"/>
      <c r="M199" s="141" t="s">
        <v>1</v>
      </c>
      <c r="N199" s="142" t="s">
        <v>39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5" t="s">
        <v>221</v>
      </c>
      <c r="AT199" s="145" t="s">
        <v>150</v>
      </c>
      <c r="AU199" s="145" t="s">
        <v>84</v>
      </c>
      <c r="AY199" s="13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3" t="s">
        <v>82</v>
      </c>
      <c r="BK199" s="146">
        <f>ROUND(I199*H199,2)</f>
        <v>0</v>
      </c>
      <c r="BL199" s="13" t="s">
        <v>221</v>
      </c>
      <c r="BM199" s="145" t="s">
        <v>323</v>
      </c>
    </row>
    <row r="200" spans="2:51" s="10" customFormat="1" ht="12">
      <c r="B200" s="147"/>
      <c r="D200" s="148" t="s">
        <v>157</v>
      </c>
      <c r="E200" s="149" t="s">
        <v>1</v>
      </c>
      <c r="F200" s="150" t="s">
        <v>770</v>
      </c>
      <c r="H200" s="151">
        <v>1</v>
      </c>
      <c r="L200" s="147"/>
      <c r="M200" s="152"/>
      <c r="N200" s="153"/>
      <c r="O200" s="153"/>
      <c r="P200" s="153"/>
      <c r="Q200" s="153"/>
      <c r="R200" s="153"/>
      <c r="S200" s="153"/>
      <c r="T200" s="154"/>
      <c r="AT200" s="149" t="s">
        <v>157</v>
      </c>
      <c r="AU200" s="149" t="s">
        <v>84</v>
      </c>
      <c r="AV200" s="10" t="s">
        <v>84</v>
      </c>
      <c r="AW200" s="10" t="s">
        <v>30</v>
      </c>
      <c r="AX200" s="10" t="s">
        <v>82</v>
      </c>
      <c r="AY200" s="149" t="s">
        <v>147</v>
      </c>
    </row>
    <row r="201" spans="1:65" s="2" customFormat="1" ht="30.75" customHeight="1">
      <c r="A201" s="25"/>
      <c r="B201" s="134"/>
      <c r="C201" s="135" t="s">
        <v>324</v>
      </c>
      <c r="D201" s="135" t="s">
        <v>150</v>
      </c>
      <c r="E201" s="136" t="s">
        <v>325</v>
      </c>
      <c r="F201" s="137" t="s">
        <v>772</v>
      </c>
      <c r="G201" s="138" t="s">
        <v>299</v>
      </c>
      <c r="H201" s="139">
        <v>1</v>
      </c>
      <c r="I201" s="331"/>
      <c r="J201" s="140">
        <f>ROUND(I201*H201,2)</f>
        <v>0</v>
      </c>
      <c r="K201" s="137" t="s">
        <v>1</v>
      </c>
      <c r="L201" s="26"/>
      <c r="M201" s="141" t="s">
        <v>1</v>
      </c>
      <c r="N201" s="142" t="s">
        <v>39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5" t="s">
        <v>221</v>
      </c>
      <c r="AT201" s="145" t="s">
        <v>150</v>
      </c>
      <c r="AU201" s="145" t="s">
        <v>84</v>
      </c>
      <c r="AY201" s="13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3" t="s">
        <v>82</v>
      </c>
      <c r="BK201" s="146">
        <f>ROUND(I201*H201,2)</f>
        <v>0</v>
      </c>
      <c r="BL201" s="13" t="s">
        <v>221</v>
      </c>
      <c r="BM201" s="145" t="s">
        <v>326</v>
      </c>
    </row>
    <row r="202" spans="2:51" s="10" customFormat="1" ht="12">
      <c r="B202" s="147"/>
      <c r="D202" s="148" t="s">
        <v>157</v>
      </c>
      <c r="E202" s="149" t="s">
        <v>1</v>
      </c>
      <c r="F202" s="150" t="s">
        <v>771</v>
      </c>
      <c r="H202" s="151">
        <v>1</v>
      </c>
      <c r="L202" s="147"/>
      <c r="M202" s="152"/>
      <c r="N202" s="153"/>
      <c r="O202" s="153"/>
      <c r="P202" s="153"/>
      <c r="Q202" s="153"/>
      <c r="R202" s="153"/>
      <c r="S202" s="153"/>
      <c r="T202" s="154"/>
      <c r="AT202" s="149" t="s">
        <v>157</v>
      </c>
      <c r="AU202" s="149" t="s">
        <v>84</v>
      </c>
      <c r="AV202" s="10" t="s">
        <v>84</v>
      </c>
      <c r="AW202" s="10" t="s">
        <v>30</v>
      </c>
      <c r="AX202" s="10" t="s">
        <v>82</v>
      </c>
      <c r="AY202" s="149" t="s">
        <v>147</v>
      </c>
    </row>
    <row r="203" spans="1:65" s="2" customFormat="1" ht="24.2" customHeight="1">
      <c r="A203" s="25"/>
      <c r="B203" s="134"/>
      <c r="C203" s="135" t="s">
        <v>327</v>
      </c>
      <c r="D203" s="135" t="s">
        <v>150</v>
      </c>
      <c r="E203" s="136" t="s">
        <v>328</v>
      </c>
      <c r="F203" s="137" t="s">
        <v>329</v>
      </c>
      <c r="G203" s="138" t="s">
        <v>299</v>
      </c>
      <c r="H203" s="139">
        <v>1</v>
      </c>
      <c r="I203" s="331"/>
      <c r="J203" s="140">
        <f>ROUND(I203*H203,2)</f>
        <v>0</v>
      </c>
      <c r="K203" s="137" t="s">
        <v>1</v>
      </c>
      <c r="L203" s="26"/>
      <c r="M203" s="141" t="s">
        <v>1</v>
      </c>
      <c r="N203" s="142" t="s">
        <v>39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5" t="s">
        <v>221</v>
      </c>
      <c r="AT203" s="145" t="s">
        <v>150</v>
      </c>
      <c r="AU203" s="145" t="s">
        <v>84</v>
      </c>
      <c r="AY203" s="13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3" t="s">
        <v>82</v>
      </c>
      <c r="BK203" s="146">
        <f>ROUND(I203*H203,2)</f>
        <v>0</v>
      </c>
      <c r="BL203" s="13" t="s">
        <v>221</v>
      </c>
      <c r="BM203" s="145" t="s">
        <v>330</v>
      </c>
    </row>
    <row r="204" spans="2:51" s="10" customFormat="1" ht="12">
      <c r="B204" s="147"/>
      <c r="D204" s="148" t="s">
        <v>157</v>
      </c>
      <c r="E204" s="149" t="s">
        <v>1</v>
      </c>
      <c r="F204" s="150" t="s">
        <v>331</v>
      </c>
      <c r="H204" s="151">
        <v>1</v>
      </c>
      <c r="L204" s="147"/>
      <c r="M204" s="152"/>
      <c r="N204" s="153"/>
      <c r="O204" s="153"/>
      <c r="P204" s="153"/>
      <c r="Q204" s="153"/>
      <c r="R204" s="153"/>
      <c r="S204" s="153"/>
      <c r="T204" s="154"/>
      <c r="AT204" s="149" t="s">
        <v>157</v>
      </c>
      <c r="AU204" s="149" t="s">
        <v>84</v>
      </c>
      <c r="AV204" s="10" t="s">
        <v>84</v>
      </c>
      <c r="AW204" s="10" t="s">
        <v>30</v>
      </c>
      <c r="AX204" s="10" t="s">
        <v>82</v>
      </c>
      <c r="AY204" s="149" t="s">
        <v>147</v>
      </c>
    </row>
    <row r="205" spans="1:65" s="2" customFormat="1" ht="21.75" customHeight="1">
      <c r="A205" s="25"/>
      <c r="B205" s="134"/>
      <c r="C205" s="135" t="s">
        <v>332</v>
      </c>
      <c r="D205" s="135" t="s">
        <v>150</v>
      </c>
      <c r="E205" s="136" t="s">
        <v>333</v>
      </c>
      <c r="F205" s="137" t="s">
        <v>334</v>
      </c>
      <c r="G205" s="138" t="s">
        <v>335</v>
      </c>
      <c r="H205" s="139">
        <v>7.5</v>
      </c>
      <c r="I205" s="331"/>
      <c r="J205" s="140">
        <f>ROUND(I205*H205,2)</f>
        <v>0</v>
      </c>
      <c r="K205" s="137" t="s">
        <v>1</v>
      </c>
      <c r="L205" s="26"/>
      <c r="M205" s="141" t="s">
        <v>1</v>
      </c>
      <c r="N205" s="142" t="s">
        <v>40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5" t="s">
        <v>221</v>
      </c>
      <c r="AT205" s="145" t="s">
        <v>150</v>
      </c>
      <c r="AU205" s="145" t="s">
        <v>84</v>
      </c>
      <c r="AY205" s="13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3" t="s">
        <v>84</v>
      </c>
      <c r="BK205" s="146">
        <f>ROUND(I205*H205,2)</f>
        <v>0</v>
      </c>
      <c r="BL205" s="13" t="s">
        <v>221</v>
      </c>
      <c r="BM205" s="145" t="s">
        <v>336</v>
      </c>
    </row>
    <row r="206" spans="2:51" s="10" customFormat="1" ht="12">
      <c r="B206" s="147"/>
      <c r="D206" s="148" t="s">
        <v>157</v>
      </c>
      <c r="E206" s="149" t="s">
        <v>1</v>
      </c>
      <c r="F206" s="150" t="s">
        <v>337</v>
      </c>
      <c r="H206" s="151">
        <v>7.5</v>
      </c>
      <c r="L206" s="147"/>
      <c r="M206" s="152"/>
      <c r="N206" s="153"/>
      <c r="O206" s="153"/>
      <c r="P206" s="153"/>
      <c r="Q206" s="153"/>
      <c r="R206" s="153"/>
      <c r="S206" s="153"/>
      <c r="T206" s="154"/>
      <c r="AT206" s="149" t="s">
        <v>157</v>
      </c>
      <c r="AU206" s="149" t="s">
        <v>84</v>
      </c>
      <c r="AV206" s="10" t="s">
        <v>84</v>
      </c>
      <c r="AW206" s="10" t="s">
        <v>30</v>
      </c>
      <c r="AX206" s="10" t="s">
        <v>82</v>
      </c>
      <c r="AY206" s="149" t="s">
        <v>147</v>
      </c>
    </row>
    <row r="207" spans="1:65" s="2" customFormat="1" ht="24.2" customHeight="1">
      <c r="A207" s="25"/>
      <c r="B207" s="134"/>
      <c r="C207" s="135" t="s">
        <v>338</v>
      </c>
      <c r="D207" s="135" t="s">
        <v>150</v>
      </c>
      <c r="E207" s="136" t="s">
        <v>339</v>
      </c>
      <c r="F207" s="137" t="s">
        <v>610</v>
      </c>
      <c r="G207" s="138" t="s">
        <v>299</v>
      </c>
      <c r="H207" s="139">
        <v>1</v>
      </c>
      <c r="I207" s="331"/>
      <c r="J207" s="140">
        <f>ROUND(I207*H207,2)</f>
        <v>0</v>
      </c>
      <c r="K207" s="137" t="s">
        <v>1</v>
      </c>
      <c r="L207" s="26"/>
      <c r="M207" s="141" t="s">
        <v>1</v>
      </c>
      <c r="N207" s="142" t="s">
        <v>40</v>
      </c>
      <c r="O207" s="143">
        <v>0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5" t="s">
        <v>221</v>
      </c>
      <c r="AT207" s="145" t="s">
        <v>150</v>
      </c>
      <c r="AU207" s="145" t="s">
        <v>84</v>
      </c>
      <c r="AY207" s="13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3" t="s">
        <v>84</v>
      </c>
      <c r="BK207" s="146">
        <f>ROUND(I207*H207,2)</f>
        <v>0</v>
      </c>
      <c r="BL207" s="13" t="s">
        <v>221</v>
      </c>
      <c r="BM207" s="145" t="s">
        <v>340</v>
      </c>
    </row>
    <row r="208" spans="2:51" s="10" customFormat="1" ht="12">
      <c r="B208" s="147"/>
      <c r="D208" s="148" t="s">
        <v>157</v>
      </c>
      <c r="E208" s="149" t="s">
        <v>1</v>
      </c>
      <c r="F208" s="150" t="s">
        <v>341</v>
      </c>
      <c r="H208" s="151">
        <v>1</v>
      </c>
      <c r="L208" s="147"/>
      <c r="M208" s="152"/>
      <c r="N208" s="153"/>
      <c r="O208" s="153"/>
      <c r="P208" s="153"/>
      <c r="Q208" s="153"/>
      <c r="R208" s="153"/>
      <c r="S208" s="153"/>
      <c r="T208" s="154"/>
      <c r="AT208" s="149" t="s">
        <v>157</v>
      </c>
      <c r="AU208" s="149" t="s">
        <v>84</v>
      </c>
      <c r="AV208" s="10" t="s">
        <v>84</v>
      </c>
      <c r="AW208" s="10" t="s">
        <v>30</v>
      </c>
      <c r="AX208" s="10" t="s">
        <v>82</v>
      </c>
      <c r="AY208" s="149" t="s">
        <v>147</v>
      </c>
    </row>
    <row r="209" spans="1:65" s="2" customFormat="1" ht="21.75" customHeight="1">
      <c r="A209" s="25"/>
      <c r="B209" s="134"/>
      <c r="C209" s="135" t="s">
        <v>342</v>
      </c>
      <c r="D209" s="135" t="s">
        <v>150</v>
      </c>
      <c r="E209" s="136" t="s">
        <v>343</v>
      </c>
      <c r="F209" s="137" t="s">
        <v>344</v>
      </c>
      <c r="G209" s="138" t="s">
        <v>280</v>
      </c>
      <c r="H209" s="139">
        <v>4</v>
      </c>
      <c r="I209" s="331"/>
      <c r="J209" s="140">
        <f>ROUND(I209*H209,2)</f>
        <v>0</v>
      </c>
      <c r="K209" s="137" t="s">
        <v>154</v>
      </c>
      <c r="L209" s="26"/>
      <c r="M209" s="141" t="s">
        <v>1</v>
      </c>
      <c r="N209" s="142" t="s">
        <v>40</v>
      </c>
      <c r="O209" s="143">
        <v>0.6</v>
      </c>
      <c r="P209" s="143">
        <f>O209*H209</f>
        <v>2.4</v>
      </c>
      <c r="Q209" s="143">
        <v>0</v>
      </c>
      <c r="R209" s="143">
        <f>Q209*H209</f>
        <v>0</v>
      </c>
      <c r="S209" s="143">
        <v>0.013</v>
      </c>
      <c r="T209" s="144">
        <f>S209*H209</f>
        <v>0.052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5" t="s">
        <v>221</v>
      </c>
      <c r="AT209" s="145" t="s">
        <v>150</v>
      </c>
      <c r="AU209" s="145" t="s">
        <v>84</v>
      </c>
      <c r="AY209" s="13" t="s">
        <v>147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3" t="s">
        <v>84</v>
      </c>
      <c r="BK209" s="146">
        <f>ROUND(I209*H209,2)</f>
        <v>0</v>
      </c>
      <c r="BL209" s="13" t="s">
        <v>221</v>
      </c>
      <c r="BM209" s="145" t="s">
        <v>345</v>
      </c>
    </row>
    <row r="210" spans="2:51" s="10" customFormat="1" ht="12">
      <c r="B210" s="147"/>
      <c r="D210" s="148" t="s">
        <v>157</v>
      </c>
      <c r="E210" s="149" t="s">
        <v>1</v>
      </c>
      <c r="F210" s="150" t="s">
        <v>611</v>
      </c>
      <c r="H210" s="151">
        <v>4</v>
      </c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84</v>
      </c>
      <c r="AV210" s="10" t="s">
        <v>84</v>
      </c>
      <c r="AW210" s="10" t="s">
        <v>30</v>
      </c>
      <c r="AX210" s="10" t="s">
        <v>82</v>
      </c>
      <c r="AY210" s="149" t="s">
        <v>147</v>
      </c>
    </row>
    <row r="211" spans="1:65" s="2" customFormat="1" ht="24.2" customHeight="1">
      <c r="A211" s="25"/>
      <c r="B211" s="134"/>
      <c r="C211" s="135" t="s">
        <v>346</v>
      </c>
      <c r="D211" s="135" t="s">
        <v>150</v>
      </c>
      <c r="E211" s="136" t="s">
        <v>347</v>
      </c>
      <c r="F211" s="137" t="s">
        <v>348</v>
      </c>
      <c r="G211" s="138" t="s">
        <v>317</v>
      </c>
      <c r="H211" s="139">
        <v>1239.465</v>
      </c>
      <c r="I211" s="331"/>
      <c r="J211" s="140">
        <f>ROUND(I211*H211,2)</f>
        <v>0</v>
      </c>
      <c r="K211" s="137" t="s">
        <v>154</v>
      </c>
      <c r="L211" s="26"/>
      <c r="M211" s="141" t="s">
        <v>1</v>
      </c>
      <c r="N211" s="142" t="s">
        <v>39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5" t="s">
        <v>221</v>
      </c>
      <c r="AT211" s="145" t="s">
        <v>150</v>
      </c>
      <c r="AU211" s="145" t="s">
        <v>84</v>
      </c>
      <c r="AY211" s="13" t="s">
        <v>147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3" t="s">
        <v>82</v>
      </c>
      <c r="BK211" s="146">
        <f>ROUND(I211*H211,2)</f>
        <v>0</v>
      </c>
      <c r="BL211" s="13" t="s">
        <v>221</v>
      </c>
      <c r="BM211" s="145" t="s">
        <v>349</v>
      </c>
    </row>
    <row r="212" spans="2:63" s="9" customFormat="1" ht="22.9" customHeight="1">
      <c r="B212" s="122"/>
      <c r="D212" s="123" t="s">
        <v>73</v>
      </c>
      <c r="E212" s="132" t="s">
        <v>350</v>
      </c>
      <c r="F212" s="132" t="s">
        <v>351</v>
      </c>
      <c r="J212" s="133">
        <f>BK212+J226+J227</f>
        <v>0</v>
      </c>
      <c r="L212" s="122"/>
      <c r="M212" s="126"/>
      <c r="N212" s="127"/>
      <c r="O212" s="127"/>
      <c r="P212" s="128">
        <f>SUM(P213:P226)</f>
        <v>44.15987</v>
      </c>
      <c r="Q212" s="127"/>
      <c r="R212" s="128">
        <f>SUM(R213:R226)</f>
        <v>1.61295675</v>
      </c>
      <c r="S212" s="127"/>
      <c r="T212" s="129">
        <f>SUM(T213:T226)</f>
        <v>0</v>
      </c>
      <c r="AR212" s="123" t="s">
        <v>84</v>
      </c>
      <c r="AT212" s="130" t="s">
        <v>73</v>
      </c>
      <c r="AU212" s="130" t="s">
        <v>82</v>
      </c>
      <c r="AY212" s="123" t="s">
        <v>147</v>
      </c>
      <c r="BK212" s="131">
        <f>SUM(BK213:BK226)</f>
        <v>0</v>
      </c>
    </row>
    <row r="213" spans="1:65" s="2" customFormat="1" ht="16.5" customHeight="1">
      <c r="A213" s="25"/>
      <c r="B213" s="134"/>
      <c r="C213" s="135" t="s">
        <v>352</v>
      </c>
      <c r="D213" s="135" t="s">
        <v>150</v>
      </c>
      <c r="E213" s="136" t="s">
        <v>353</v>
      </c>
      <c r="F213" s="137" t="s">
        <v>354</v>
      </c>
      <c r="G213" s="138" t="s">
        <v>153</v>
      </c>
      <c r="H213" s="139">
        <v>52.095</v>
      </c>
      <c r="I213" s="331"/>
      <c r="J213" s="140">
        <f>ROUND(I213*H213,2)</f>
        <v>0</v>
      </c>
      <c r="K213" s="137" t="s">
        <v>154</v>
      </c>
      <c r="L213" s="26"/>
      <c r="M213" s="141" t="s">
        <v>1</v>
      </c>
      <c r="N213" s="142" t="s">
        <v>40</v>
      </c>
      <c r="O213" s="143">
        <v>0.044</v>
      </c>
      <c r="P213" s="143">
        <f>O213*H213</f>
        <v>2.2921799999999997</v>
      </c>
      <c r="Q213" s="143">
        <v>0.0003</v>
      </c>
      <c r="R213" s="143">
        <f>Q213*H213</f>
        <v>0.015628499999999997</v>
      </c>
      <c r="S213" s="143">
        <v>0</v>
      </c>
      <c r="T213" s="144">
        <f>S213*H213</f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5" t="s">
        <v>221</v>
      </c>
      <c r="AT213" s="145" t="s">
        <v>150</v>
      </c>
      <c r="AU213" s="145" t="s">
        <v>84</v>
      </c>
      <c r="AY213" s="13" t="s">
        <v>147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3" t="s">
        <v>84</v>
      </c>
      <c r="BK213" s="146">
        <f>ROUND(I213*H213,2)</f>
        <v>0</v>
      </c>
      <c r="BL213" s="13" t="s">
        <v>221</v>
      </c>
      <c r="BM213" s="145" t="s">
        <v>355</v>
      </c>
    </row>
    <row r="214" spans="2:51" s="10" customFormat="1" ht="12">
      <c r="B214" s="147"/>
      <c r="D214" s="148" t="s">
        <v>157</v>
      </c>
      <c r="E214" s="149" t="s">
        <v>1</v>
      </c>
      <c r="F214" s="150" t="s">
        <v>356</v>
      </c>
      <c r="H214" s="151">
        <v>9.315</v>
      </c>
      <c r="L214" s="147"/>
      <c r="M214" s="152"/>
      <c r="N214" s="153"/>
      <c r="O214" s="153"/>
      <c r="P214" s="153"/>
      <c r="Q214" s="153"/>
      <c r="R214" s="153"/>
      <c r="S214" s="153"/>
      <c r="T214" s="154"/>
      <c r="AT214" s="149" t="s">
        <v>157</v>
      </c>
      <c r="AU214" s="149" t="s">
        <v>84</v>
      </c>
      <c r="AV214" s="10" t="s">
        <v>84</v>
      </c>
      <c r="AW214" s="10" t="s">
        <v>30</v>
      </c>
      <c r="AX214" s="10" t="s">
        <v>74</v>
      </c>
      <c r="AY214" s="149" t="s">
        <v>147</v>
      </c>
    </row>
    <row r="215" spans="2:51" s="10" customFormat="1" ht="12">
      <c r="B215" s="147"/>
      <c r="D215" s="148" t="s">
        <v>157</v>
      </c>
      <c r="E215" s="149" t="s">
        <v>1</v>
      </c>
      <c r="F215" s="150" t="s">
        <v>357</v>
      </c>
      <c r="H215" s="151">
        <v>21.62</v>
      </c>
      <c r="L215" s="147"/>
      <c r="M215" s="152"/>
      <c r="N215" s="153"/>
      <c r="O215" s="153"/>
      <c r="P215" s="153"/>
      <c r="Q215" s="153"/>
      <c r="R215" s="153"/>
      <c r="S215" s="153"/>
      <c r="T215" s="154"/>
      <c r="AT215" s="149" t="s">
        <v>157</v>
      </c>
      <c r="AU215" s="149" t="s">
        <v>84</v>
      </c>
      <c r="AV215" s="10" t="s">
        <v>84</v>
      </c>
      <c r="AW215" s="10" t="s">
        <v>30</v>
      </c>
      <c r="AX215" s="10" t="s">
        <v>74</v>
      </c>
      <c r="AY215" s="149" t="s">
        <v>147</v>
      </c>
    </row>
    <row r="216" spans="2:51" s="10" customFormat="1" ht="12">
      <c r="B216" s="147"/>
      <c r="D216" s="148" t="s">
        <v>157</v>
      </c>
      <c r="E216" s="149" t="s">
        <v>1</v>
      </c>
      <c r="F216" s="150" t="s">
        <v>358</v>
      </c>
      <c r="H216" s="151">
        <v>21.16</v>
      </c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84</v>
      </c>
      <c r="AV216" s="10" t="s">
        <v>84</v>
      </c>
      <c r="AW216" s="10" t="s">
        <v>30</v>
      </c>
      <c r="AX216" s="10" t="s">
        <v>74</v>
      </c>
      <c r="AY216" s="149" t="s">
        <v>147</v>
      </c>
    </row>
    <row r="217" spans="2:51" s="11" customFormat="1" ht="12">
      <c r="B217" s="155"/>
      <c r="D217" s="148" t="s">
        <v>157</v>
      </c>
      <c r="E217" s="156" t="s">
        <v>1</v>
      </c>
      <c r="F217" s="157" t="s">
        <v>359</v>
      </c>
      <c r="H217" s="158">
        <v>52.095</v>
      </c>
      <c r="L217" s="155"/>
      <c r="M217" s="159"/>
      <c r="N217" s="160"/>
      <c r="O217" s="160"/>
      <c r="P217" s="160"/>
      <c r="Q217" s="160"/>
      <c r="R217" s="160"/>
      <c r="S217" s="160"/>
      <c r="T217" s="161"/>
      <c r="AT217" s="156" t="s">
        <v>157</v>
      </c>
      <c r="AU217" s="156" t="s">
        <v>84</v>
      </c>
      <c r="AV217" s="11" t="s">
        <v>155</v>
      </c>
      <c r="AW217" s="11" t="s">
        <v>30</v>
      </c>
      <c r="AX217" s="11" t="s">
        <v>82</v>
      </c>
      <c r="AY217" s="156" t="s">
        <v>147</v>
      </c>
    </row>
    <row r="218" spans="1:65" s="2" customFormat="1" ht="21.75" customHeight="1">
      <c r="A218" s="25"/>
      <c r="B218" s="134"/>
      <c r="C218" s="135" t="s">
        <v>360</v>
      </c>
      <c r="D218" s="135" t="s">
        <v>150</v>
      </c>
      <c r="E218" s="136" t="s">
        <v>361</v>
      </c>
      <c r="F218" s="137" t="s">
        <v>362</v>
      </c>
      <c r="G218" s="138" t="s">
        <v>153</v>
      </c>
      <c r="H218" s="139">
        <v>52.095</v>
      </c>
      <c r="I218" s="331"/>
      <c r="J218" s="140">
        <f>ROUND(I218*H218,2)</f>
        <v>0</v>
      </c>
      <c r="K218" s="137" t="s">
        <v>154</v>
      </c>
      <c r="L218" s="26"/>
      <c r="M218" s="141" t="s">
        <v>1</v>
      </c>
      <c r="N218" s="142" t="s">
        <v>40</v>
      </c>
      <c r="O218" s="143">
        <v>0.192</v>
      </c>
      <c r="P218" s="143">
        <f>O218*H218</f>
        <v>10.00224</v>
      </c>
      <c r="Q218" s="143">
        <v>0.00455</v>
      </c>
      <c r="R218" s="143">
        <f>Q218*H218</f>
        <v>0.23703225</v>
      </c>
      <c r="S218" s="143">
        <v>0</v>
      </c>
      <c r="T218" s="144">
        <f>S218*H218</f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45" t="s">
        <v>221</v>
      </c>
      <c r="AT218" s="145" t="s">
        <v>150</v>
      </c>
      <c r="AU218" s="145" t="s">
        <v>84</v>
      </c>
      <c r="AY218" s="13" t="s">
        <v>147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3" t="s">
        <v>84</v>
      </c>
      <c r="BK218" s="146">
        <f>ROUND(I218*H218,2)</f>
        <v>0</v>
      </c>
      <c r="BL218" s="13" t="s">
        <v>221</v>
      </c>
      <c r="BM218" s="145" t="s">
        <v>363</v>
      </c>
    </row>
    <row r="219" spans="1:65" s="2" customFormat="1" ht="24.2" customHeight="1">
      <c r="A219" s="25"/>
      <c r="B219" s="134"/>
      <c r="C219" s="135" t="s">
        <v>364</v>
      </c>
      <c r="D219" s="135" t="s">
        <v>150</v>
      </c>
      <c r="E219" s="136" t="s">
        <v>365</v>
      </c>
      <c r="F219" s="137" t="s">
        <v>366</v>
      </c>
      <c r="G219" s="138" t="s">
        <v>367</v>
      </c>
      <c r="H219" s="139">
        <v>1.25</v>
      </c>
      <c r="I219" s="331"/>
      <c r="J219" s="140">
        <f>ROUND(I219*H219,2)</f>
        <v>0</v>
      </c>
      <c r="K219" s="137" t="s">
        <v>154</v>
      </c>
      <c r="L219" s="26"/>
      <c r="M219" s="141" t="s">
        <v>1</v>
      </c>
      <c r="N219" s="142" t="s">
        <v>40</v>
      </c>
      <c r="O219" s="143">
        <v>0.07</v>
      </c>
      <c r="P219" s="143">
        <f>O219*H219</f>
        <v>0.08750000000000001</v>
      </c>
      <c r="Q219" s="143">
        <v>0.0002</v>
      </c>
      <c r="R219" s="143">
        <f>Q219*H219</f>
        <v>0.00025</v>
      </c>
      <c r="S219" s="143">
        <v>0</v>
      </c>
      <c r="T219" s="144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5" t="s">
        <v>221</v>
      </c>
      <c r="AT219" s="145" t="s">
        <v>150</v>
      </c>
      <c r="AU219" s="145" t="s">
        <v>84</v>
      </c>
      <c r="AY219" s="13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3" t="s">
        <v>84</v>
      </c>
      <c r="BK219" s="146">
        <f>ROUND(I219*H219,2)</f>
        <v>0</v>
      </c>
      <c r="BL219" s="13" t="s">
        <v>221</v>
      </c>
      <c r="BM219" s="145" t="s">
        <v>368</v>
      </c>
    </row>
    <row r="220" spans="2:51" s="10" customFormat="1" ht="12">
      <c r="B220" s="147"/>
      <c r="D220" s="148" t="s">
        <v>157</v>
      </c>
      <c r="E220" s="149" t="s">
        <v>1</v>
      </c>
      <c r="F220" s="150" t="s">
        <v>369</v>
      </c>
      <c r="H220" s="151">
        <v>1.25</v>
      </c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84</v>
      </c>
      <c r="AV220" s="10" t="s">
        <v>84</v>
      </c>
      <c r="AW220" s="10" t="s">
        <v>30</v>
      </c>
      <c r="AX220" s="10" t="s">
        <v>82</v>
      </c>
      <c r="AY220" s="149" t="s">
        <v>147</v>
      </c>
    </row>
    <row r="221" spans="1:65" s="2" customFormat="1" ht="21.75" customHeight="1">
      <c r="A221" s="25"/>
      <c r="B221" s="134"/>
      <c r="C221" s="162" t="s">
        <v>370</v>
      </c>
      <c r="D221" s="162" t="s">
        <v>371</v>
      </c>
      <c r="E221" s="163" t="s">
        <v>372</v>
      </c>
      <c r="F221" s="164" t="s">
        <v>373</v>
      </c>
      <c r="G221" s="165" t="s">
        <v>367</v>
      </c>
      <c r="H221" s="166">
        <v>1.375</v>
      </c>
      <c r="I221" s="332"/>
      <c r="J221" s="167">
        <f>ROUND(I221*H221,2)</f>
        <v>0</v>
      </c>
      <c r="K221" s="164" t="s">
        <v>154</v>
      </c>
      <c r="L221" s="168"/>
      <c r="M221" s="169" t="s">
        <v>1</v>
      </c>
      <c r="N221" s="170" t="s">
        <v>40</v>
      </c>
      <c r="O221" s="143">
        <v>0</v>
      </c>
      <c r="P221" s="143">
        <f>O221*H221</f>
        <v>0</v>
      </c>
      <c r="Q221" s="143">
        <v>0.00026</v>
      </c>
      <c r="R221" s="143">
        <f>Q221*H221</f>
        <v>0.00035749999999999996</v>
      </c>
      <c r="S221" s="143">
        <v>0</v>
      </c>
      <c r="T221" s="144">
        <f>S221*H221</f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45" t="s">
        <v>374</v>
      </c>
      <c r="AT221" s="145" t="s">
        <v>371</v>
      </c>
      <c r="AU221" s="145" t="s">
        <v>84</v>
      </c>
      <c r="AY221" s="13" t="s">
        <v>147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3" t="s">
        <v>84</v>
      </c>
      <c r="BK221" s="146">
        <f>ROUND(I221*H221,2)</f>
        <v>0</v>
      </c>
      <c r="BL221" s="13" t="s">
        <v>221</v>
      </c>
      <c r="BM221" s="145" t="s">
        <v>375</v>
      </c>
    </row>
    <row r="222" spans="2:51" s="10" customFormat="1" ht="12">
      <c r="B222" s="147"/>
      <c r="D222" s="148" t="s">
        <v>157</v>
      </c>
      <c r="F222" s="150" t="s">
        <v>376</v>
      </c>
      <c r="H222" s="151">
        <v>1.375</v>
      </c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84</v>
      </c>
      <c r="AV222" s="10" t="s">
        <v>84</v>
      </c>
      <c r="AW222" s="10" t="s">
        <v>3</v>
      </c>
      <c r="AX222" s="10" t="s">
        <v>82</v>
      </c>
      <c r="AY222" s="149" t="s">
        <v>147</v>
      </c>
    </row>
    <row r="223" spans="1:65" s="2" customFormat="1" ht="33" customHeight="1">
      <c r="A223" s="25"/>
      <c r="B223" s="134"/>
      <c r="C223" s="135" t="s">
        <v>377</v>
      </c>
      <c r="D223" s="135" t="s">
        <v>150</v>
      </c>
      <c r="E223" s="136" t="s">
        <v>378</v>
      </c>
      <c r="F223" s="137" t="s">
        <v>379</v>
      </c>
      <c r="G223" s="138" t="s">
        <v>153</v>
      </c>
      <c r="H223" s="139">
        <v>52.095</v>
      </c>
      <c r="I223" s="331"/>
      <c r="J223" s="140">
        <f>ROUND(I223*H223,2)</f>
        <v>0</v>
      </c>
      <c r="K223" s="137" t="s">
        <v>154</v>
      </c>
      <c r="L223" s="26"/>
      <c r="M223" s="141" t="s">
        <v>1</v>
      </c>
      <c r="N223" s="142" t="s">
        <v>40</v>
      </c>
      <c r="O223" s="143">
        <v>0.61</v>
      </c>
      <c r="P223" s="143">
        <f>O223*H223</f>
        <v>31.777949999999997</v>
      </c>
      <c r="Q223" s="143">
        <v>0.0063</v>
      </c>
      <c r="R223" s="143">
        <f>Q223*H223</f>
        <v>0.3281985</v>
      </c>
      <c r="S223" s="143">
        <v>0</v>
      </c>
      <c r="T223" s="144">
        <f>S223*H223</f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5" t="s">
        <v>221</v>
      </c>
      <c r="AT223" s="145" t="s">
        <v>150</v>
      </c>
      <c r="AU223" s="145" t="s">
        <v>84</v>
      </c>
      <c r="AY223" s="13" t="s">
        <v>147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3" t="s">
        <v>84</v>
      </c>
      <c r="BK223" s="146">
        <f>ROUND(I223*H223,2)</f>
        <v>0</v>
      </c>
      <c r="BL223" s="13" t="s">
        <v>221</v>
      </c>
      <c r="BM223" s="145" t="s">
        <v>380</v>
      </c>
    </row>
    <row r="224" spans="1:65" s="2" customFormat="1" ht="24.2" customHeight="1">
      <c r="A224" s="25"/>
      <c r="B224" s="134"/>
      <c r="C224" s="162" t="s">
        <v>381</v>
      </c>
      <c r="D224" s="162" t="s">
        <v>371</v>
      </c>
      <c r="E224" s="163" t="s">
        <v>382</v>
      </c>
      <c r="F224" s="164" t="s">
        <v>383</v>
      </c>
      <c r="G224" s="165" t="s">
        <v>153</v>
      </c>
      <c r="H224" s="166">
        <v>57.305</v>
      </c>
      <c r="I224" s="332"/>
      <c r="J224" s="167">
        <f>ROUND(I224*H224,2)</f>
        <v>0</v>
      </c>
      <c r="K224" s="164" t="s">
        <v>154</v>
      </c>
      <c r="L224" s="168"/>
      <c r="M224" s="169" t="s">
        <v>1</v>
      </c>
      <c r="N224" s="170" t="s">
        <v>40</v>
      </c>
      <c r="O224" s="143">
        <v>0</v>
      </c>
      <c r="P224" s="143">
        <f>O224*H224</f>
        <v>0</v>
      </c>
      <c r="Q224" s="143">
        <v>0.018</v>
      </c>
      <c r="R224" s="143">
        <f>Q224*H224</f>
        <v>1.03149</v>
      </c>
      <c r="S224" s="143">
        <v>0</v>
      </c>
      <c r="T224" s="144">
        <f>S224*H224</f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5" t="s">
        <v>374</v>
      </c>
      <c r="AT224" s="145" t="s">
        <v>371</v>
      </c>
      <c r="AU224" s="145" t="s">
        <v>84</v>
      </c>
      <c r="AY224" s="13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3" t="s">
        <v>84</v>
      </c>
      <c r="BK224" s="146">
        <f>ROUND(I224*H224,2)</f>
        <v>0</v>
      </c>
      <c r="BL224" s="13" t="s">
        <v>221</v>
      </c>
      <c r="BM224" s="145" t="s">
        <v>384</v>
      </c>
    </row>
    <row r="225" spans="2:51" s="10" customFormat="1" ht="12">
      <c r="B225" s="147"/>
      <c r="D225" s="148" t="s">
        <v>157</v>
      </c>
      <c r="F225" s="150" t="s">
        <v>385</v>
      </c>
      <c r="H225" s="151">
        <v>57.305</v>
      </c>
      <c r="L225" s="147"/>
      <c r="M225" s="152"/>
      <c r="N225" s="153"/>
      <c r="O225" s="153"/>
      <c r="P225" s="153"/>
      <c r="Q225" s="153"/>
      <c r="R225" s="153"/>
      <c r="S225" s="153"/>
      <c r="T225" s="154"/>
      <c r="AT225" s="149" t="s">
        <v>157</v>
      </c>
      <c r="AU225" s="149" t="s">
        <v>84</v>
      </c>
      <c r="AV225" s="10" t="s">
        <v>84</v>
      </c>
      <c r="AW225" s="10" t="s">
        <v>3</v>
      </c>
      <c r="AX225" s="10" t="s">
        <v>82</v>
      </c>
      <c r="AY225" s="149" t="s">
        <v>147</v>
      </c>
    </row>
    <row r="226" spans="1:65" s="2" customFormat="1" ht="24.2" customHeight="1">
      <c r="A226" s="25"/>
      <c r="B226" s="134"/>
      <c r="C226" s="135">
        <v>64</v>
      </c>
      <c r="D226" s="135" t="s">
        <v>150</v>
      </c>
      <c r="E226" s="136" t="s">
        <v>783</v>
      </c>
      <c r="F226" s="137" t="s">
        <v>784</v>
      </c>
      <c r="G226" s="138" t="s">
        <v>367</v>
      </c>
      <c r="H226" s="139">
        <v>38.55</v>
      </c>
      <c r="I226" s="331"/>
      <c r="J226" s="140">
        <f>ROUND(I226*H226,2)</f>
        <v>0</v>
      </c>
      <c r="K226" s="137" t="s">
        <v>154</v>
      </c>
      <c r="L226" s="26"/>
      <c r="M226" s="141" t="s">
        <v>1</v>
      </c>
      <c r="N226" s="142" t="s">
        <v>39</v>
      </c>
      <c r="O226" s="143">
        <v>0</v>
      </c>
      <c r="P226" s="143">
        <f>O226*H228</f>
        <v>0</v>
      </c>
      <c r="Q226" s="143">
        <v>0</v>
      </c>
      <c r="R226" s="143">
        <f>Q226*H228</f>
        <v>0</v>
      </c>
      <c r="S226" s="143">
        <v>0</v>
      </c>
      <c r="T226" s="144">
        <f>S226*H228</f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45" t="s">
        <v>221</v>
      </c>
      <c r="AT226" s="145" t="s">
        <v>150</v>
      </c>
      <c r="AU226" s="145" t="s">
        <v>84</v>
      </c>
      <c r="AY226" s="13" t="s">
        <v>147</v>
      </c>
      <c r="BE226" s="146">
        <f>IF(N226="základní",J228,0)</f>
        <v>0</v>
      </c>
      <c r="BF226" s="146">
        <f>IF(N226="snížená",J228,0)</f>
        <v>0</v>
      </c>
      <c r="BG226" s="146">
        <f>IF(N226="zákl. přenesená",J228,0)</f>
        <v>0</v>
      </c>
      <c r="BH226" s="146">
        <f>IF(N226="sníž. přenesená",J228,0)</f>
        <v>0</v>
      </c>
      <c r="BI226" s="146">
        <f>IF(N226="nulová",J228,0)</f>
        <v>0</v>
      </c>
      <c r="BJ226" s="13" t="s">
        <v>82</v>
      </c>
      <c r="BK226" s="146">
        <f>ROUND(I228*H228,2)</f>
        <v>0</v>
      </c>
      <c r="BL226" s="13" t="s">
        <v>221</v>
      </c>
      <c r="BM226" s="145" t="s">
        <v>389</v>
      </c>
    </row>
    <row r="227" spans="1:65" s="2" customFormat="1" ht="24.2" customHeight="1">
      <c r="A227" s="176"/>
      <c r="B227" s="134"/>
      <c r="C227" s="135">
        <v>65</v>
      </c>
      <c r="D227" s="135" t="s">
        <v>150</v>
      </c>
      <c r="E227" s="136" t="s">
        <v>785</v>
      </c>
      <c r="F227" s="137" t="s">
        <v>786</v>
      </c>
      <c r="G227" s="138" t="s">
        <v>367</v>
      </c>
      <c r="H227" s="139">
        <v>56</v>
      </c>
      <c r="I227" s="331"/>
      <c r="J227" s="140">
        <f>ROUND(I227*H227,2)</f>
        <v>0</v>
      </c>
      <c r="K227" s="137" t="s">
        <v>154</v>
      </c>
      <c r="L227" s="26"/>
      <c r="M227" s="141" t="s">
        <v>1</v>
      </c>
      <c r="N227" s="142" t="s">
        <v>39</v>
      </c>
      <c r="O227" s="143">
        <v>0</v>
      </c>
      <c r="P227" s="143">
        <f>O227*H229</f>
        <v>0</v>
      </c>
      <c r="Q227" s="143">
        <v>0</v>
      </c>
      <c r="R227" s="143">
        <f>Q227*H229</f>
        <v>0</v>
      </c>
      <c r="S227" s="143">
        <v>0</v>
      </c>
      <c r="T227" s="144">
        <f>S227*H229</f>
        <v>0</v>
      </c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R227" s="145" t="s">
        <v>221</v>
      </c>
      <c r="AT227" s="145" t="s">
        <v>150</v>
      </c>
      <c r="AU227" s="145" t="s">
        <v>84</v>
      </c>
      <c r="AY227" s="13" t="s">
        <v>147</v>
      </c>
      <c r="BE227" s="146">
        <f>IF(N227="základní",J229,0)</f>
        <v>0</v>
      </c>
      <c r="BF227" s="146">
        <f>IF(N227="snížená",J229,0)</f>
        <v>0</v>
      </c>
      <c r="BG227" s="146">
        <f>IF(N227="zákl. přenesená",J229,0)</f>
        <v>0</v>
      </c>
      <c r="BH227" s="146">
        <f>IF(N227="sníž. přenesená",J229,0)</f>
        <v>0</v>
      </c>
      <c r="BI227" s="146">
        <f>IF(N227="nulová",J229,0)</f>
        <v>0</v>
      </c>
      <c r="BJ227" s="13" t="s">
        <v>82</v>
      </c>
      <c r="BK227" s="146">
        <f>ROUND(I229*H229,2)</f>
        <v>0</v>
      </c>
      <c r="BL227" s="13" t="s">
        <v>221</v>
      </c>
      <c r="BM227" s="145" t="s">
        <v>389</v>
      </c>
    </row>
    <row r="228" spans="2:63" s="9" customFormat="1" ht="22.9" customHeight="1">
      <c r="B228" s="122"/>
      <c r="C228" s="135" t="s">
        <v>386</v>
      </c>
      <c r="D228" s="135" t="s">
        <v>150</v>
      </c>
      <c r="E228" s="136" t="s">
        <v>387</v>
      </c>
      <c r="F228" s="137" t="s">
        <v>388</v>
      </c>
      <c r="G228" s="138" t="s">
        <v>317</v>
      </c>
      <c r="H228" s="139">
        <v>665.57</v>
      </c>
      <c r="I228" s="331"/>
      <c r="J228" s="140">
        <f>ROUND(I228*H228,2)</f>
        <v>0</v>
      </c>
      <c r="K228" s="137" t="s">
        <v>154</v>
      </c>
      <c r="L228" s="122"/>
      <c r="M228" s="126"/>
      <c r="N228" s="127"/>
      <c r="O228" s="127"/>
      <c r="P228" s="128">
        <f>SUM(P229:P234)</f>
        <v>24.9984</v>
      </c>
      <c r="Q228" s="127"/>
      <c r="R228" s="128">
        <f>SUM(R229:R234)</f>
        <v>0.692832</v>
      </c>
      <c r="S228" s="127"/>
      <c r="T228" s="129">
        <f>SUM(T229:T234)</f>
        <v>0</v>
      </c>
      <c r="AR228" s="123" t="s">
        <v>84</v>
      </c>
      <c r="AT228" s="130" t="s">
        <v>73</v>
      </c>
      <c r="AU228" s="130" t="s">
        <v>82</v>
      </c>
      <c r="AY228" s="123" t="s">
        <v>147</v>
      </c>
      <c r="BK228" s="131">
        <f>SUM(BK229:BK234)</f>
        <v>0</v>
      </c>
    </row>
    <row r="229" spans="1:65" s="2" customFormat="1" ht="16.5" customHeight="1">
      <c r="A229" s="25"/>
      <c r="B229" s="134"/>
      <c r="C229" s="9"/>
      <c r="D229" s="123" t="s">
        <v>73</v>
      </c>
      <c r="E229" s="132" t="s">
        <v>390</v>
      </c>
      <c r="F229" s="132" t="s">
        <v>391</v>
      </c>
      <c r="G229" s="9"/>
      <c r="H229" s="9"/>
      <c r="I229" s="9"/>
      <c r="J229" s="133">
        <f>BK228</f>
        <v>0</v>
      </c>
      <c r="K229" s="9"/>
      <c r="L229" s="26"/>
      <c r="M229" s="141" t="s">
        <v>1</v>
      </c>
      <c r="N229" s="142" t="s">
        <v>40</v>
      </c>
      <c r="O229" s="143">
        <v>0.162</v>
      </c>
      <c r="P229" s="143">
        <f>O229*H230</f>
        <v>10.8864</v>
      </c>
      <c r="Q229" s="143">
        <v>0.005</v>
      </c>
      <c r="R229" s="143">
        <f>Q229*H230</f>
        <v>0.336</v>
      </c>
      <c r="S229" s="143">
        <v>0</v>
      </c>
      <c r="T229" s="144">
        <f>S229*H230</f>
        <v>0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45" t="s">
        <v>221</v>
      </c>
      <c r="AT229" s="145" t="s">
        <v>150</v>
      </c>
      <c r="AU229" s="145" t="s">
        <v>84</v>
      </c>
      <c r="AY229" s="13" t="s">
        <v>147</v>
      </c>
      <c r="BE229" s="146">
        <f>IF(N229="základní",J230,0)</f>
        <v>0</v>
      </c>
      <c r="BF229" s="146">
        <f>IF(N229="snížená",J230,0)</f>
        <v>0</v>
      </c>
      <c r="BG229" s="146">
        <f>IF(N229="zákl. přenesená",J230,0)</f>
        <v>0</v>
      </c>
      <c r="BH229" s="146">
        <f>IF(N229="sníž. přenesená",J230,0)</f>
        <v>0</v>
      </c>
      <c r="BI229" s="146">
        <f>IF(N229="nulová",J230,0)</f>
        <v>0</v>
      </c>
      <c r="BJ229" s="13" t="s">
        <v>84</v>
      </c>
      <c r="BK229" s="146">
        <f>ROUND(I230*H230,2)</f>
        <v>0</v>
      </c>
      <c r="BL229" s="13" t="s">
        <v>221</v>
      </c>
      <c r="BM229" s="145" t="s">
        <v>395</v>
      </c>
    </row>
    <row r="230" spans="2:51" s="10" customFormat="1" ht="12">
      <c r="B230" s="147"/>
      <c r="C230" s="135" t="s">
        <v>392</v>
      </c>
      <c r="D230" s="135" t="s">
        <v>150</v>
      </c>
      <c r="E230" s="136" t="s">
        <v>393</v>
      </c>
      <c r="F230" s="137" t="s">
        <v>394</v>
      </c>
      <c r="G230" s="138" t="s">
        <v>153</v>
      </c>
      <c r="H230" s="139">
        <v>67.2</v>
      </c>
      <c r="I230" s="331"/>
      <c r="J230" s="140">
        <f>ROUND(I230*H230,2)</f>
        <v>0</v>
      </c>
      <c r="K230" s="137" t="s">
        <v>154</v>
      </c>
      <c r="L230" s="147"/>
      <c r="M230" s="152"/>
      <c r="N230" s="153"/>
      <c r="O230" s="153"/>
      <c r="P230" s="153"/>
      <c r="Q230" s="153"/>
      <c r="R230" s="153"/>
      <c r="S230" s="153"/>
      <c r="T230" s="154"/>
      <c r="AT230" s="149" t="s">
        <v>157</v>
      </c>
      <c r="AU230" s="149" t="s">
        <v>84</v>
      </c>
      <c r="AV230" s="10" t="s">
        <v>84</v>
      </c>
      <c r="AW230" s="10" t="s">
        <v>30</v>
      </c>
      <c r="AX230" s="10" t="s">
        <v>82</v>
      </c>
      <c r="AY230" s="149" t="s">
        <v>147</v>
      </c>
    </row>
    <row r="231" spans="1:65" s="2" customFormat="1" ht="16.5" customHeight="1">
      <c r="A231" s="25"/>
      <c r="B231" s="134"/>
      <c r="C231" s="10"/>
      <c r="D231" s="148" t="s">
        <v>157</v>
      </c>
      <c r="E231" s="149" t="s">
        <v>1</v>
      </c>
      <c r="F231" s="150" t="s">
        <v>396</v>
      </c>
      <c r="G231" s="10"/>
      <c r="H231" s="151">
        <v>67.2</v>
      </c>
      <c r="I231" s="10"/>
      <c r="J231" s="10"/>
      <c r="K231" s="10"/>
      <c r="L231" s="26"/>
      <c r="M231" s="141" t="s">
        <v>1</v>
      </c>
      <c r="N231" s="142" t="s">
        <v>40</v>
      </c>
      <c r="O231" s="143">
        <v>0.007</v>
      </c>
      <c r="P231" s="143">
        <f>O231*H232</f>
        <v>0.47040000000000004</v>
      </c>
      <c r="Q231" s="143">
        <v>0.0051</v>
      </c>
      <c r="R231" s="143">
        <f>Q231*H232</f>
        <v>0.34272</v>
      </c>
      <c r="S231" s="143">
        <v>0</v>
      </c>
      <c r="T231" s="144">
        <f>S231*H232</f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45" t="s">
        <v>221</v>
      </c>
      <c r="AT231" s="145" t="s">
        <v>150</v>
      </c>
      <c r="AU231" s="145" t="s">
        <v>84</v>
      </c>
      <c r="AY231" s="13" t="s">
        <v>147</v>
      </c>
      <c r="BE231" s="146">
        <f>IF(N231="základní",J232,0)</f>
        <v>0</v>
      </c>
      <c r="BF231" s="146">
        <f>IF(N231="snížená",J232,0)</f>
        <v>0</v>
      </c>
      <c r="BG231" s="146">
        <f>IF(N231="zákl. přenesená",J232,0)</f>
        <v>0</v>
      </c>
      <c r="BH231" s="146">
        <f>IF(N231="sníž. přenesená",J232,0)</f>
        <v>0</v>
      </c>
      <c r="BI231" s="146">
        <f>IF(N231="nulová",J232,0)</f>
        <v>0</v>
      </c>
      <c r="BJ231" s="13" t="s">
        <v>84</v>
      </c>
      <c r="BK231" s="146">
        <f>ROUND(I232*H232,2)</f>
        <v>0</v>
      </c>
      <c r="BL231" s="13" t="s">
        <v>221</v>
      </c>
      <c r="BM231" s="145" t="s">
        <v>400</v>
      </c>
    </row>
    <row r="232" spans="1:65" s="2" customFormat="1" ht="21.75" customHeight="1">
      <c r="A232" s="25"/>
      <c r="B232" s="134"/>
      <c r="C232" s="135" t="s">
        <v>397</v>
      </c>
      <c r="D232" s="135" t="s">
        <v>150</v>
      </c>
      <c r="E232" s="136" t="s">
        <v>398</v>
      </c>
      <c r="F232" s="137" t="s">
        <v>399</v>
      </c>
      <c r="G232" s="138" t="s">
        <v>153</v>
      </c>
      <c r="H232" s="139">
        <v>67.2</v>
      </c>
      <c r="I232" s="331"/>
      <c r="J232" s="140">
        <f>ROUND(I232*H232,2)</f>
        <v>0</v>
      </c>
      <c r="K232" s="137" t="s">
        <v>154</v>
      </c>
      <c r="L232" s="26"/>
      <c r="M232" s="141" t="s">
        <v>1</v>
      </c>
      <c r="N232" s="142" t="s">
        <v>40</v>
      </c>
      <c r="O232" s="143">
        <v>0.099</v>
      </c>
      <c r="P232" s="143">
        <f>O232*H233</f>
        <v>6.652800000000001</v>
      </c>
      <c r="Q232" s="143">
        <v>6E-05</v>
      </c>
      <c r="R232" s="143">
        <f>Q232*H233</f>
        <v>0.004032</v>
      </c>
      <c r="S232" s="143">
        <v>0</v>
      </c>
      <c r="T232" s="144">
        <f>S232*H233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5" t="s">
        <v>221</v>
      </c>
      <c r="AT232" s="145" t="s">
        <v>150</v>
      </c>
      <c r="AU232" s="145" t="s">
        <v>84</v>
      </c>
      <c r="AY232" s="13" t="s">
        <v>147</v>
      </c>
      <c r="BE232" s="146">
        <f>IF(N232="základní",J233,0)</f>
        <v>0</v>
      </c>
      <c r="BF232" s="146">
        <f>IF(N232="snížená",J233,0)</f>
        <v>0</v>
      </c>
      <c r="BG232" s="146">
        <f>IF(N232="zákl. přenesená",J233,0)</f>
        <v>0</v>
      </c>
      <c r="BH232" s="146">
        <f>IF(N232="sníž. přenesená",J233,0)</f>
        <v>0</v>
      </c>
      <c r="BI232" s="146">
        <f>IF(N232="nulová",J233,0)</f>
        <v>0</v>
      </c>
      <c r="BJ232" s="13" t="s">
        <v>84</v>
      </c>
      <c r="BK232" s="146">
        <f>ROUND(I233*H233,2)</f>
        <v>0</v>
      </c>
      <c r="BL232" s="13" t="s">
        <v>221</v>
      </c>
      <c r="BM232" s="145" t="s">
        <v>404</v>
      </c>
    </row>
    <row r="233" spans="1:65" s="2" customFormat="1" ht="16.5" customHeight="1">
      <c r="A233" s="25"/>
      <c r="B233" s="134"/>
      <c r="C233" s="135" t="s">
        <v>401</v>
      </c>
      <c r="D233" s="135" t="s">
        <v>150</v>
      </c>
      <c r="E233" s="136" t="s">
        <v>402</v>
      </c>
      <c r="F233" s="137" t="s">
        <v>403</v>
      </c>
      <c r="G233" s="138" t="s">
        <v>153</v>
      </c>
      <c r="H233" s="139">
        <v>67.2</v>
      </c>
      <c r="I233" s="331"/>
      <c r="J233" s="140">
        <f>ROUND(I233*H233,2)</f>
        <v>0</v>
      </c>
      <c r="K233" s="137" t="s">
        <v>154</v>
      </c>
      <c r="L233" s="26"/>
      <c r="M233" s="141" t="s">
        <v>1</v>
      </c>
      <c r="N233" s="142" t="s">
        <v>40</v>
      </c>
      <c r="O233" s="143">
        <v>0.104</v>
      </c>
      <c r="P233" s="143">
        <f>O233*H234</f>
        <v>6.9888</v>
      </c>
      <c r="Q233" s="143">
        <v>0.00015</v>
      </c>
      <c r="R233" s="143">
        <f>Q233*H234</f>
        <v>0.010079999999999999</v>
      </c>
      <c r="S233" s="143">
        <v>0</v>
      </c>
      <c r="T233" s="144">
        <f>S233*H234</f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45" t="s">
        <v>221</v>
      </c>
      <c r="AT233" s="145" t="s">
        <v>150</v>
      </c>
      <c r="AU233" s="145" t="s">
        <v>84</v>
      </c>
      <c r="AY233" s="13" t="s">
        <v>147</v>
      </c>
      <c r="BE233" s="146">
        <f>IF(N233="základní",J234,0)</f>
        <v>0</v>
      </c>
      <c r="BF233" s="146">
        <f>IF(N233="snížená",J234,0)</f>
        <v>0</v>
      </c>
      <c r="BG233" s="146">
        <f>IF(N233="zákl. přenesená",J234,0)</f>
        <v>0</v>
      </c>
      <c r="BH233" s="146">
        <f>IF(N233="sníž. přenesená",J234,0)</f>
        <v>0</v>
      </c>
      <c r="BI233" s="146">
        <f>IF(N233="nulová",J234,0)</f>
        <v>0</v>
      </c>
      <c r="BJ233" s="13" t="s">
        <v>84</v>
      </c>
      <c r="BK233" s="146">
        <f>ROUND(I234*H234,2)</f>
        <v>0</v>
      </c>
      <c r="BL233" s="13" t="s">
        <v>221</v>
      </c>
      <c r="BM233" s="145" t="s">
        <v>408</v>
      </c>
    </row>
    <row r="234" spans="1:65" s="2" customFormat="1" ht="24.2" customHeight="1">
      <c r="A234" s="25"/>
      <c r="B234" s="134"/>
      <c r="C234" s="135" t="s">
        <v>405</v>
      </c>
      <c r="D234" s="135" t="s">
        <v>150</v>
      </c>
      <c r="E234" s="136" t="s">
        <v>406</v>
      </c>
      <c r="F234" s="137" t="s">
        <v>407</v>
      </c>
      <c r="G234" s="138" t="s">
        <v>153</v>
      </c>
      <c r="H234" s="139">
        <v>67.2</v>
      </c>
      <c r="I234" s="331"/>
      <c r="J234" s="140">
        <f>ROUND(I234*H234,2)</f>
        <v>0</v>
      </c>
      <c r="K234" s="137" t="s">
        <v>154</v>
      </c>
      <c r="L234" s="26"/>
      <c r="M234" s="141" t="s">
        <v>1</v>
      </c>
      <c r="N234" s="142" t="s">
        <v>39</v>
      </c>
      <c r="O234" s="143">
        <v>0</v>
      </c>
      <c r="P234" s="143">
        <f>O234*H235</f>
        <v>0</v>
      </c>
      <c r="Q234" s="143">
        <v>0</v>
      </c>
      <c r="R234" s="143">
        <f>Q234*H235</f>
        <v>0</v>
      </c>
      <c r="S234" s="143">
        <v>0</v>
      </c>
      <c r="T234" s="144">
        <f>S234*H235</f>
        <v>0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45" t="s">
        <v>221</v>
      </c>
      <c r="AT234" s="145" t="s">
        <v>150</v>
      </c>
      <c r="AU234" s="145" t="s">
        <v>84</v>
      </c>
      <c r="AY234" s="13" t="s">
        <v>147</v>
      </c>
      <c r="BE234" s="146">
        <f>IF(N234="základní",J235,0)</f>
        <v>0</v>
      </c>
      <c r="BF234" s="146">
        <f>IF(N234="snížená",J235,0)</f>
        <v>0</v>
      </c>
      <c r="BG234" s="146">
        <f>IF(N234="zákl. přenesená",J235,0)</f>
        <v>0</v>
      </c>
      <c r="BH234" s="146">
        <f>IF(N234="sníž. přenesená",J235,0)</f>
        <v>0</v>
      </c>
      <c r="BI234" s="146">
        <f>IF(N234="nulová",J235,0)</f>
        <v>0</v>
      </c>
      <c r="BJ234" s="13" t="s">
        <v>82</v>
      </c>
      <c r="BK234" s="146">
        <f>ROUND(I235*H235,2)</f>
        <v>0</v>
      </c>
      <c r="BL234" s="13" t="s">
        <v>221</v>
      </c>
      <c r="BM234" s="145" t="s">
        <v>412</v>
      </c>
    </row>
    <row r="235" spans="2:63" s="9" customFormat="1" ht="22.9" customHeight="1">
      <c r="B235" s="122"/>
      <c r="C235" s="135" t="s">
        <v>409</v>
      </c>
      <c r="D235" s="135" t="s">
        <v>150</v>
      </c>
      <c r="E235" s="136" t="s">
        <v>410</v>
      </c>
      <c r="F235" s="137" t="s">
        <v>411</v>
      </c>
      <c r="G235" s="138" t="s">
        <v>317</v>
      </c>
      <c r="H235" s="139">
        <v>234.998</v>
      </c>
      <c r="I235" s="331"/>
      <c r="J235" s="140">
        <f>ROUND(I235*H235,2)</f>
        <v>0</v>
      </c>
      <c r="K235" s="137" t="s">
        <v>154</v>
      </c>
      <c r="L235" s="122"/>
      <c r="M235" s="126"/>
      <c r="N235" s="127"/>
      <c r="O235" s="127"/>
      <c r="P235" s="128">
        <f>SUM(P236:P250)</f>
        <v>144.5076</v>
      </c>
      <c r="Q235" s="127"/>
      <c r="R235" s="128">
        <f>SUM(R236:R250)</f>
        <v>0.21531</v>
      </c>
      <c r="S235" s="127"/>
      <c r="T235" s="129">
        <f>SUM(T236:T250)</f>
        <v>0</v>
      </c>
      <c r="AR235" s="123" t="s">
        <v>84</v>
      </c>
      <c r="AT235" s="130" t="s">
        <v>73</v>
      </c>
      <c r="AU235" s="130" t="s">
        <v>82</v>
      </c>
      <c r="AY235" s="123" t="s">
        <v>147</v>
      </c>
      <c r="BK235" s="131">
        <f>SUM(BK236:BK250)</f>
        <v>0</v>
      </c>
    </row>
    <row r="236" spans="1:65" s="2" customFormat="1" ht="16.5" customHeight="1">
      <c r="A236" s="25"/>
      <c r="B236" s="134"/>
      <c r="C236" s="9"/>
      <c r="D236" s="123" t="s">
        <v>73</v>
      </c>
      <c r="E236" s="132" t="s">
        <v>413</v>
      </c>
      <c r="F236" s="132" t="s">
        <v>414</v>
      </c>
      <c r="G236" s="9"/>
      <c r="H236" s="9"/>
      <c r="I236" s="9"/>
      <c r="J236" s="133">
        <f>BK235</f>
        <v>0</v>
      </c>
      <c r="K236" s="9"/>
      <c r="L236" s="26"/>
      <c r="M236" s="141" t="s">
        <v>1</v>
      </c>
      <c r="N236" s="142" t="s">
        <v>40</v>
      </c>
      <c r="O236" s="143">
        <v>0.1</v>
      </c>
      <c r="P236" s="143">
        <f>O236*H237</f>
        <v>8.58</v>
      </c>
      <c r="Q236" s="143">
        <v>7E-05</v>
      </c>
      <c r="R236" s="143">
        <f>Q236*H237</f>
        <v>0.006005999999999999</v>
      </c>
      <c r="S236" s="143">
        <v>0</v>
      </c>
      <c r="T236" s="144">
        <f>S236*H237</f>
        <v>0</v>
      </c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R236" s="145" t="s">
        <v>221</v>
      </c>
      <c r="AT236" s="145" t="s">
        <v>150</v>
      </c>
      <c r="AU236" s="145" t="s">
        <v>84</v>
      </c>
      <c r="AY236" s="13" t="s">
        <v>147</v>
      </c>
      <c r="BE236" s="146">
        <f>IF(N236="základní",J237,0)</f>
        <v>0</v>
      </c>
      <c r="BF236" s="146">
        <f>IF(N236="snížená",J237,0)</f>
        <v>0</v>
      </c>
      <c r="BG236" s="146">
        <f>IF(N236="zákl. přenesená",J237,0)</f>
        <v>0</v>
      </c>
      <c r="BH236" s="146">
        <f>IF(N236="sníž. přenesená",J237,0)</f>
        <v>0</v>
      </c>
      <c r="BI236" s="146">
        <f>IF(N236="nulová",J237,0)</f>
        <v>0</v>
      </c>
      <c r="BJ236" s="13" t="s">
        <v>84</v>
      </c>
      <c r="BK236" s="146">
        <f>ROUND(I237*H237,2)</f>
        <v>0</v>
      </c>
      <c r="BL236" s="13" t="s">
        <v>221</v>
      </c>
      <c r="BM236" s="145" t="s">
        <v>418</v>
      </c>
    </row>
    <row r="237" spans="2:51" s="10" customFormat="1" ht="12">
      <c r="B237" s="147"/>
      <c r="C237" s="135" t="s">
        <v>415</v>
      </c>
      <c r="D237" s="135" t="s">
        <v>150</v>
      </c>
      <c r="E237" s="136" t="s">
        <v>416</v>
      </c>
      <c r="F237" s="137" t="s">
        <v>417</v>
      </c>
      <c r="G237" s="138" t="s">
        <v>153</v>
      </c>
      <c r="H237" s="139">
        <v>85.8</v>
      </c>
      <c r="I237" s="331"/>
      <c r="J237" s="140">
        <f>ROUND(I237*H237,2)</f>
        <v>0</v>
      </c>
      <c r="K237" s="137" t="s">
        <v>154</v>
      </c>
      <c r="L237" s="147"/>
      <c r="M237" s="152"/>
      <c r="N237" s="153"/>
      <c r="O237" s="153"/>
      <c r="P237" s="153"/>
      <c r="Q237" s="153"/>
      <c r="R237" s="153"/>
      <c r="S237" s="153"/>
      <c r="T237" s="154"/>
      <c r="AT237" s="149" t="s">
        <v>157</v>
      </c>
      <c r="AU237" s="149" t="s">
        <v>84</v>
      </c>
      <c r="AV237" s="10" t="s">
        <v>84</v>
      </c>
      <c r="AW237" s="10" t="s">
        <v>30</v>
      </c>
      <c r="AX237" s="10" t="s">
        <v>74</v>
      </c>
      <c r="AY237" s="149" t="s">
        <v>147</v>
      </c>
    </row>
    <row r="238" spans="2:51" s="10" customFormat="1" ht="12">
      <c r="B238" s="147"/>
      <c r="D238" s="148" t="s">
        <v>157</v>
      </c>
      <c r="E238" s="149" t="s">
        <v>1</v>
      </c>
      <c r="F238" s="150" t="s">
        <v>419</v>
      </c>
      <c r="H238" s="151">
        <v>42</v>
      </c>
      <c r="L238" s="147"/>
      <c r="M238" s="152"/>
      <c r="N238" s="153"/>
      <c r="O238" s="153"/>
      <c r="P238" s="153"/>
      <c r="Q238" s="153"/>
      <c r="R238" s="153"/>
      <c r="S238" s="153"/>
      <c r="T238" s="154"/>
      <c r="AT238" s="149" t="s">
        <v>157</v>
      </c>
      <c r="AU238" s="149" t="s">
        <v>84</v>
      </c>
      <c r="AV238" s="10" t="s">
        <v>84</v>
      </c>
      <c r="AW238" s="10" t="s">
        <v>30</v>
      </c>
      <c r="AX238" s="10" t="s">
        <v>74</v>
      </c>
      <c r="AY238" s="149" t="s">
        <v>147</v>
      </c>
    </row>
    <row r="239" spans="2:51" s="10" customFormat="1" ht="12">
      <c r="B239" s="147"/>
      <c r="D239" s="148" t="s">
        <v>157</v>
      </c>
      <c r="E239" s="149" t="s">
        <v>1</v>
      </c>
      <c r="F239" s="150" t="s">
        <v>420</v>
      </c>
      <c r="H239" s="151">
        <v>28.8</v>
      </c>
      <c r="L239" s="147"/>
      <c r="M239" s="152"/>
      <c r="N239" s="153"/>
      <c r="O239" s="153"/>
      <c r="P239" s="153"/>
      <c r="Q239" s="153"/>
      <c r="R239" s="153"/>
      <c r="S239" s="153"/>
      <c r="T239" s="154"/>
      <c r="AT239" s="149" t="s">
        <v>157</v>
      </c>
      <c r="AU239" s="149" t="s">
        <v>84</v>
      </c>
      <c r="AV239" s="10" t="s">
        <v>84</v>
      </c>
      <c r="AW239" s="10" t="s">
        <v>30</v>
      </c>
      <c r="AX239" s="10" t="s">
        <v>74</v>
      </c>
      <c r="AY239" s="149" t="s">
        <v>147</v>
      </c>
    </row>
    <row r="240" spans="2:51" s="11" customFormat="1" ht="12">
      <c r="B240" s="155"/>
      <c r="C240" s="10"/>
      <c r="D240" s="148" t="s">
        <v>157</v>
      </c>
      <c r="E240" s="149" t="s">
        <v>1</v>
      </c>
      <c r="F240" s="150" t="s">
        <v>421</v>
      </c>
      <c r="G240" s="10"/>
      <c r="H240" s="151">
        <v>15</v>
      </c>
      <c r="I240" s="10"/>
      <c r="J240" s="10"/>
      <c r="K240" s="10"/>
      <c r="L240" s="155"/>
      <c r="M240" s="159"/>
      <c r="N240" s="160"/>
      <c r="O240" s="160"/>
      <c r="P240" s="160"/>
      <c r="Q240" s="160"/>
      <c r="R240" s="160"/>
      <c r="S240" s="160"/>
      <c r="T240" s="161"/>
      <c r="AT240" s="156" t="s">
        <v>157</v>
      </c>
      <c r="AU240" s="156" t="s">
        <v>84</v>
      </c>
      <c r="AV240" s="11" t="s">
        <v>155</v>
      </c>
      <c r="AW240" s="11" t="s">
        <v>30</v>
      </c>
      <c r="AX240" s="11" t="s">
        <v>82</v>
      </c>
      <c r="AY240" s="156" t="s">
        <v>147</v>
      </c>
    </row>
    <row r="241" spans="1:65" s="2" customFormat="1" ht="24.2" customHeight="1">
      <c r="A241" s="25"/>
      <c r="B241" s="134"/>
      <c r="C241" s="11"/>
      <c r="D241" s="148" t="s">
        <v>157</v>
      </c>
      <c r="E241" s="156" t="s">
        <v>1</v>
      </c>
      <c r="F241" s="157" t="s">
        <v>359</v>
      </c>
      <c r="G241" s="11"/>
      <c r="H241" s="158">
        <v>85.8</v>
      </c>
      <c r="I241" s="11"/>
      <c r="J241" s="11"/>
      <c r="K241" s="11"/>
      <c r="L241" s="26"/>
      <c r="M241" s="141" t="s">
        <v>1</v>
      </c>
      <c r="N241" s="142" t="s">
        <v>40</v>
      </c>
      <c r="O241" s="143">
        <v>0.184</v>
      </c>
      <c r="P241" s="143">
        <f>O241*H242</f>
        <v>15.787199999999999</v>
      </c>
      <c r="Q241" s="143">
        <v>0.00014</v>
      </c>
      <c r="R241" s="143">
        <f>Q241*H242</f>
        <v>0.012011999999999998</v>
      </c>
      <c r="S241" s="143">
        <v>0</v>
      </c>
      <c r="T241" s="144">
        <f>S241*H242</f>
        <v>0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145" t="s">
        <v>221</v>
      </c>
      <c r="AT241" s="145" t="s">
        <v>150</v>
      </c>
      <c r="AU241" s="145" t="s">
        <v>84</v>
      </c>
      <c r="AY241" s="13" t="s">
        <v>147</v>
      </c>
      <c r="BE241" s="146">
        <f>IF(N241="základní",J242,0)</f>
        <v>0</v>
      </c>
      <c r="BF241" s="146">
        <f>IF(N241="snížená",J242,0)</f>
        <v>0</v>
      </c>
      <c r="BG241" s="146">
        <f>IF(N241="zákl. přenesená",J242,0)</f>
        <v>0</v>
      </c>
      <c r="BH241" s="146">
        <f>IF(N241="sníž. přenesená",J242,0)</f>
        <v>0</v>
      </c>
      <c r="BI241" s="146">
        <f>IF(N241="nulová",J242,0)</f>
        <v>0</v>
      </c>
      <c r="BJ241" s="13" t="s">
        <v>84</v>
      </c>
      <c r="BK241" s="146">
        <f>ROUND(I242*H242,2)</f>
        <v>0</v>
      </c>
      <c r="BL241" s="13" t="s">
        <v>221</v>
      </c>
      <c r="BM241" s="145" t="s">
        <v>425</v>
      </c>
    </row>
    <row r="242" spans="2:51" s="10" customFormat="1" ht="24">
      <c r="B242" s="147"/>
      <c r="C242" s="135" t="s">
        <v>422</v>
      </c>
      <c r="D242" s="135" t="s">
        <v>150</v>
      </c>
      <c r="E242" s="136" t="s">
        <v>423</v>
      </c>
      <c r="F242" s="137" t="s">
        <v>424</v>
      </c>
      <c r="G242" s="138" t="s">
        <v>153</v>
      </c>
      <c r="H242" s="139">
        <v>85.8</v>
      </c>
      <c r="I242" s="331"/>
      <c r="J242" s="140">
        <f>ROUND(I242*H242,2)</f>
        <v>0</v>
      </c>
      <c r="K242" s="137" t="s">
        <v>154</v>
      </c>
      <c r="L242" s="147"/>
      <c r="M242" s="152"/>
      <c r="N242" s="153"/>
      <c r="O242" s="153"/>
      <c r="P242" s="153"/>
      <c r="Q242" s="153"/>
      <c r="R242" s="153"/>
      <c r="S242" s="153"/>
      <c r="T242" s="154"/>
      <c r="AT242" s="149" t="s">
        <v>157</v>
      </c>
      <c r="AU242" s="149" t="s">
        <v>84</v>
      </c>
      <c r="AV242" s="10" t="s">
        <v>84</v>
      </c>
      <c r="AW242" s="10" t="s">
        <v>30</v>
      </c>
      <c r="AX242" s="10" t="s">
        <v>82</v>
      </c>
      <c r="AY242" s="149" t="s">
        <v>147</v>
      </c>
    </row>
    <row r="243" spans="1:65" s="2" customFormat="1" ht="24.2" customHeight="1">
      <c r="A243" s="25"/>
      <c r="B243" s="134"/>
      <c r="C243" s="10"/>
      <c r="D243" s="148" t="s">
        <v>157</v>
      </c>
      <c r="E243" s="149" t="s">
        <v>1</v>
      </c>
      <c r="F243" s="150" t="s">
        <v>426</v>
      </c>
      <c r="G243" s="10"/>
      <c r="H243" s="151">
        <v>85.8</v>
      </c>
      <c r="I243" s="10"/>
      <c r="J243" s="10"/>
      <c r="K243" s="10"/>
      <c r="L243" s="26"/>
      <c r="M243" s="141" t="s">
        <v>1</v>
      </c>
      <c r="N243" s="142" t="s">
        <v>40</v>
      </c>
      <c r="O243" s="143">
        <v>0.166</v>
      </c>
      <c r="P243" s="143">
        <f>O243*H244</f>
        <v>14.2428</v>
      </c>
      <c r="Q243" s="143">
        <v>0.00012</v>
      </c>
      <c r="R243" s="143">
        <f>Q243*H244</f>
        <v>0.010296</v>
      </c>
      <c r="S243" s="143">
        <v>0</v>
      </c>
      <c r="T243" s="144">
        <f>S243*H244</f>
        <v>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45" t="s">
        <v>221</v>
      </c>
      <c r="AT243" s="145" t="s">
        <v>150</v>
      </c>
      <c r="AU243" s="145" t="s">
        <v>84</v>
      </c>
      <c r="AY243" s="13" t="s">
        <v>147</v>
      </c>
      <c r="BE243" s="146">
        <f>IF(N243="základní",J244,0)</f>
        <v>0</v>
      </c>
      <c r="BF243" s="146">
        <f>IF(N243="snížená",J244,0)</f>
        <v>0</v>
      </c>
      <c r="BG243" s="146">
        <f>IF(N243="zákl. přenesená",J244,0)</f>
        <v>0</v>
      </c>
      <c r="BH243" s="146">
        <f>IF(N243="sníž. přenesená",J244,0)</f>
        <v>0</v>
      </c>
      <c r="BI243" s="146">
        <f>IF(N243="nulová",J244,0)</f>
        <v>0</v>
      </c>
      <c r="BJ243" s="13" t="s">
        <v>84</v>
      </c>
      <c r="BK243" s="146">
        <f>ROUND(I244*H244,2)</f>
        <v>0</v>
      </c>
      <c r="BL243" s="13" t="s">
        <v>221</v>
      </c>
      <c r="BM243" s="145" t="s">
        <v>430</v>
      </c>
    </row>
    <row r="244" spans="1:65" s="2" customFormat="1" ht="24.2" customHeight="1">
      <c r="A244" s="25"/>
      <c r="B244" s="134"/>
      <c r="C244" s="135" t="s">
        <v>427</v>
      </c>
      <c r="D244" s="135" t="s">
        <v>150</v>
      </c>
      <c r="E244" s="136" t="s">
        <v>428</v>
      </c>
      <c r="F244" s="137" t="s">
        <v>429</v>
      </c>
      <c r="G244" s="138" t="s">
        <v>153</v>
      </c>
      <c r="H244" s="139">
        <v>85.8</v>
      </c>
      <c r="I244" s="331"/>
      <c r="J244" s="140">
        <f>ROUND(I244*H244,2)</f>
        <v>0</v>
      </c>
      <c r="K244" s="137" t="s">
        <v>154</v>
      </c>
      <c r="L244" s="26"/>
      <c r="M244" s="141" t="s">
        <v>1</v>
      </c>
      <c r="N244" s="142" t="s">
        <v>40</v>
      </c>
      <c r="O244" s="143">
        <v>0.172</v>
      </c>
      <c r="P244" s="143">
        <f>O244*H245</f>
        <v>14.757599999999998</v>
      </c>
      <c r="Q244" s="143">
        <v>0.00012</v>
      </c>
      <c r="R244" s="143">
        <f>Q244*H245</f>
        <v>0.010296</v>
      </c>
      <c r="S244" s="143">
        <v>0</v>
      </c>
      <c r="T244" s="144">
        <f>S244*H245</f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45" t="s">
        <v>221</v>
      </c>
      <c r="AT244" s="145" t="s">
        <v>150</v>
      </c>
      <c r="AU244" s="145" t="s">
        <v>84</v>
      </c>
      <c r="AY244" s="13" t="s">
        <v>147</v>
      </c>
      <c r="BE244" s="146">
        <f>IF(N244="základní",J245,0)</f>
        <v>0</v>
      </c>
      <c r="BF244" s="146">
        <f>IF(N244="snížená",J245,0)</f>
        <v>0</v>
      </c>
      <c r="BG244" s="146">
        <f>IF(N244="zákl. přenesená",J245,0)</f>
        <v>0</v>
      </c>
      <c r="BH244" s="146">
        <f>IF(N244="sníž. přenesená",J245,0)</f>
        <v>0</v>
      </c>
      <c r="BI244" s="146">
        <f>IF(N244="nulová",J245,0)</f>
        <v>0</v>
      </c>
      <c r="BJ244" s="13" t="s">
        <v>84</v>
      </c>
      <c r="BK244" s="146">
        <f>ROUND(I245*H245,2)</f>
        <v>0</v>
      </c>
      <c r="BL244" s="13" t="s">
        <v>221</v>
      </c>
      <c r="BM244" s="145" t="s">
        <v>434</v>
      </c>
    </row>
    <row r="245" spans="1:65" s="2" customFormat="1" ht="24.2" customHeight="1">
      <c r="A245" s="25"/>
      <c r="B245" s="134"/>
      <c r="C245" s="135" t="s">
        <v>431</v>
      </c>
      <c r="D245" s="135" t="s">
        <v>150</v>
      </c>
      <c r="E245" s="136" t="s">
        <v>432</v>
      </c>
      <c r="F245" s="137" t="s">
        <v>433</v>
      </c>
      <c r="G245" s="138" t="s">
        <v>153</v>
      </c>
      <c r="H245" s="139">
        <v>85.8</v>
      </c>
      <c r="I245" s="331"/>
      <c r="J245" s="140">
        <f>ROUND(I245*H245,2)</f>
        <v>0</v>
      </c>
      <c r="K245" s="137" t="s">
        <v>154</v>
      </c>
      <c r="L245" s="26"/>
      <c r="M245" s="141" t="s">
        <v>1</v>
      </c>
      <c r="N245" s="142" t="s">
        <v>40</v>
      </c>
      <c r="O245" s="143">
        <v>0.229</v>
      </c>
      <c r="P245" s="143">
        <f>O245*H246</f>
        <v>35.495000000000005</v>
      </c>
      <c r="Q245" s="143">
        <v>0.00034</v>
      </c>
      <c r="R245" s="143">
        <f>Q245*H246</f>
        <v>0.052700000000000004</v>
      </c>
      <c r="S245" s="143">
        <v>0</v>
      </c>
      <c r="T245" s="144">
        <f>S245*H246</f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45" t="s">
        <v>221</v>
      </c>
      <c r="AT245" s="145" t="s">
        <v>150</v>
      </c>
      <c r="AU245" s="145" t="s">
        <v>84</v>
      </c>
      <c r="AY245" s="13" t="s">
        <v>147</v>
      </c>
      <c r="BE245" s="146">
        <f>IF(N245="základní",J246,0)</f>
        <v>0</v>
      </c>
      <c r="BF245" s="146">
        <f>IF(N245="snížená",J246,0)</f>
        <v>0</v>
      </c>
      <c r="BG245" s="146">
        <f>IF(N245="zákl. přenesená",J246,0)</f>
        <v>0</v>
      </c>
      <c r="BH245" s="146">
        <f>IF(N245="sníž. přenesená",J246,0)</f>
        <v>0</v>
      </c>
      <c r="BI245" s="146">
        <f>IF(N245="nulová",J246,0)</f>
        <v>0</v>
      </c>
      <c r="BJ245" s="13" t="s">
        <v>84</v>
      </c>
      <c r="BK245" s="146">
        <f>ROUND(I246*H246,2)</f>
        <v>0</v>
      </c>
      <c r="BL245" s="13" t="s">
        <v>221</v>
      </c>
      <c r="BM245" s="145" t="s">
        <v>438</v>
      </c>
    </row>
    <row r="246" spans="2:51" s="10" customFormat="1" ht="24">
      <c r="B246" s="147"/>
      <c r="C246" s="135" t="s">
        <v>435</v>
      </c>
      <c r="D246" s="135" t="s">
        <v>150</v>
      </c>
      <c r="E246" s="136" t="s">
        <v>436</v>
      </c>
      <c r="F246" s="137" t="s">
        <v>437</v>
      </c>
      <c r="G246" s="138" t="s">
        <v>153</v>
      </c>
      <c r="H246" s="139">
        <v>155</v>
      </c>
      <c r="I246" s="331"/>
      <c r="J246" s="140">
        <f>ROUND(I246*H246,2)</f>
        <v>0</v>
      </c>
      <c r="K246" s="137" t="s">
        <v>154</v>
      </c>
      <c r="L246" s="147"/>
      <c r="M246" s="152"/>
      <c r="N246" s="153"/>
      <c r="O246" s="153"/>
      <c r="P246" s="153"/>
      <c r="Q246" s="153"/>
      <c r="R246" s="153"/>
      <c r="S246" s="153"/>
      <c r="T246" s="154"/>
      <c r="AT246" s="149" t="s">
        <v>157</v>
      </c>
      <c r="AU246" s="149" t="s">
        <v>84</v>
      </c>
      <c r="AV246" s="10" t="s">
        <v>84</v>
      </c>
      <c r="AW246" s="10" t="s">
        <v>30</v>
      </c>
      <c r="AX246" s="10" t="s">
        <v>74</v>
      </c>
      <c r="AY246" s="149" t="s">
        <v>147</v>
      </c>
    </row>
    <row r="247" spans="2:51" s="10" customFormat="1" ht="12">
      <c r="B247" s="147"/>
      <c r="D247" s="148" t="s">
        <v>157</v>
      </c>
      <c r="E247" s="149" t="s">
        <v>1</v>
      </c>
      <c r="F247" s="150" t="s">
        <v>439</v>
      </c>
      <c r="H247" s="151">
        <v>125</v>
      </c>
      <c r="L247" s="147"/>
      <c r="M247" s="152"/>
      <c r="N247" s="153"/>
      <c r="O247" s="153"/>
      <c r="P247" s="153"/>
      <c r="Q247" s="153"/>
      <c r="R247" s="153"/>
      <c r="S247" s="153"/>
      <c r="T247" s="154"/>
      <c r="AT247" s="149" t="s">
        <v>157</v>
      </c>
      <c r="AU247" s="149" t="s">
        <v>84</v>
      </c>
      <c r="AV247" s="10" t="s">
        <v>84</v>
      </c>
      <c r="AW247" s="10" t="s">
        <v>30</v>
      </c>
      <c r="AX247" s="10" t="s">
        <v>74</v>
      </c>
      <c r="AY247" s="149" t="s">
        <v>147</v>
      </c>
    </row>
    <row r="248" spans="2:51" s="11" customFormat="1" ht="12">
      <c r="B248" s="155"/>
      <c r="C248" s="10"/>
      <c r="D248" s="148" t="s">
        <v>157</v>
      </c>
      <c r="E248" s="149" t="s">
        <v>1</v>
      </c>
      <c r="F248" s="150" t="s">
        <v>440</v>
      </c>
      <c r="G248" s="10"/>
      <c r="H248" s="151">
        <v>30</v>
      </c>
      <c r="I248" s="10"/>
      <c r="J248" s="10"/>
      <c r="K248" s="10"/>
      <c r="L248" s="155"/>
      <c r="M248" s="159"/>
      <c r="N248" s="160"/>
      <c r="O248" s="160"/>
      <c r="P248" s="160"/>
      <c r="Q248" s="160"/>
      <c r="R248" s="160"/>
      <c r="S248" s="160"/>
      <c r="T248" s="161"/>
      <c r="AT248" s="156" t="s">
        <v>157</v>
      </c>
      <c r="AU248" s="156" t="s">
        <v>84</v>
      </c>
      <c r="AV248" s="11" t="s">
        <v>155</v>
      </c>
      <c r="AW248" s="11" t="s">
        <v>30</v>
      </c>
      <c r="AX248" s="11" t="s">
        <v>82</v>
      </c>
      <c r="AY248" s="156" t="s">
        <v>147</v>
      </c>
    </row>
    <row r="249" spans="1:65" s="2" customFormat="1" ht="24.2" customHeight="1">
      <c r="A249" s="25"/>
      <c r="B249" s="134"/>
      <c r="C249" s="11"/>
      <c r="D249" s="148" t="s">
        <v>157</v>
      </c>
      <c r="E249" s="156" t="s">
        <v>1</v>
      </c>
      <c r="F249" s="157" t="s">
        <v>359</v>
      </c>
      <c r="G249" s="11"/>
      <c r="H249" s="158">
        <v>155</v>
      </c>
      <c r="I249" s="11"/>
      <c r="J249" s="11"/>
      <c r="K249" s="11"/>
      <c r="L249" s="26"/>
      <c r="M249" s="141" t="s">
        <v>1</v>
      </c>
      <c r="N249" s="142" t="s">
        <v>40</v>
      </c>
      <c r="O249" s="143">
        <v>0.075</v>
      </c>
      <c r="P249" s="143">
        <f>O249*H250</f>
        <v>11.625</v>
      </c>
      <c r="Q249" s="143">
        <v>0.0002</v>
      </c>
      <c r="R249" s="143">
        <f>Q249*H250</f>
        <v>0.031</v>
      </c>
      <c r="S249" s="143">
        <v>0</v>
      </c>
      <c r="T249" s="144">
        <f>S249*H250</f>
        <v>0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45" t="s">
        <v>221</v>
      </c>
      <c r="AT249" s="145" t="s">
        <v>150</v>
      </c>
      <c r="AU249" s="145" t="s">
        <v>84</v>
      </c>
      <c r="AY249" s="13" t="s">
        <v>147</v>
      </c>
      <c r="BE249" s="146">
        <f>IF(N249="základní",J250,0)</f>
        <v>0</v>
      </c>
      <c r="BF249" s="146">
        <f>IF(N249="snížená",J250,0)</f>
        <v>0</v>
      </c>
      <c r="BG249" s="146">
        <f>IF(N249="zákl. přenesená",J250,0)</f>
        <v>0</v>
      </c>
      <c r="BH249" s="146">
        <f>IF(N249="sníž. přenesená",J250,0)</f>
        <v>0</v>
      </c>
      <c r="BI249" s="146">
        <f>IF(N249="nulová",J250,0)</f>
        <v>0</v>
      </c>
      <c r="BJ249" s="13" t="s">
        <v>84</v>
      </c>
      <c r="BK249" s="146">
        <f>ROUND(I250*H250,2)</f>
        <v>0</v>
      </c>
      <c r="BL249" s="13" t="s">
        <v>221</v>
      </c>
      <c r="BM249" s="145" t="s">
        <v>444</v>
      </c>
    </row>
    <row r="250" spans="1:65" s="2" customFormat="1" ht="27.75" customHeight="1">
      <c r="A250" s="25"/>
      <c r="B250" s="134"/>
      <c r="C250" s="135" t="s">
        <v>441</v>
      </c>
      <c r="D250" s="135" t="s">
        <v>150</v>
      </c>
      <c r="E250" s="136" t="s">
        <v>442</v>
      </c>
      <c r="F250" s="137" t="s">
        <v>443</v>
      </c>
      <c r="G250" s="138" t="s">
        <v>153</v>
      </c>
      <c r="H250" s="139">
        <v>155</v>
      </c>
      <c r="I250" s="331"/>
      <c r="J250" s="140">
        <f>ROUND(I250*H250,2)</f>
        <v>0</v>
      </c>
      <c r="K250" s="137" t="s">
        <v>154</v>
      </c>
      <c r="L250" s="26"/>
      <c r="M250" s="141" t="s">
        <v>1</v>
      </c>
      <c r="N250" s="142" t="s">
        <v>40</v>
      </c>
      <c r="O250" s="143">
        <v>0.284</v>
      </c>
      <c r="P250" s="143">
        <f>O250*H251</f>
        <v>44.019999999999996</v>
      </c>
      <c r="Q250" s="143">
        <v>0.0006</v>
      </c>
      <c r="R250" s="143">
        <f>Q250*H251</f>
        <v>0.09299999999999999</v>
      </c>
      <c r="S250" s="143">
        <v>0</v>
      </c>
      <c r="T250" s="144">
        <f>S250*H251</f>
        <v>0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45" t="s">
        <v>221</v>
      </c>
      <c r="AT250" s="145" t="s">
        <v>150</v>
      </c>
      <c r="AU250" s="145" t="s">
        <v>84</v>
      </c>
      <c r="AY250" s="13" t="s">
        <v>147</v>
      </c>
      <c r="BE250" s="146">
        <f>IF(N250="základní",J251,0)</f>
        <v>0</v>
      </c>
      <c r="BF250" s="146">
        <f>IF(N250="snížená",J251,0)</f>
        <v>0</v>
      </c>
      <c r="BG250" s="146">
        <f>IF(N250="zákl. přenesená",J251,0)</f>
        <v>0</v>
      </c>
      <c r="BH250" s="146">
        <f>IF(N250="sníž. přenesená",J251,0)</f>
        <v>0</v>
      </c>
      <c r="BI250" s="146">
        <f>IF(N250="nulová",J251,0)</f>
        <v>0</v>
      </c>
      <c r="BJ250" s="13" t="s">
        <v>84</v>
      </c>
      <c r="BK250" s="146">
        <f>ROUND(I251*H251,2)</f>
        <v>0</v>
      </c>
      <c r="BL250" s="13" t="s">
        <v>221</v>
      </c>
      <c r="BM250" s="145" t="s">
        <v>448</v>
      </c>
    </row>
    <row r="251" spans="2:63" s="9" customFormat="1" ht="22.9" customHeight="1">
      <c r="B251" s="122"/>
      <c r="C251" s="135" t="s">
        <v>445</v>
      </c>
      <c r="D251" s="135" t="s">
        <v>150</v>
      </c>
      <c r="E251" s="136" t="s">
        <v>446</v>
      </c>
      <c r="F251" s="137" t="s">
        <v>447</v>
      </c>
      <c r="G251" s="138" t="s">
        <v>153</v>
      </c>
      <c r="H251" s="139">
        <v>155</v>
      </c>
      <c r="I251" s="331"/>
      <c r="J251" s="140">
        <f>ROUND(I251*H251,2)</f>
        <v>0</v>
      </c>
      <c r="K251" s="137" t="s">
        <v>154</v>
      </c>
      <c r="L251" s="122"/>
      <c r="M251" s="126"/>
      <c r="N251" s="127"/>
      <c r="O251" s="127"/>
      <c r="P251" s="128">
        <f>SUM(P252:P255)</f>
        <v>68.64000000000001</v>
      </c>
      <c r="Q251" s="127"/>
      <c r="R251" s="128">
        <f>SUM(R252:R255)</f>
        <v>0.4884</v>
      </c>
      <c r="S251" s="127"/>
      <c r="T251" s="129">
        <f>SUM(T252:T255)</f>
        <v>0.1023</v>
      </c>
      <c r="AR251" s="123" t="s">
        <v>84</v>
      </c>
      <c r="AT251" s="130" t="s">
        <v>73</v>
      </c>
      <c r="AU251" s="130" t="s">
        <v>82</v>
      </c>
      <c r="AY251" s="123" t="s">
        <v>147</v>
      </c>
      <c r="BK251" s="131">
        <f>SUM(BK252:BK255)</f>
        <v>0</v>
      </c>
    </row>
    <row r="252" spans="1:65" s="2" customFormat="1" ht="16.5" customHeight="1">
      <c r="A252" s="25"/>
      <c r="B252" s="134"/>
      <c r="C252" s="9"/>
      <c r="D252" s="123" t="s">
        <v>73</v>
      </c>
      <c r="E252" s="132" t="s">
        <v>449</v>
      </c>
      <c r="F252" s="132" t="s">
        <v>450</v>
      </c>
      <c r="G252" s="9"/>
      <c r="H252" s="9"/>
      <c r="I252" s="9"/>
      <c r="J252" s="133">
        <f>BK251</f>
        <v>0</v>
      </c>
      <c r="K252" s="9"/>
      <c r="L252" s="26"/>
      <c r="M252" s="141" t="s">
        <v>1</v>
      </c>
      <c r="N252" s="142" t="s">
        <v>40</v>
      </c>
      <c r="O252" s="143">
        <v>0.074</v>
      </c>
      <c r="P252" s="143">
        <f>O252*H253</f>
        <v>24.419999999999998</v>
      </c>
      <c r="Q252" s="143">
        <v>0.001</v>
      </c>
      <c r="R252" s="143">
        <f>Q252*H253</f>
        <v>0.33</v>
      </c>
      <c r="S252" s="143">
        <v>0.00031</v>
      </c>
      <c r="T252" s="144">
        <f>S252*H253</f>
        <v>0.1023</v>
      </c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145" t="s">
        <v>221</v>
      </c>
      <c r="AT252" s="145" t="s">
        <v>150</v>
      </c>
      <c r="AU252" s="145" t="s">
        <v>84</v>
      </c>
      <c r="AY252" s="13" t="s">
        <v>147</v>
      </c>
      <c r="BE252" s="146">
        <f>IF(N252="základní",J253,0)</f>
        <v>0</v>
      </c>
      <c r="BF252" s="146">
        <f>IF(N252="snížená",J253,0)</f>
        <v>0</v>
      </c>
      <c r="BG252" s="146">
        <f>IF(N252="zákl. přenesená",J253,0)</f>
        <v>0</v>
      </c>
      <c r="BH252" s="146">
        <f>IF(N252="sníž. přenesená",J253,0)</f>
        <v>0</v>
      </c>
      <c r="BI252" s="146">
        <f>IF(N252="nulová",J253,0)</f>
        <v>0</v>
      </c>
      <c r="BJ252" s="13" t="s">
        <v>84</v>
      </c>
      <c r="BK252" s="146">
        <f>ROUND(I253*H253,2)</f>
        <v>0</v>
      </c>
      <c r="BL252" s="13" t="s">
        <v>221</v>
      </c>
      <c r="BM252" s="145" t="s">
        <v>454</v>
      </c>
    </row>
    <row r="253" spans="2:51" s="10" customFormat="1" ht="12">
      <c r="B253" s="147"/>
      <c r="C253" s="135" t="s">
        <v>451</v>
      </c>
      <c r="D253" s="135" t="s">
        <v>150</v>
      </c>
      <c r="E253" s="136" t="s">
        <v>452</v>
      </c>
      <c r="F253" s="137" t="s">
        <v>453</v>
      </c>
      <c r="G253" s="138" t="s">
        <v>153</v>
      </c>
      <c r="H253" s="139">
        <v>330</v>
      </c>
      <c r="I253" s="331"/>
      <c r="J253" s="140">
        <f>ROUND(I253*H253,2)</f>
        <v>0</v>
      </c>
      <c r="K253" s="137" t="s">
        <v>154</v>
      </c>
      <c r="L253" s="147"/>
      <c r="M253" s="152"/>
      <c r="N253" s="153"/>
      <c r="O253" s="153"/>
      <c r="P253" s="153"/>
      <c r="Q253" s="153"/>
      <c r="R253" s="153"/>
      <c r="S253" s="153"/>
      <c r="T253" s="154"/>
      <c r="AT253" s="149" t="s">
        <v>157</v>
      </c>
      <c r="AU253" s="149" t="s">
        <v>84</v>
      </c>
      <c r="AV253" s="10" t="s">
        <v>84</v>
      </c>
      <c r="AW253" s="10" t="s">
        <v>30</v>
      </c>
      <c r="AX253" s="10" t="s">
        <v>82</v>
      </c>
      <c r="AY253" s="149" t="s">
        <v>147</v>
      </c>
    </row>
    <row r="254" spans="1:65" s="2" customFormat="1" ht="24.2" customHeight="1">
      <c r="A254" s="25"/>
      <c r="B254" s="134"/>
      <c r="C254" s="10"/>
      <c r="D254" s="148" t="s">
        <v>157</v>
      </c>
      <c r="E254" s="149" t="s">
        <v>1</v>
      </c>
      <c r="F254" s="150" t="s">
        <v>769</v>
      </c>
      <c r="G254" s="10"/>
      <c r="H254" s="151">
        <v>330</v>
      </c>
      <c r="I254" s="10"/>
      <c r="J254" s="10"/>
      <c r="K254" s="10"/>
      <c r="L254" s="26"/>
      <c r="M254" s="141" t="s">
        <v>1</v>
      </c>
      <c r="N254" s="142" t="s">
        <v>40</v>
      </c>
      <c r="O254" s="143">
        <v>0.033</v>
      </c>
      <c r="P254" s="143">
        <f>O254*H255</f>
        <v>10.89</v>
      </c>
      <c r="Q254" s="143">
        <v>0.0002</v>
      </c>
      <c r="R254" s="143">
        <f>Q254*H255</f>
        <v>0.066</v>
      </c>
      <c r="S254" s="143">
        <v>0</v>
      </c>
      <c r="T254" s="144">
        <f>S254*H255</f>
        <v>0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45" t="s">
        <v>221</v>
      </c>
      <c r="AT254" s="145" t="s">
        <v>150</v>
      </c>
      <c r="AU254" s="145" t="s">
        <v>84</v>
      </c>
      <c r="AY254" s="13" t="s">
        <v>147</v>
      </c>
      <c r="BE254" s="146">
        <f>IF(N254="základní",J255,0)</f>
        <v>0</v>
      </c>
      <c r="BF254" s="146">
        <f>IF(N254="snížená",J255,0)</f>
        <v>0</v>
      </c>
      <c r="BG254" s="146">
        <f>IF(N254="zákl. přenesená",J255,0)</f>
        <v>0</v>
      </c>
      <c r="BH254" s="146">
        <f>IF(N254="sníž. přenesená",J255,0)</f>
        <v>0</v>
      </c>
      <c r="BI254" s="146">
        <f>IF(N254="nulová",J255,0)</f>
        <v>0</v>
      </c>
      <c r="BJ254" s="13" t="s">
        <v>84</v>
      </c>
      <c r="BK254" s="146">
        <f>ROUND(I255*H255,2)</f>
        <v>0</v>
      </c>
      <c r="BL254" s="13" t="s">
        <v>221</v>
      </c>
      <c r="BM254" s="145" t="s">
        <v>458</v>
      </c>
    </row>
    <row r="255" spans="1:65" s="2" customFormat="1" ht="33" customHeight="1">
      <c r="A255" s="25"/>
      <c r="B255" s="134"/>
      <c r="C255" s="135" t="s">
        <v>455</v>
      </c>
      <c r="D255" s="135" t="s">
        <v>150</v>
      </c>
      <c r="E255" s="136" t="s">
        <v>456</v>
      </c>
      <c r="F255" s="137" t="s">
        <v>457</v>
      </c>
      <c r="G255" s="138" t="s">
        <v>153</v>
      </c>
      <c r="H255" s="139">
        <v>330</v>
      </c>
      <c r="I255" s="331"/>
      <c r="J255" s="140">
        <f>ROUND(I255*H255,2)</f>
        <v>0</v>
      </c>
      <c r="K255" s="137" t="s">
        <v>154</v>
      </c>
      <c r="L255" s="26"/>
      <c r="M255" s="171" t="s">
        <v>1</v>
      </c>
      <c r="N255" s="172" t="s">
        <v>40</v>
      </c>
      <c r="O255" s="173">
        <v>0.101</v>
      </c>
      <c r="P255" s="173">
        <f>O255*H256</f>
        <v>33.330000000000005</v>
      </c>
      <c r="Q255" s="173">
        <v>0.00028</v>
      </c>
      <c r="R255" s="173">
        <f>Q255*H256</f>
        <v>0.0924</v>
      </c>
      <c r="S255" s="173">
        <v>0</v>
      </c>
      <c r="T255" s="174">
        <f>S255*H256</f>
        <v>0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45" t="s">
        <v>221</v>
      </c>
      <c r="AT255" s="145" t="s">
        <v>150</v>
      </c>
      <c r="AU255" s="145" t="s">
        <v>84</v>
      </c>
      <c r="AY255" s="13" t="s">
        <v>147</v>
      </c>
      <c r="BE255" s="146">
        <f>IF(N255="základní",J256,0)</f>
        <v>0</v>
      </c>
      <c r="BF255" s="146">
        <f>IF(N255="snížená",J256,0)</f>
        <v>0</v>
      </c>
      <c r="BG255" s="146">
        <f>IF(N255="zákl. přenesená",J256,0)</f>
        <v>0</v>
      </c>
      <c r="BH255" s="146">
        <f>IF(N255="sníž. přenesená",J256,0)</f>
        <v>0</v>
      </c>
      <c r="BI255" s="146">
        <f>IF(N255="nulová",J256,0)</f>
        <v>0</v>
      </c>
      <c r="BJ255" s="13" t="s">
        <v>84</v>
      </c>
      <c r="BK255" s="146">
        <f>ROUND(I256*H256,2)</f>
        <v>0</v>
      </c>
      <c r="BL255" s="13" t="s">
        <v>221</v>
      </c>
      <c r="BM255" s="145" t="s">
        <v>462</v>
      </c>
    </row>
    <row r="256" spans="1:31" s="2" customFormat="1" ht="29.25" customHeight="1">
      <c r="A256" s="25"/>
      <c r="B256" s="39"/>
      <c r="C256" s="135" t="s">
        <v>459</v>
      </c>
      <c r="D256" s="135" t="s">
        <v>150</v>
      </c>
      <c r="E256" s="136" t="s">
        <v>460</v>
      </c>
      <c r="F256" s="137" t="s">
        <v>461</v>
      </c>
      <c r="G256" s="138" t="s">
        <v>153</v>
      </c>
      <c r="H256" s="139">
        <v>330</v>
      </c>
      <c r="I256" s="331"/>
      <c r="J256" s="140">
        <f>ROUND(I256*H256,2)</f>
        <v>0</v>
      </c>
      <c r="K256" s="137" t="s">
        <v>154</v>
      </c>
      <c r="L256" s="26"/>
      <c r="M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</row>
    <row r="257" spans="3:11" ht="12">
      <c r="C257" s="40"/>
      <c r="D257" s="40"/>
      <c r="E257" s="40"/>
      <c r="F257" s="40"/>
      <c r="G257" s="40"/>
      <c r="H257" s="40"/>
      <c r="I257" s="40"/>
      <c r="J257" s="40"/>
      <c r="K257" s="40"/>
    </row>
  </sheetData>
  <sheetProtection password="DAFF" sheet="1" objects="1" scenarios="1"/>
  <autoFilter ref="C131:K256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B1:U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1" width="11.28125" style="178" hidden="1" customWidth="1"/>
    <col min="22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757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'SLP - vchod D - položky'!F25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'SLP - vchod D - položky'!H25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31"/>
  <sheetViews>
    <sheetView view="pageBreakPreview" zoomScaleSheetLayoutView="100" workbookViewId="0" topLeftCell="A1">
      <pane ySplit="5" topLeftCell="A6" activePane="bottomLeft" state="frozen"/>
      <selection pane="topLeft" activeCell="B3" sqref="B3:C4"/>
      <selection pane="bottomLeft" activeCell="G16" sqref="G16:G18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1:16" s="224" customFormat="1" ht="20.25" customHeight="1">
      <c r="A3" s="341"/>
      <c r="B3" s="342" t="s">
        <v>755</v>
      </c>
      <c r="C3" s="343"/>
      <c r="D3" s="344"/>
      <c r="E3" s="345"/>
      <c r="F3" s="345"/>
      <c r="G3" s="345"/>
      <c r="H3" s="345"/>
      <c r="I3" s="345"/>
      <c r="K3" s="229"/>
      <c r="L3" s="229"/>
      <c r="M3" s="229"/>
      <c r="N3" s="230"/>
      <c r="O3" s="230"/>
      <c r="P3" s="228"/>
    </row>
    <row r="4" spans="1:15" ht="12.75" customHeight="1">
      <c r="A4" s="346"/>
      <c r="B4" s="347"/>
      <c r="C4" s="597" t="s">
        <v>652</v>
      </c>
      <c r="D4" s="599" t="s">
        <v>653</v>
      </c>
      <c r="E4" s="348" t="s">
        <v>630</v>
      </c>
      <c r="F4" s="348" t="s">
        <v>654</v>
      </c>
      <c r="G4" s="348" t="s">
        <v>655</v>
      </c>
      <c r="H4" s="348" t="s">
        <v>654</v>
      </c>
      <c r="I4" s="348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349"/>
      <c r="B5" s="350"/>
      <c r="C5" s="598"/>
      <c r="D5" s="600"/>
      <c r="E5" s="351" t="s">
        <v>662</v>
      </c>
      <c r="F5" s="351" t="s">
        <v>663</v>
      </c>
      <c r="G5" s="351" t="s">
        <v>662</v>
      </c>
      <c r="H5" s="351" t="s">
        <v>664</v>
      </c>
      <c r="I5" s="351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352" t="s">
        <v>666</v>
      </c>
      <c r="B6" s="353"/>
      <c r="C6" s="354"/>
      <c r="D6" s="355"/>
      <c r="E6" s="355"/>
      <c r="F6" s="355"/>
      <c r="G6" s="355"/>
      <c r="H6" s="355"/>
      <c r="I6" s="355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357">
        <v>1</v>
      </c>
      <c r="B7" s="358" t="s">
        <v>748</v>
      </c>
      <c r="C7" s="359"/>
      <c r="D7" s="360"/>
      <c r="E7" s="361"/>
      <c r="F7" s="361"/>
      <c r="G7" s="362"/>
      <c r="H7" s="361"/>
      <c r="I7" s="361"/>
      <c r="K7" s="241"/>
      <c r="L7" s="241"/>
      <c r="M7" s="242"/>
      <c r="N7" s="243"/>
      <c r="O7" s="244"/>
      <c r="P7" s="244"/>
    </row>
    <row r="8" spans="1:15" ht="15">
      <c r="A8" s="357">
        <v>2</v>
      </c>
      <c r="B8" s="363" t="s">
        <v>733</v>
      </c>
      <c r="C8" s="337"/>
      <c r="D8" s="335"/>
      <c r="E8" s="364"/>
      <c r="F8" s="364"/>
      <c r="G8" s="364"/>
      <c r="H8" s="364"/>
      <c r="I8" s="364"/>
      <c r="K8" s="254"/>
      <c r="L8" s="255"/>
      <c r="M8" s="254"/>
      <c r="N8" s="256"/>
      <c r="O8" s="256"/>
    </row>
    <row r="9" spans="1:15" ht="15">
      <c r="A9" s="357">
        <f aca="true" t="shared" si="0" ref="A9:A28">A8+1</f>
        <v>3</v>
      </c>
      <c r="B9" s="415" t="s">
        <v>734</v>
      </c>
      <c r="C9" s="337" t="s">
        <v>299</v>
      </c>
      <c r="D9" s="335">
        <v>1</v>
      </c>
      <c r="E9" s="262"/>
      <c r="F9" s="364">
        <f aca="true" t="shared" si="1" ref="F9:F18">D9*E9</f>
        <v>0</v>
      </c>
      <c r="G9" s="366"/>
      <c r="H9" s="364">
        <f aca="true" t="shared" si="2" ref="H9:H18">D9*G9</f>
        <v>0</v>
      </c>
      <c r="I9" s="364">
        <f aca="true" t="shared" si="3" ref="I9:I18">F9+H9</f>
        <v>0</v>
      </c>
      <c r="K9" s="254">
        <v>7440</v>
      </c>
      <c r="L9" s="255"/>
      <c r="M9" s="259">
        <v>0</v>
      </c>
      <c r="N9" s="256"/>
      <c r="O9" s="256"/>
    </row>
    <row r="10" spans="1:15" ht="15">
      <c r="A10" s="357">
        <f t="shared" si="0"/>
        <v>4</v>
      </c>
      <c r="B10" s="415" t="s">
        <v>735</v>
      </c>
      <c r="C10" s="337" t="s">
        <v>299</v>
      </c>
      <c r="D10" s="335">
        <v>1</v>
      </c>
      <c r="E10" s="262"/>
      <c r="F10" s="364">
        <f t="shared" si="1"/>
        <v>0</v>
      </c>
      <c r="G10" s="366"/>
      <c r="H10" s="364">
        <f t="shared" si="2"/>
        <v>0</v>
      </c>
      <c r="I10" s="364">
        <f t="shared" si="3"/>
        <v>0</v>
      </c>
      <c r="K10" s="254">
        <v>3104</v>
      </c>
      <c r="L10" s="255"/>
      <c r="M10" s="259">
        <v>0</v>
      </c>
      <c r="N10" s="256"/>
      <c r="O10" s="256"/>
    </row>
    <row r="11" spans="1:15" ht="15">
      <c r="A11" s="357">
        <f t="shared" si="0"/>
        <v>5</v>
      </c>
      <c r="B11" s="417" t="s">
        <v>736</v>
      </c>
      <c r="C11" s="337" t="s">
        <v>299</v>
      </c>
      <c r="D11" s="335">
        <v>1</v>
      </c>
      <c r="E11" s="262"/>
      <c r="F11" s="364">
        <f t="shared" si="1"/>
        <v>0</v>
      </c>
      <c r="G11" s="366"/>
      <c r="H11" s="364">
        <f t="shared" si="2"/>
        <v>0</v>
      </c>
      <c r="I11" s="364">
        <f t="shared" si="3"/>
        <v>0</v>
      </c>
      <c r="K11" s="254">
        <v>860</v>
      </c>
      <c r="L11" s="255"/>
      <c r="M11" s="259">
        <v>0</v>
      </c>
      <c r="N11" s="256"/>
      <c r="O11" s="256"/>
    </row>
    <row r="12" spans="1:15" ht="15">
      <c r="A12" s="357">
        <f t="shared" si="0"/>
        <v>6</v>
      </c>
      <c r="B12" s="417" t="s">
        <v>737</v>
      </c>
      <c r="C12" s="337" t="s">
        <v>299</v>
      </c>
      <c r="D12" s="335">
        <v>1</v>
      </c>
      <c r="E12" s="262"/>
      <c r="F12" s="364">
        <f t="shared" si="1"/>
        <v>0</v>
      </c>
      <c r="G12" s="366"/>
      <c r="H12" s="364">
        <f t="shared" si="2"/>
        <v>0</v>
      </c>
      <c r="I12" s="364">
        <f t="shared" si="3"/>
        <v>0</v>
      </c>
      <c r="K12" s="254">
        <v>2280</v>
      </c>
      <c r="L12" s="255"/>
      <c r="M12" s="259">
        <v>0</v>
      </c>
      <c r="N12" s="256"/>
      <c r="O12" s="256"/>
    </row>
    <row r="13" spans="1:15" ht="15">
      <c r="A13" s="357">
        <f t="shared" si="0"/>
        <v>7</v>
      </c>
      <c r="B13" s="417" t="s">
        <v>738</v>
      </c>
      <c r="C13" s="337" t="s">
        <v>299</v>
      </c>
      <c r="D13" s="335">
        <v>1</v>
      </c>
      <c r="E13" s="262"/>
      <c r="F13" s="364">
        <f t="shared" si="1"/>
        <v>0</v>
      </c>
      <c r="G13" s="366"/>
      <c r="H13" s="364">
        <f t="shared" si="2"/>
        <v>0</v>
      </c>
      <c r="I13" s="364">
        <f t="shared" si="3"/>
        <v>0</v>
      </c>
      <c r="K13" s="254">
        <v>440</v>
      </c>
      <c r="L13" s="255"/>
      <c r="M13" s="259">
        <v>0</v>
      </c>
      <c r="N13" s="256"/>
      <c r="O13" s="256"/>
    </row>
    <row r="14" spans="1:15" ht="15">
      <c r="A14" s="357">
        <f t="shared" si="0"/>
        <v>8</v>
      </c>
      <c r="B14" s="415" t="s">
        <v>739</v>
      </c>
      <c r="C14" s="337" t="s">
        <v>299</v>
      </c>
      <c r="D14" s="335">
        <v>1</v>
      </c>
      <c r="E14" s="262"/>
      <c r="F14" s="364">
        <f t="shared" si="1"/>
        <v>0</v>
      </c>
      <c r="G14" s="366"/>
      <c r="H14" s="364">
        <f t="shared" si="2"/>
        <v>0</v>
      </c>
      <c r="I14" s="364">
        <f t="shared" si="3"/>
        <v>0</v>
      </c>
      <c r="K14" s="254">
        <v>120</v>
      </c>
      <c r="L14" s="255"/>
      <c r="M14" s="259">
        <v>0</v>
      </c>
      <c r="N14" s="256"/>
      <c r="O14" s="256"/>
    </row>
    <row r="15" spans="1:15" ht="15">
      <c r="A15" s="357">
        <f t="shared" si="0"/>
        <v>9</v>
      </c>
      <c r="B15" s="415" t="s">
        <v>740</v>
      </c>
      <c r="C15" s="337" t="s">
        <v>741</v>
      </c>
      <c r="D15" s="335">
        <v>1</v>
      </c>
      <c r="E15" s="262"/>
      <c r="F15" s="364">
        <f t="shared" si="1"/>
        <v>0</v>
      </c>
      <c r="G15" s="366"/>
      <c r="H15" s="364">
        <f t="shared" si="2"/>
        <v>0</v>
      </c>
      <c r="I15" s="364">
        <f t="shared" si="3"/>
        <v>0</v>
      </c>
      <c r="K15" s="254">
        <v>300</v>
      </c>
      <c r="L15" s="255"/>
      <c r="M15" s="259">
        <v>0</v>
      </c>
      <c r="N15" s="256"/>
      <c r="O15" s="256"/>
    </row>
    <row r="16" spans="1:15" ht="15">
      <c r="A16" s="357">
        <f t="shared" si="0"/>
        <v>10</v>
      </c>
      <c r="B16" s="335" t="s">
        <v>742</v>
      </c>
      <c r="C16" s="337" t="s">
        <v>367</v>
      </c>
      <c r="D16" s="335">
        <v>30</v>
      </c>
      <c r="E16" s="262"/>
      <c r="F16" s="364">
        <f t="shared" si="1"/>
        <v>0</v>
      </c>
      <c r="G16" s="262"/>
      <c r="H16" s="364">
        <f t="shared" si="2"/>
        <v>0</v>
      </c>
      <c r="I16" s="364">
        <f t="shared" si="3"/>
        <v>0</v>
      </c>
      <c r="K16" s="254">
        <v>9</v>
      </c>
      <c r="L16" s="255"/>
      <c r="M16" s="254">
        <v>12</v>
      </c>
      <c r="N16" s="256"/>
      <c r="O16" s="256"/>
    </row>
    <row r="17" spans="1:15" ht="15">
      <c r="A17" s="357">
        <f t="shared" si="0"/>
        <v>11</v>
      </c>
      <c r="B17" s="335" t="s">
        <v>743</v>
      </c>
      <c r="C17" s="337" t="s">
        <v>367</v>
      </c>
      <c r="D17" s="335">
        <v>6</v>
      </c>
      <c r="E17" s="262"/>
      <c r="F17" s="364">
        <f t="shared" si="1"/>
        <v>0</v>
      </c>
      <c r="G17" s="262"/>
      <c r="H17" s="364">
        <f t="shared" si="2"/>
        <v>0</v>
      </c>
      <c r="I17" s="364">
        <f t="shared" si="3"/>
        <v>0</v>
      </c>
      <c r="K17" s="254">
        <v>16</v>
      </c>
      <c r="L17" s="255"/>
      <c r="M17" s="254">
        <v>12</v>
      </c>
      <c r="N17" s="256"/>
      <c r="O17" s="256"/>
    </row>
    <row r="18" spans="1:15" ht="15">
      <c r="A18" s="357">
        <f t="shared" si="0"/>
        <v>12</v>
      </c>
      <c r="B18" s="335" t="s">
        <v>744</v>
      </c>
      <c r="C18" s="337" t="s">
        <v>677</v>
      </c>
      <c r="D18" s="335">
        <v>6.5</v>
      </c>
      <c r="E18" s="366"/>
      <c r="F18" s="364">
        <f t="shared" si="1"/>
        <v>0</v>
      </c>
      <c r="G18" s="262"/>
      <c r="H18" s="364">
        <f t="shared" si="2"/>
        <v>0</v>
      </c>
      <c r="I18" s="364">
        <f t="shared" si="3"/>
        <v>0</v>
      </c>
      <c r="K18" s="259">
        <v>0</v>
      </c>
      <c r="L18" s="255"/>
      <c r="M18" s="254">
        <v>420</v>
      </c>
      <c r="N18" s="256"/>
      <c r="O18" s="256"/>
    </row>
    <row r="19" spans="1:15" ht="15">
      <c r="A19" s="357">
        <f t="shared" si="0"/>
        <v>13</v>
      </c>
      <c r="B19" s="335"/>
      <c r="C19" s="335"/>
      <c r="D19" s="337"/>
      <c r="E19" s="335"/>
      <c r="F19" s="335"/>
      <c r="G19" s="335"/>
      <c r="H19" s="335"/>
      <c r="I19" s="335"/>
      <c r="K19" s="254"/>
      <c r="L19" s="255"/>
      <c r="M19" s="254"/>
      <c r="N19" s="256"/>
      <c r="O19" s="256"/>
    </row>
    <row r="20" spans="1:16" s="285" customFormat="1" ht="22.5" customHeight="1">
      <c r="A20" s="357">
        <v>14</v>
      </c>
      <c r="B20" s="373" t="s">
        <v>688</v>
      </c>
      <c r="C20" s="374"/>
      <c r="D20" s="375"/>
      <c r="E20" s="374"/>
      <c r="F20" s="376"/>
      <c r="G20" s="375"/>
      <c r="H20" s="376"/>
      <c r="I20" s="377"/>
      <c r="K20" s="286"/>
      <c r="L20" s="286"/>
      <c r="M20" s="287"/>
      <c r="N20" s="288"/>
      <c r="O20" s="289"/>
      <c r="P20" s="289"/>
    </row>
    <row r="21" spans="1:13" ht="15" customHeight="1">
      <c r="A21" s="357">
        <f t="shared" si="0"/>
        <v>15</v>
      </c>
      <c r="B21" s="349"/>
      <c r="C21" s="349"/>
      <c r="D21" s="349"/>
      <c r="E21" s="349"/>
      <c r="F21" s="349" t="s">
        <v>689</v>
      </c>
      <c r="G21" s="349"/>
      <c r="H21" s="379" t="s">
        <v>690</v>
      </c>
      <c r="I21" s="379" t="s">
        <v>691</v>
      </c>
      <c r="K21" s="214"/>
      <c r="L21" s="214"/>
      <c r="M21" s="214"/>
    </row>
    <row r="22" spans="1:13" ht="15" customHeight="1">
      <c r="A22" s="357">
        <f t="shared" si="0"/>
        <v>16</v>
      </c>
      <c r="B22" s="349"/>
      <c r="C22" s="349"/>
      <c r="D22" s="349"/>
      <c r="E22" s="349"/>
      <c r="F22" s="380">
        <f>SUM(F8:F19)</f>
        <v>0</v>
      </c>
      <c r="G22" s="381"/>
      <c r="H22" s="380">
        <f>SUM(H8:H19)</f>
        <v>0</v>
      </c>
      <c r="I22" s="380">
        <f>SUM(I8:I19)</f>
        <v>0</v>
      </c>
      <c r="K22" s="293">
        <f>SUM(F22:H22)</f>
        <v>0</v>
      </c>
      <c r="L22" s="214"/>
      <c r="M22" s="214"/>
    </row>
    <row r="23" spans="1:13" ht="15" customHeight="1" thickBot="1">
      <c r="A23" s="357">
        <f t="shared" si="0"/>
        <v>17</v>
      </c>
      <c r="B23" s="382" t="s">
        <v>692</v>
      </c>
      <c r="C23" s="382"/>
      <c r="D23" s="402"/>
      <c r="E23" s="383"/>
      <c r="F23" s="384">
        <f>F22/100*D23</f>
        <v>0</v>
      </c>
      <c r="G23" s="383"/>
      <c r="H23" s="383"/>
      <c r="I23" s="383"/>
      <c r="K23" s="271">
        <v>5</v>
      </c>
      <c r="L23" s="214"/>
      <c r="M23" s="214"/>
    </row>
    <row r="24" spans="1:13" ht="6" customHeight="1" thickBot="1">
      <c r="A24" s="357">
        <f t="shared" si="0"/>
        <v>18</v>
      </c>
      <c r="B24" s="335"/>
      <c r="C24" s="335"/>
      <c r="D24" s="337"/>
      <c r="E24" s="335"/>
      <c r="F24" s="335"/>
      <c r="G24" s="335"/>
      <c r="H24" s="335"/>
      <c r="I24" s="335"/>
      <c r="K24" s="214"/>
      <c r="L24" s="214"/>
      <c r="M24" s="214"/>
    </row>
    <row r="25" spans="1:13" ht="15" customHeight="1" thickBot="1">
      <c r="A25" s="357">
        <f t="shared" si="0"/>
        <v>19</v>
      </c>
      <c r="B25" s="385" t="s">
        <v>693</v>
      </c>
      <c r="C25" s="385"/>
      <c r="D25" s="386"/>
      <c r="E25" s="387"/>
      <c r="F25" s="388">
        <f>F22+F23</f>
        <v>0</v>
      </c>
      <c r="G25" s="389"/>
      <c r="H25" s="390">
        <f>H22</f>
        <v>0</v>
      </c>
      <c r="I25" s="391">
        <f>F25+H25</f>
        <v>0</v>
      </c>
      <c r="K25" s="293">
        <f>K22+F23</f>
        <v>0</v>
      </c>
      <c r="L25" s="214"/>
      <c r="M25" s="214"/>
    </row>
    <row r="26" spans="1:13" ht="15" customHeight="1">
      <c r="A26" s="357">
        <f t="shared" si="0"/>
        <v>20</v>
      </c>
      <c r="B26" s="335"/>
      <c r="C26" s="335"/>
      <c r="D26" s="337"/>
      <c r="E26" s="335"/>
      <c r="F26" s="335"/>
      <c r="G26" s="335"/>
      <c r="H26" s="335"/>
      <c r="I26" s="335"/>
      <c r="K26" s="214"/>
      <c r="L26" s="214"/>
      <c r="M26" s="214"/>
    </row>
    <row r="27" spans="1:13" ht="16.5" customHeight="1">
      <c r="A27" s="357">
        <f t="shared" si="0"/>
        <v>21</v>
      </c>
      <c r="B27" s="392" t="s">
        <v>694</v>
      </c>
      <c r="C27" s="335"/>
      <c r="D27" s="337"/>
      <c r="E27" s="393">
        <f>I25</f>
        <v>0</v>
      </c>
      <c r="F27" s="394" t="s">
        <v>630</v>
      </c>
      <c r="G27" s="335"/>
      <c r="H27" s="335"/>
      <c r="I27" s="364"/>
      <c r="K27" s="214"/>
      <c r="L27" s="214"/>
      <c r="M27" s="214"/>
    </row>
    <row r="28" spans="1:13" ht="16.5" customHeight="1" thickBot="1">
      <c r="A28" s="357">
        <f t="shared" si="0"/>
        <v>22</v>
      </c>
      <c r="B28" s="392" t="s">
        <v>695</v>
      </c>
      <c r="C28" s="395" t="s">
        <v>317</v>
      </c>
      <c r="D28" s="337">
        <v>0</v>
      </c>
      <c r="E28" s="393">
        <f>I25/100*D28</f>
        <v>0</v>
      </c>
      <c r="F28" s="394" t="s">
        <v>630</v>
      </c>
      <c r="G28" s="335"/>
      <c r="H28" s="335"/>
      <c r="I28" s="335"/>
      <c r="K28" s="214"/>
      <c r="L28" s="214"/>
      <c r="M28" s="214"/>
    </row>
    <row r="29" spans="1:13" ht="22.5" customHeight="1" thickBot="1">
      <c r="A29" s="357">
        <f>A28+1</f>
        <v>23</v>
      </c>
      <c r="B29" s="396" t="s">
        <v>696</v>
      </c>
      <c r="C29" s="397"/>
      <c r="D29" s="398"/>
      <c r="E29" s="399">
        <f>E27+E28</f>
        <v>0</v>
      </c>
      <c r="F29" s="400" t="s">
        <v>630</v>
      </c>
      <c r="G29" s="401"/>
      <c r="H29" s="396"/>
      <c r="I29" s="401"/>
      <c r="J29" s="219"/>
      <c r="K29" s="214"/>
      <c r="L29" s="214"/>
      <c r="M29" s="214"/>
    </row>
    <row r="30" spans="1:9" ht="12">
      <c r="A30" s="357">
        <f>A29+1</f>
        <v>24</v>
      </c>
      <c r="B30" s="335"/>
      <c r="C30" s="335"/>
      <c r="D30" s="337"/>
      <c r="E30" s="335"/>
      <c r="F30" s="335"/>
      <c r="G30" s="335"/>
      <c r="H30" s="335"/>
      <c r="I30" s="335"/>
    </row>
    <row r="31" spans="1:9" ht="12">
      <c r="A31" s="357">
        <f>A30+1</f>
        <v>25</v>
      </c>
      <c r="B31" s="335"/>
      <c r="C31" s="335"/>
      <c r="D31" s="337"/>
      <c r="E31" s="335"/>
      <c r="F31" s="335"/>
      <c r="G31" s="335"/>
      <c r="H31" s="335"/>
      <c r="I31" s="335"/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253"/>
  <sheetViews>
    <sheetView showGridLines="0" workbookViewId="0" topLeftCell="A151">
      <selection activeCell="I252" sqref="I2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96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476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ROUND(J132,2)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J30</f>
        <v>0</v>
      </c>
      <c r="G33" s="25"/>
      <c r="H33" s="25"/>
      <c r="I33" s="92">
        <v>0.21</v>
      </c>
      <c r="J33" s="91">
        <f>J30*0.21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/>
      <c r="G34" s="25"/>
      <c r="H34" s="25"/>
      <c r="I34" s="92">
        <v>0.15</v>
      </c>
      <c r="J34" s="91"/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ROUND((SUM(BG132:BG252)),2)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ROUND((SUM(BH132:BH252)),2)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ROUND((SUM(BI132:BI252)),2)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5 - SO-05-VCHOD E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J132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116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7" customFormat="1" ht="19.9" customHeight="1" hidden="1">
      <c r="B98" s="108"/>
      <c r="D98" s="109" t="s">
        <v>117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7" customFormat="1" ht="19.9" customHeight="1" hidden="1">
      <c r="B99" s="108"/>
      <c r="D99" s="109" t="s">
        <v>118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7" customFormat="1" ht="19.9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J168</f>
        <v>0</v>
      </c>
      <c r="L100" s="108"/>
    </row>
    <row r="101" spans="2:12" s="7" customFormat="1" ht="19.9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J174</f>
        <v>0</v>
      </c>
      <c r="L101" s="108"/>
    </row>
    <row r="102" spans="2:12" s="6" customFormat="1" ht="24.95" customHeight="1" hidden="1">
      <c r="B102" s="104"/>
      <c r="D102" s="105" t="s">
        <v>121</v>
      </c>
      <c r="E102" s="106"/>
      <c r="F102" s="106"/>
      <c r="G102" s="106"/>
      <c r="H102" s="106"/>
      <c r="I102" s="106"/>
      <c r="J102" s="107">
        <f>J176</f>
        <v>0</v>
      </c>
      <c r="L102" s="104"/>
    </row>
    <row r="103" spans="2:12" s="7" customFormat="1" ht="19.9" customHeight="1" hidden="1">
      <c r="B103" s="108"/>
      <c r="D103" s="109" t="s">
        <v>122</v>
      </c>
      <c r="E103" s="110"/>
      <c r="F103" s="110"/>
      <c r="G103" s="110"/>
      <c r="H103" s="110"/>
      <c r="I103" s="110"/>
      <c r="J103" s="111">
        <f>J177</f>
        <v>0</v>
      </c>
      <c r="L103" s="108"/>
    </row>
    <row r="104" spans="2:12" s="7" customFormat="1" ht="19.9" customHeight="1" hidden="1">
      <c r="B104" s="108"/>
      <c r="D104" s="109" t="s">
        <v>123</v>
      </c>
      <c r="E104" s="110"/>
      <c r="F104" s="110"/>
      <c r="G104" s="110"/>
      <c r="H104" s="110"/>
      <c r="I104" s="110"/>
      <c r="J104" s="111">
        <f>J179</f>
        <v>0</v>
      </c>
      <c r="L104" s="108"/>
    </row>
    <row r="105" spans="2:12" s="7" customFormat="1" ht="19.9" customHeight="1" hidden="1">
      <c r="B105" s="108"/>
      <c r="D105" s="109" t="s">
        <v>124</v>
      </c>
      <c r="E105" s="110"/>
      <c r="F105" s="110"/>
      <c r="G105" s="110"/>
      <c r="H105" s="110"/>
      <c r="I105" s="110"/>
      <c r="J105" s="111">
        <f>J182</f>
        <v>0</v>
      </c>
      <c r="L105" s="108"/>
    </row>
    <row r="106" spans="2:12" s="7" customFormat="1" ht="19.9" customHeight="1" hidden="1">
      <c r="B106" s="108"/>
      <c r="D106" s="109" t="s">
        <v>125</v>
      </c>
      <c r="E106" s="110"/>
      <c r="F106" s="110"/>
      <c r="G106" s="110"/>
      <c r="H106" s="110"/>
      <c r="I106" s="110"/>
      <c r="J106" s="111">
        <f>J184</f>
        <v>0</v>
      </c>
      <c r="L106" s="108"/>
    </row>
    <row r="107" spans="2:12" s="7" customFormat="1" ht="19.9" customHeight="1" hidden="1">
      <c r="B107" s="108"/>
      <c r="D107" s="109" t="s">
        <v>126</v>
      </c>
      <c r="E107" s="110"/>
      <c r="F107" s="110"/>
      <c r="G107" s="110"/>
      <c r="H107" s="110"/>
      <c r="I107" s="110"/>
      <c r="J107" s="111">
        <f>J186</f>
        <v>0</v>
      </c>
      <c r="L107" s="108"/>
    </row>
    <row r="108" spans="2:12" s="7" customFormat="1" ht="19.9" customHeight="1" hidden="1">
      <c r="B108" s="108"/>
      <c r="D108" s="109" t="s">
        <v>127</v>
      </c>
      <c r="E108" s="110"/>
      <c r="F108" s="110"/>
      <c r="G108" s="110"/>
      <c r="H108" s="110"/>
      <c r="I108" s="110"/>
      <c r="J108" s="111">
        <f>J192</f>
        <v>0</v>
      </c>
      <c r="L108" s="108"/>
    </row>
    <row r="109" spans="2:12" s="7" customFormat="1" ht="19.9" customHeight="1" hidden="1">
      <c r="B109" s="108"/>
      <c r="D109" s="109" t="s">
        <v>128</v>
      </c>
      <c r="E109" s="110"/>
      <c r="F109" s="110"/>
      <c r="G109" s="110"/>
      <c r="H109" s="110"/>
      <c r="I109" s="110"/>
      <c r="J109" s="111">
        <f>J208</f>
        <v>0</v>
      </c>
      <c r="L109" s="108"/>
    </row>
    <row r="110" spans="2:12" s="7" customFormat="1" ht="19.9" customHeight="1" hidden="1">
      <c r="B110" s="108"/>
      <c r="D110" s="109" t="s">
        <v>129</v>
      </c>
      <c r="E110" s="110"/>
      <c r="F110" s="110"/>
      <c r="G110" s="110"/>
      <c r="H110" s="110"/>
      <c r="I110" s="110"/>
      <c r="J110" s="111">
        <f>J225</f>
        <v>0</v>
      </c>
      <c r="L110" s="108"/>
    </row>
    <row r="111" spans="2:12" s="7" customFormat="1" ht="19.9" customHeight="1" hidden="1">
      <c r="B111" s="108"/>
      <c r="D111" s="109" t="s">
        <v>130</v>
      </c>
      <c r="E111" s="110"/>
      <c r="F111" s="110"/>
      <c r="G111" s="110"/>
      <c r="H111" s="110"/>
      <c r="I111" s="110"/>
      <c r="J111" s="111">
        <f>J232</f>
        <v>0</v>
      </c>
      <c r="L111" s="108"/>
    </row>
    <row r="112" spans="2:12" s="7" customFormat="1" ht="19.9" customHeight="1" hidden="1">
      <c r="B112" s="108"/>
      <c r="D112" s="109" t="s">
        <v>131</v>
      </c>
      <c r="E112" s="110"/>
      <c r="F112" s="110"/>
      <c r="G112" s="110"/>
      <c r="H112" s="110"/>
      <c r="I112" s="110"/>
      <c r="J112" s="111">
        <f>J248</f>
        <v>0</v>
      </c>
      <c r="L112" s="108"/>
    </row>
    <row r="113" spans="1:31" s="2" customFormat="1" ht="21.75" customHeight="1" hidden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 hidden="1">
      <c r="A114" s="25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ht="12" hidden="1"/>
    <row r="116" ht="12" hidden="1"/>
    <row r="117" ht="12" hidden="1"/>
    <row r="118" spans="1:31" s="2" customFormat="1" ht="6.95" customHeight="1">
      <c r="A118" s="25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24.95" customHeight="1">
      <c r="A119" s="25"/>
      <c r="B119" s="26"/>
      <c r="C119" s="17" t="s">
        <v>132</v>
      </c>
      <c r="D119" s="25"/>
      <c r="E119" s="25"/>
      <c r="F119" s="25"/>
      <c r="G119" s="25"/>
      <c r="H119" s="25"/>
      <c r="I119" s="25"/>
      <c r="J119" s="25"/>
      <c r="K119" s="25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14</v>
      </c>
      <c r="D121" s="25"/>
      <c r="E121" s="25"/>
      <c r="F121" s="25"/>
      <c r="G121" s="25"/>
      <c r="H121" s="25"/>
      <c r="I121" s="25"/>
      <c r="J121" s="25"/>
      <c r="K121" s="25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553" t="str">
        <f>E7</f>
        <v>Rekonstrukce a modernizace-III.etapa</v>
      </c>
      <c r="F122" s="554"/>
      <c r="G122" s="554"/>
      <c r="H122" s="554"/>
      <c r="I122" s="25"/>
      <c r="J122" s="25"/>
      <c r="K122" s="25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109</v>
      </c>
      <c r="D123" s="25"/>
      <c r="E123" s="25"/>
      <c r="F123" s="25"/>
      <c r="G123" s="25"/>
      <c r="H123" s="25"/>
      <c r="I123" s="25"/>
      <c r="J123" s="25"/>
      <c r="K123" s="25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6.5" customHeight="1">
      <c r="A124" s="25"/>
      <c r="B124" s="26"/>
      <c r="C124" s="25"/>
      <c r="D124" s="25"/>
      <c r="E124" s="544" t="str">
        <f>E9</f>
        <v>UHK-PK 5 - SO-05-VCHOD E</v>
      </c>
      <c r="F124" s="555"/>
      <c r="G124" s="555"/>
      <c r="H124" s="555"/>
      <c r="I124" s="25"/>
      <c r="J124" s="25"/>
      <c r="K124" s="25"/>
      <c r="L124" s="3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18</v>
      </c>
      <c r="D126" s="25"/>
      <c r="E126" s="25"/>
      <c r="F126" s="20" t="str">
        <f>F12</f>
        <v>Nový Hradec Králové</v>
      </c>
      <c r="G126" s="25"/>
      <c r="H126" s="25"/>
      <c r="I126" s="22" t="s">
        <v>20</v>
      </c>
      <c r="J126" s="47" t="str">
        <f>IF(J12="","",J12)</f>
        <v>12. 6. 2022</v>
      </c>
      <c r="K126" s="25"/>
      <c r="L126" s="3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22</v>
      </c>
      <c r="D128" s="25"/>
      <c r="E128" s="25"/>
      <c r="F128" s="20" t="str">
        <f>E15</f>
        <v>Univerzita Hradec Králové</v>
      </c>
      <c r="G128" s="25"/>
      <c r="H128" s="25"/>
      <c r="I128" s="22" t="s">
        <v>28</v>
      </c>
      <c r="J128" s="23" t="str">
        <f>E21</f>
        <v>Pridos Hradec Králové</v>
      </c>
      <c r="K128" s="25"/>
      <c r="L128" s="3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" customFormat="1" ht="15.2" customHeight="1">
      <c r="A129" s="25"/>
      <c r="B129" s="26"/>
      <c r="C129" s="22" t="s">
        <v>26</v>
      </c>
      <c r="D129" s="25"/>
      <c r="E129" s="25"/>
      <c r="F129" s="20" t="str">
        <f>IF(E18="","",E18)</f>
        <v>bude určen ve výběrovém řízení</v>
      </c>
      <c r="G129" s="25"/>
      <c r="H129" s="25"/>
      <c r="I129" s="22" t="s">
        <v>31</v>
      </c>
      <c r="J129" s="23" t="str">
        <f>E24</f>
        <v>Ing.Pavel Michálek</v>
      </c>
      <c r="K129" s="25"/>
      <c r="L129" s="3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" customFormat="1" ht="29.25" customHeight="1">
      <c r="A131" s="112"/>
      <c r="B131" s="113"/>
      <c r="C131" s="114" t="s">
        <v>133</v>
      </c>
      <c r="D131" s="115" t="s">
        <v>59</v>
      </c>
      <c r="E131" s="115" t="s">
        <v>55</v>
      </c>
      <c r="F131" s="115" t="s">
        <v>56</v>
      </c>
      <c r="G131" s="115" t="s">
        <v>134</v>
      </c>
      <c r="H131" s="115" t="s">
        <v>135</v>
      </c>
      <c r="I131" s="115" t="s">
        <v>136</v>
      </c>
      <c r="J131" s="115" t="s">
        <v>113</v>
      </c>
      <c r="K131" s="116" t="s">
        <v>137</v>
      </c>
      <c r="L131" s="117"/>
      <c r="M131" s="54" t="s">
        <v>1</v>
      </c>
      <c r="N131" s="55" t="s">
        <v>38</v>
      </c>
      <c r="O131" s="55" t="s">
        <v>138</v>
      </c>
      <c r="P131" s="55" t="s">
        <v>139</v>
      </c>
      <c r="Q131" s="55" t="s">
        <v>140</v>
      </c>
      <c r="R131" s="55" t="s">
        <v>141</v>
      </c>
      <c r="S131" s="55" t="s">
        <v>142</v>
      </c>
      <c r="T131" s="56" t="s">
        <v>143</v>
      </c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63" s="2" customFormat="1" ht="22.9" customHeight="1">
      <c r="A132" s="25"/>
      <c r="B132" s="26"/>
      <c r="C132" s="61" t="s">
        <v>144</v>
      </c>
      <c r="D132" s="25"/>
      <c r="E132" s="25"/>
      <c r="F132" s="25"/>
      <c r="G132" s="25"/>
      <c r="H132" s="25"/>
      <c r="I132" s="25"/>
      <c r="J132" s="118">
        <f>BK132+J222+J223</f>
        <v>0</v>
      </c>
      <c r="K132" s="25"/>
      <c r="L132" s="26"/>
      <c r="M132" s="57"/>
      <c r="N132" s="48"/>
      <c r="O132" s="58"/>
      <c r="P132" s="119">
        <f>P133+P176</f>
        <v>424.287067</v>
      </c>
      <c r="Q132" s="58"/>
      <c r="R132" s="119">
        <f>R133+R176</f>
        <v>10.743886409999998</v>
      </c>
      <c r="S132" s="58"/>
      <c r="T132" s="120">
        <f>T133+T176</f>
        <v>4.437228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3" t="s">
        <v>73</v>
      </c>
      <c r="AU132" s="13" t="s">
        <v>115</v>
      </c>
      <c r="BK132" s="121">
        <f>BK133+BK176</f>
        <v>0</v>
      </c>
    </row>
    <row r="133" spans="2:63" s="9" customFormat="1" ht="25.9" customHeight="1">
      <c r="B133" s="122"/>
      <c r="D133" s="123" t="s">
        <v>73</v>
      </c>
      <c r="E133" s="124" t="s">
        <v>145</v>
      </c>
      <c r="F133" s="124" t="s">
        <v>146</v>
      </c>
      <c r="J133" s="125">
        <f>BK133</f>
        <v>0</v>
      </c>
      <c r="L133" s="122"/>
      <c r="M133" s="126"/>
      <c r="N133" s="127"/>
      <c r="O133" s="127"/>
      <c r="P133" s="128">
        <f>P134+P153+P168+P174</f>
        <v>135.514197</v>
      </c>
      <c r="Q133" s="127"/>
      <c r="R133" s="128">
        <f>R134+R153+R168+R174</f>
        <v>7.7167476599999985</v>
      </c>
      <c r="S133" s="127"/>
      <c r="T133" s="129">
        <f>T134+T153+T168+T174</f>
        <v>4.255928</v>
      </c>
      <c r="AR133" s="123" t="s">
        <v>82</v>
      </c>
      <c r="AT133" s="130" t="s">
        <v>73</v>
      </c>
      <c r="AU133" s="130" t="s">
        <v>74</v>
      </c>
      <c r="AY133" s="123" t="s">
        <v>147</v>
      </c>
      <c r="BK133" s="131">
        <f>BK134+BK153+BK168+BK174</f>
        <v>0</v>
      </c>
    </row>
    <row r="134" spans="2:63" s="9" customFormat="1" ht="22.9" customHeight="1">
      <c r="B134" s="122"/>
      <c r="D134" s="123" t="s">
        <v>73</v>
      </c>
      <c r="E134" s="132" t="s">
        <v>148</v>
      </c>
      <c r="F134" s="132" t="s">
        <v>149</v>
      </c>
      <c r="J134" s="133">
        <f>BK134</f>
        <v>0</v>
      </c>
      <c r="L134" s="122"/>
      <c r="M134" s="126"/>
      <c r="N134" s="127"/>
      <c r="O134" s="127"/>
      <c r="P134" s="128">
        <f>SUM(P135:P152)</f>
        <v>30.071177999999996</v>
      </c>
      <c r="Q134" s="127"/>
      <c r="R134" s="128">
        <f>SUM(R135:R152)</f>
        <v>7.692447659999998</v>
      </c>
      <c r="S134" s="127"/>
      <c r="T134" s="129">
        <f>SUM(T135:T152)</f>
        <v>0</v>
      </c>
      <c r="AR134" s="123" t="s">
        <v>82</v>
      </c>
      <c r="AT134" s="130" t="s">
        <v>73</v>
      </c>
      <c r="AU134" s="130" t="s">
        <v>82</v>
      </c>
      <c r="AY134" s="123" t="s">
        <v>147</v>
      </c>
      <c r="BK134" s="131">
        <f>SUM(BK135:BK152)</f>
        <v>0</v>
      </c>
    </row>
    <row r="135" spans="1:65" s="2" customFormat="1" ht="16.5" customHeight="1">
      <c r="A135" s="25"/>
      <c r="B135" s="134"/>
      <c r="C135" s="135" t="s">
        <v>82</v>
      </c>
      <c r="D135" s="135" t="s">
        <v>150</v>
      </c>
      <c r="E135" s="136" t="s">
        <v>151</v>
      </c>
      <c r="F135" s="137" t="s">
        <v>152</v>
      </c>
      <c r="G135" s="138" t="s">
        <v>153</v>
      </c>
      <c r="H135" s="139">
        <v>4</v>
      </c>
      <c r="I135" s="331"/>
      <c r="J135" s="140">
        <f>ROUND(I135*H135,2)</f>
        <v>0</v>
      </c>
      <c r="K135" s="137" t="s">
        <v>154</v>
      </c>
      <c r="L135" s="26"/>
      <c r="M135" s="141" t="s">
        <v>1</v>
      </c>
      <c r="N135" s="142" t="s">
        <v>40</v>
      </c>
      <c r="O135" s="143">
        <v>0.106</v>
      </c>
      <c r="P135" s="143">
        <f>O135*H135</f>
        <v>0.424</v>
      </c>
      <c r="Q135" s="143">
        <v>0.0065</v>
      </c>
      <c r="R135" s="143">
        <f>Q135*H135</f>
        <v>0.026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155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84</v>
      </c>
      <c r="BK135" s="146">
        <f>ROUND(I135*H135,2)</f>
        <v>0</v>
      </c>
      <c r="BL135" s="13" t="s">
        <v>155</v>
      </c>
      <c r="BM135" s="145" t="s">
        <v>156</v>
      </c>
    </row>
    <row r="136" spans="2:51" s="10" customFormat="1" ht="12">
      <c r="B136" s="147"/>
      <c r="D136" s="148" t="s">
        <v>157</v>
      </c>
      <c r="E136" s="149" t="s">
        <v>1</v>
      </c>
      <c r="F136" s="150" t="s">
        <v>158</v>
      </c>
      <c r="H136" s="151">
        <v>4</v>
      </c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24.2" customHeight="1">
      <c r="A137" s="25"/>
      <c r="B137" s="134"/>
      <c r="C137" s="135" t="s">
        <v>84</v>
      </c>
      <c r="D137" s="135" t="s">
        <v>150</v>
      </c>
      <c r="E137" s="136" t="s">
        <v>159</v>
      </c>
      <c r="F137" s="137" t="s">
        <v>160</v>
      </c>
      <c r="G137" s="138" t="s">
        <v>153</v>
      </c>
      <c r="H137" s="139">
        <v>4</v>
      </c>
      <c r="I137" s="331"/>
      <c r="J137" s="140">
        <f>ROUND(I137*H137,2)</f>
        <v>0</v>
      </c>
      <c r="K137" s="137" t="s">
        <v>154</v>
      </c>
      <c r="L137" s="26"/>
      <c r="M137" s="141" t="s">
        <v>1</v>
      </c>
      <c r="N137" s="142" t="s">
        <v>40</v>
      </c>
      <c r="O137" s="143">
        <v>0.272</v>
      </c>
      <c r="P137" s="143">
        <f>O137*H137</f>
        <v>1.088</v>
      </c>
      <c r="Q137" s="143">
        <v>0.004</v>
      </c>
      <c r="R137" s="143">
        <f>Q137*H137</f>
        <v>0.016</v>
      </c>
      <c r="S137" s="143">
        <v>0</v>
      </c>
      <c r="T137" s="144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155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84</v>
      </c>
      <c r="BK137" s="146">
        <f>ROUND(I137*H137,2)</f>
        <v>0</v>
      </c>
      <c r="BL137" s="13" t="s">
        <v>155</v>
      </c>
      <c r="BM137" s="145" t="s">
        <v>161</v>
      </c>
    </row>
    <row r="138" spans="1:65" s="2" customFormat="1" ht="24.2" customHeight="1">
      <c r="A138" s="25"/>
      <c r="B138" s="134"/>
      <c r="C138" s="135" t="s">
        <v>162</v>
      </c>
      <c r="D138" s="135" t="s">
        <v>150</v>
      </c>
      <c r="E138" s="136" t="s">
        <v>163</v>
      </c>
      <c r="F138" s="137" t="s">
        <v>600</v>
      </c>
      <c r="G138" s="138" t="s">
        <v>153</v>
      </c>
      <c r="H138" s="139">
        <v>9</v>
      </c>
      <c r="I138" s="331"/>
      <c r="J138" s="140">
        <f>ROUND(I138*H138,2)</f>
        <v>0</v>
      </c>
      <c r="K138" s="137" t="s">
        <v>1</v>
      </c>
      <c r="L138" s="26"/>
      <c r="M138" s="141" t="s">
        <v>1</v>
      </c>
      <c r="N138" s="142" t="s">
        <v>40</v>
      </c>
      <c r="O138" s="143">
        <v>0.075</v>
      </c>
      <c r="P138" s="143">
        <f>O138*H138</f>
        <v>0.6749999999999999</v>
      </c>
      <c r="Q138" s="143">
        <v>0.0003</v>
      </c>
      <c r="R138" s="143">
        <f>Q138*H138</f>
        <v>0.0026999999999999997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155</v>
      </c>
      <c r="AT138" s="145" t="s">
        <v>150</v>
      </c>
      <c r="AU138" s="145" t="s">
        <v>84</v>
      </c>
      <c r="AY138" s="13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84</v>
      </c>
      <c r="BK138" s="146">
        <f>ROUND(I138*H138,2)</f>
        <v>0</v>
      </c>
      <c r="BL138" s="13" t="s">
        <v>155</v>
      </c>
      <c r="BM138" s="145" t="s">
        <v>164</v>
      </c>
    </row>
    <row r="139" spans="1:65" s="2" customFormat="1" ht="33" customHeight="1">
      <c r="A139" s="25"/>
      <c r="B139" s="134"/>
      <c r="C139" s="135" t="s">
        <v>155</v>
      </c>
      <c r="D139" s="135" t="s">
        <v>150</v>
      </c>
      <c r="E139" s="136" t="s">
        <v>165</v>
      </c>
      <c r="F139" s="137" t="s">
        <v>166</v>
      </c>
      <c r="G139" s="138" t="s">
        <v>153</v>
      </c>
      <c r="H139" s="139">
        <v>9</v>
      </c>
      <c r="I139" s="331"/>
      <c r="J139" s="140">
        <f>ROUND(I139*H139,2)</f>
        <v>0</v>
      </c>
      <c r="K139" s="137" t="s">
        <v>154</v>
      </c>
      <c r="L139" s="26"/>
      <c r="M139" s="141" t="s">
        <v>1</v>
      </c>
      <c r="N139" s="142" t="s">
        <v>40</v>
      </c>
      <c r="O139" s="143">
        <v>0.497</v>
      </c>
      <c r="P139" s="143">
        <f>O139*H139</f>
        <v>4.473</v>
      </c>
      <c r="Q139" s="143">
        <v>0.07396</v>
      </c>
      <c r="R139" s="143">
        <f>Q139*H139</f>
        <v>0.66564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155</v>
      </c>
      <c r="AT139" s="145" t="s">
        <v>150</v>
      </c>
      <c r="AU139" s="145" t="s">
        <v>84</v>
      </c>
      <c r="AY139" s="13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84</v>
      </c>
      <c r="BK139" s="146">
        <f>ROUND(I139*H139,2)</f>
        <v>0</v>
      </c>
      <c r="BL139" s="13" t="s">
        <v>155</v>
      </c>
      <c r="BM139" s="145" t="s">
        <v>167</v>
      </c>
    </row>
    <row r="140" spans="1:65" s="2" customFormat="1" ht="16.5" customHeight="1">
      <c r="A140" s="25"/>
      <c r="B140" s="134"/>
      <c r="C140" s="135" t="s">
        <v>168</v>
      </c>
      <c r="D140" s="135" t="s">
        <v>150</v>
      </c>
      <c r="E140" s="136" t="s">
        <v>169</v>
      </c>
      <c r="F140" s="137" t="s">
        <v>170</v>
      </c>
      <c r="G140" s="138" t="s">
        <v>153</v>
      </c>
      <c r="H140" s="139">
        <v>9</v>
      </c>
      <c r="I140" s="331"/>
      <c r="J140" s="140">
        <f>ROUND(I140*H140,2)</f>
        <v>0</v>
      </c>
      <c r="K140" s="137" t="s">
        <v>154</v>
      </c>
      <c r="L140" s="26"/>
      <c r="M140" s="141" t="s">
        <v>1</v>
      </c>
      <c r="N140" s="142" t="s">
        <v>40</v>
      </c>
      <c r="O140" s="143">
        <v>0.14</v>
      </c>
      <c r="P140" s="143">
        <f>O140*H140</f>
        <v>1.2600000000000002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155</v>
      </c>
      <c r="AT140" s="145" t="s">
        <v>150</v>
      </c>
      <c r="AU140" s="145" t="s">
        <v>84</v>
      </c>
      <c r="AY140" s="13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84</v>
      </c>
      <c r="BK140" s="146">
        <f>ROUND(I140*H140,2)</f>
        <v>0</v>
      </c>
      <c r="BL140" s="13" t="s">
        <v>155</v>
      </c>
      <c r="BM140" s="145" t="s">
        <v>171</v>
      </c>
    </row>
    <row r="141" spans="2:51" s="10" customFormat="1" ht="12">
      <c r="B141" s="147"/>
      <c r="D141" s="148" t="s">
        <v>157</v>
      </c>
      <c r="E141" s="149" t="s">
        <v>1</v>
      </c>
      <c r="F141" s="150" t="s">
        <v>172</v>
      </c>
      <c r="H141" s="151">
        <v>9</v>
      </c>
      <c r="L141" s="147"/>
      <c r="M141" s="152"/>
      <c r="N141" s="153"/>
      <c r="O141" s="153"/>
      <c r="P141" s="153"/>
      <c r="Q141" s="153"/>
      <c r="R141" s="153"/>
      <c r="S141" s="153"/>
      <c r="T141" s="154"/>
      <c r="AT141" s="149" t="s">
        <v>157</v>
      </c>
      <c r="AU141" s="149" t="s">
        <v>84</v>
      </c>
      <c r="AV141" s="10" t="s">
        <v>84</v>
      </c>
      <c r="AW141" s="10" t="s">
        <v>30</v>
      </c>
      <c r="AX141" s="10" t="s">
        <v>82</v>
      </c>
      <c r="AY141" s="149" t="s">
        <v>147</v>
      </c>
    </row>
    <row r="142" spans="1:65" s="2" customFormat="1" ht="33" customHeight="1">
      <c r="A142" s="25"/>
      <c r="B142" s="134"/>
      <c r="C142" s="135" t="s">
        <v>148</v>
      </c>
      <c r="D142" s="135" t="s">
        <v>150</v>
      </c>
      <c r="E142" s="136" t="s">
        <v>173</v>
      </c>
      <c r="F142" s="137" t="s">
        <v>174</v>
      </c>
      <c r="G142" s="138" t="s">
        <v>175</v>
      </c>
      <c r="H142" s="139">
        <v>1.607</v>
      </c>
      <c r="I142" s="331"/>
      <c r="J142" s="140">
        <f>ROUND(I142*H142,2)</f>
        <v>0</v>
      </c>
      <c r="K142" s="137" t="s">
        <v>154</v>
      </c>
      <c r="L142" s="26"/>
      <c r="M142" s="141" t="s">
        <v>1</v>
      </c>
      <c r="N142" s="142" t="s">
        <v>40</v>
      </c>
      <c r="O142" s="143">
        <v>2.317</v>
      </c>
      <c r="P142" s="143">
        <f>O142*H142</f>
        <v>3.7234190000000003</v>
      </c>
      <c r="Q142" s="143">
        <v>2.50187</v>
      </c>
      <c r="R142" s="143">
        <f>Q142*H142</f>
        <v>4.0205050899999994</v>
      </c>
      <c r="S142" s="143">
        <v>0</v>
      </c>
      <c r="T142" s="144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5" t="s">
        <v>155</v>
      </c>
      <c r="AT142" s="145" t="s">
        <v>150</v>
      </c>
      <c r="AU142" s="145" t="s">
        <v>84</v>
      </c>
      <c r="AY142" s="13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3" t="s">
        <v>84</v>
      </c>
      <c r="BK142" s="146">
        <f>ROUND(I142*H142,2)</f>
        <v>0</v>
      </c>
      <c r="BL142" s="13" t="s">
        <v>155</v>
      </c>
      <c r="BM142" s="145" t="s">
        <v>176</v>
      </c>
    </row>
    <row r="143" spans="2:51" s="10" customFormat="1" ht="12">
      <c r="B143" s="147"/>
      <c r="D143" s="148" t="s">
        <v>157</v>
      </c>
      <c r="E143" s="149" t="s">
        <v>1</v>
      </c>
      <c r="F143" s="150" t="s">
        <v>177</v>
      </c>
      <c r="H143" s="151">
        <v>1.607</v>
      </c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82</v>
      </c>
      <c r="AY143" s="149" t="s">
        <v>147</v>
      </c>
    </row>
    <row r="144" spans="1:65" s="2" customFormat="1" ht="33" customHeight="1">
      <c r="A144" s="25"/>
      <c r="B144" s="134"/>
      <c r="C144" s="135" t="s">
        <v>178</v>
      </c>
      <c r="D144" s="135" t="s">
        <v>150</v>
      </c>
      <c r="E144" s="136" t="s">
        <v>179</v>
      </c>
      <c r="F144" s="137" t="s">
        <v>180</v>
      </c>
      <c r="G144" s="138" t="s">
        <v>175</v>
      </c>
      <c r="H144" s="139">
        <v>3.214</v>
      </c>
      <c r="I144" s="331"/>
      <c r="J144" s="140">
        <f>ROUND(I144*H144,2)</f>
        <v>0</v>
      </c>
      <c r="K144" s="137" t="s">
        <v>154</v>
      </c>
      <c r="L144" s="26"/>
      <c r="M144" s="141" t="s">
        <v>1</v>
      </c>
      <c r="N144" s="142" t="s">
        <v>40</v>
      </c>
      <c r="O144" s="143">
        <v>0.205</v>
      </c>
      <c r="P144" s="143">
        <f>O144*H144</f>
        <v>0.65887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155</v>
      </c>
      <c r="AT144" s="145" t="s">
        <v>150</v>
      </c>
      <c r="AU144" s="145" t="s">
        <v>84</v>
      </c>
      <c r="AY144" s="13" t="s">
        <v>147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84</v>
      </c>
      <c r="BK144" s="146">
        <f>ROUND(I144*H144,2)</f>
        <v>0</v>
      </c>
      <c r="BL144" s="13" t="s">
        <v>155</v>
      </c>
      <c r="BM144" s="145" t="s">
        <v>181</v>
      </c>
    </row>
    <row r="145" spans="2:51" s="10" customFormat="1" ht="12">
      <c r="B145" s="147"/>
      <c r="D145" s="148" t="s">
        <v>157</v>
      </c>
      <c r="E145" s="149" t="s">
        <v>1</v>
      </c>
      <c r="F145" s="150" t="s">
        <v>182</v>
      </c>
      <c r="H145" s="151">
        <v>3.214</v>
      </c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84</v>
      </c>
      <c r="AV145" s="10" t="s">
        <v>84</v>
      </c>
      <c r="AW145" s="10" t="s">
        <v>30</v>
      </c>
      <c r="AX145" s="10" t="s">
        <v>82</v>
      </c>
      <c r="AY145" s="149" t="s">
        <v>147</v>
      </c>
    </row>
    <row r="146" spans="1:65" s="2" customFormat="1" ht="24.2" customHeight="1">
      <c r="A146" s="25"/>
      <c r="B146" s="134"/>
      <c r="C146" s="135" t="s">
        <v>183</v>
      </c>
      <c r="D146" s="135" t="s">
        <v>150</v>
      </c>
      <c r="E146" s="136" t="s">
        <v>184</v>
      </c>
      <c r="F146" s="137" t="s">
        <v>185</v>
      </c>
      <c r="G146" s="138" t="s">
        <v>175</v>
      </c>
      <c r="H146" s="139">
        <v>3.214</v>
      </c>
      <c r="I146" s="331"/>
      <c r="J146" s="140">
        <f>ROUND(I146*H146,2)</f>
        <v>0</v>
      </c>
      <c r="K146" s="137" t="s">
        <v>154</v>
      </c>
      <c r="L146" s="26"/>
      <c r="M146" s="141" t="s">
        <v>1</v>
      </c>
      <c r="N146" s="142" t="s">
        <v>40</v>
      </c>
      <c r="O146" s="143">
        <v>0.188</v>
      </c>
      <c r="P146" s="143">
        <f>O146*H146</f>
        <v>0.604232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155</v>
      </c>
      <c r="AT146" s="145" t="s">
        <v>150</v>
      </c>
      <c r="AU146" s="145" t="s">
        <v>84</v>
      </c>
      <c r="AY146" s="13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3" t="s">
        <v>84</v>
      </c>
      <c r="BK146" s="146">
        <f>ROUND(I146*H146,2)</f>
        <v>0</v>
      </c>
      <c r="BL146" s="13" t="s">
        <v>155</v>
      </c>
      <c r="BM146" s="145" t="s">
        <v>186</v>
      </c>
    </row>
    <row r="147" spans="1:65" s="2" customFormat="1" ht="16.5" customHeight="1">
      <c r="A147" s="25"/>
      <c r="B147" s="134"/>
      <c r="C147" s="135" t="s">
        <v>187</v>
      </c>
      <c r="D147" s="135" t="s">
        <v>150</v>
      </c>
      <c r="E147" s="136" t="s">
        <v>188</v>
      </c>
      <c r="F147" s="137" t="s">
        <v>189</v>
      </c>
      <c r="G147" s="138" t="s">
        <v>190</v>
      </c>
      <c r="H147" s="139">
        <v>0.061</v>
      </c>
      <c r="I147" s="331"/>
      <c r="J147" s="140">
        <f>ROUND(I147*H147,2)</f>
        <v>0</v>
      </c>
      <c r="K147" s="137" t="s">
        <v>154</v>
      </c>
      <c r="L147" s="26"/>
      <c r="M147" s="141" t="s">
        <v>1</v>
      </c>
      <c r="N147" s="142" t="s">
        <v>40</v>
      </c>
      <c r="O147" s="143">
        <v>15.231</v>
      </c>
      <c r="P147" s="143">
        <f>O147*H147</f>
        <v>0.929091</v>
      </c>
      <c r="Q147" s="143">
        <v>1.06277</v>
      </c>
      <c r="R147" s="143">
        <f>Q147*H147</f>
        <v>0.06482897</v>
      </c>
      <c r="S147" s="143">
        <v>0</v>
      </c>
      <c r="T147" s="144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155</v>
      </c>
      <c r="AT147" s="145" t="s">
        <v>150</v>
      </c>
      <c r="AU147" s="145" t="s">
        <v>84</v>
      </c>
      <c r="AY147" s="13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3" t="s">
        <v>84</v>
      </c>
      <c r="BK147" s="146">
        <f>ROUND(I147*H147,2)</f>
        <v>0</v>
      </c>
      <c r="BL147" s="13" t="s">
        <v>155</v>
      </c>
      <c r="BM147" s="145" t="s">
        <v>191</v>
      </c>
    </row>
    <row r="148" spans="2:51" s="10" customFormat="1" ht="12">
      <c r="B148" s="147"/>
      <c r="D148" s="148" t="s">
        <v>157</v>
      </c>
      <c r="E148" s="149" t="s">
        <v>1</v>
      </c>
      <c r="F148" s="150" t="s">
        <v>192</v>
      </c>
      <c r="H148" s="151">
        <v>0.061</v>
      </c>
      <c r="L148" s="147"/>
      <c r="M148" s="152"/>
      <c r="N148" s="153"/>
      <c r="O148" s="153"/>
      <c r="P148" s="153"/>
      <c r="Q148" s="153"/>
      <c r="R148" s="153"/>
      <c r="S148" s="153"/>
      <c r="T148" s="154"/>
      <c r="AT148" s="149" t="s">
        <v>157</v>
      </c>
      <c r="AU148" s="149" t="s">
        <v>84</v>
      </c>
      <c r="AV148" s="10" t="s">
        <v>84</v>
      </c>
      <c r="AW148" s="10" t="s">
        <v>30</v>
      </c>
      <c r="AX148" s="10" t="s">
        <v>82</v>
      </c>
      <c r="AY148" s="149" t="s">
        <v>147</v>
      </c>
    </row>
    <row r="149" spans="1:65" s="2" customFormat="1" ht="24.2" customHeight="1">
      <c r="A149" s="25"/>
      <c r="B149" s="134"/>
      <c r="C149" s="135" t="s">
        <v>193</v>
      </c>
      <c r="D149" s="135" t="s">
        <v>150</v>
      </c>
      <c r="E149" s="136" t="s">
        <v>194</v>
      </c>
      <c r="F149" s="137" t="s">
        <v>195</v>
      </c>
      <c r="G149" s="138" t="s">
        <v>153</v>
      </c>
      <c r="H149" s="139">
        <v>49.717</v>
      </c>
      <c r="I149" s="331"/>
      <c r="J149" s="140">
        <f>ROUND(I149*H149,2)</f>
        <v>0</v>
      </c>
      <c r="K149" s="137" t="s">
        <v>154</v>
      </c>
      <c r="L149" s="26"/>
      <c r="M149" s="141" t="s">
        <v>1</v>
      </c>
      <c r="N149" s="142" t="s">
        <v>40</v>
      </c>
      <c r="O149" s="143">
        <v>0.31</v>
      </c>
      <c r="P149" s="143">
        <f>O149*H149</f>
        <v>15.41227</v>
      </c>
      <c r="Q149" s="143">
        <v>0.0408</v>
      </c>
      <c r="R149" s="143">
        <f>Q149*H149</f>
        <v>2.0284536</v>
      </c>
      <c r="S149" s="143">
        <v>0</v>
      </c>
      <c r="T149" s="144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155</v>
      </c>
      <c r="AT149" s="145" t="s">
        <v>150</v>
      </c>
      <c r="AU149" s="145" t="s">
        <v>84</v>
      </c>
      <c r="AY149" s="13" t="s">
        <v>147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3" t="s">
        <v>84</v>
      </c>
      <c r="BK149" s="146">
        <f>ROUND(I149*H149,2)</f>
        <v>0</v>
      </c>
      <c r="BL149" s="13" t="s">
        <v>155</v>
      </c>
      <c r="BM149" s="145" t="s">
        <v>196</v>
      </c>
    </row>
    <row r="150" spans="2:51" s="10" customFormat="1" ht="12">
      <c r="B150" s="147"/>
      <c r="D150" s="148" t="s">
        <v>157</v>
      </c>
      <c r="E150" s="149" t="s">
        <v>1</v>
      </c>
      <c r="F150" s="150" t="s">
        <v>197</v>
      </c>
      <c r="H150" s="151">
        <v>49.717</v>
      </c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84</v>
      </c>
      <c r="AV150" s="10" t="s">
        <v>84</v>
      </c>
      <c r="AW150" s="10" t="s">
        <v>30</v>
      </c>
      <c r="AX150" s="10" t="s">
        <v>82</v>
      </c>
      <c r="AY150" s="149" t="s">
        <v>147</v>
      </c>
    </row>
    <row r="151" spans="1:65" s="2" customFormat="1" ht="24.2" customHeight="1">
      <c r="A151" s="25"/>
      <c r="B151" s="134"/>
      <c r="C151" s="135" t="s">
        <v>198</v>
      </c>
      <c r="D151" s="135" t="s">
        <v>150</v>
      </c>
      <c r="E151" s="136" t="s">
        <v>199</v>
      </c>
      <c r="F151" s="137" t="s">
        <v>200</v>
      </c>
      <c r="G151" s="138" t="s">
        <v>175</v>
      </c>
      <c r="H151" s="139">
        <v>0.402</v>
      </c>
      <c r="I151" s="331"/>
      <c r="J151" s="140">
        <f>ROUND(I151*H151,2)</f>
        <v>0</v>
      </c>
      <c r="K151" s="137" t="s">
        <v>154</v>
      </c>
      <c r="L151" s="26"/>
      <c r="M151" s="141" t="s">
        <v>1</v>
      </c>
      <c r="N151" s="142" t="s">
        <v>40</v>
      </c>
      <c r="O151" s="143">
        <v>2.048</v>
      </c>
      <c r="P151" s="143">
        <f>O151*H151</f>
        <v>0.823296</v>
      </c>
      <c r="Q151" s="143">
        <v>2.16</v>
      </c>
      <c r="R151" s="143">
        <f>Q151*H151</f>
        <v>0.8683200000000001</v>
      </c>
      <c r="S151" s="143">
        <v>0</v>
      </c>
      <c r="T151" s="144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155</v>
      </c>
      <c r="AT151" s="145" t="s">
        <v>150</v>
      </c>
      <c r="AU151" s="145" t="s">
        <v>84</v>
      </c>
      <c r="AY151" s="13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3" t="s">
        <v>84</v>
      </c>
      <c r="BK151" s="146">
        <f>ROUND(I151*H151,2)</f>
        <v>0</v>
      </c>
      <c r="BL151" s="13" t="s">
        <v>155</v>
      </c>
      <c r="BM151" s="145" t="s">
        <v>201</v>
      </c>
    </row>
    <row r="152" spans="2:51" s="10" customFormat="1" ht="12">
      <c r="B152" s="147"/>
      <c r="D152" s="148" t="s">
        <v>157</v>
      </c>
      <c r="E152" s="149" t="s">
        <v>1</v>
      </c>
      <c r="F152" s="150" t="s">
        <v>202</v>
      </c>
      <c r="H152" s="151">
        <v>0.402</v>
      </c>
      <c r="L152" s="147"/>
      <c r="M152" s="152"/>
      <c r="N152" s="153"/>
      <c r="O152" s="153"/>
      <c r="P152" s="153"/>
      <c r="Q152" s="153"/>
      <c r="R152" s="153"/>
      <c r="S152" s="153"/>
      <c r="T152" s="154"/>
      <c r="AT152" s="149" t="s">
        <v>157</v>
      </c>
      <c r="AU152" s="149" t="s">
        <v>84</v>
      </c>
      <c r="AV152" s="10" t="s">
        <v>84</v>
      </c>
      <c r="AW152" s="10" t="s">
        <v>30</v>
      </c>
      <c r="AX152" s="10" t="s">
        <v>82</v>
      </c>
      <c r="AY152" s="149" t="s">
        <v>147</v>
      </c>
    </row>
    <row r="153" spans="2:63" s="9" customFormat="1" ht="22.9" customHeight="1">
      <c r="B153" s="122"/>
      <c r="D153" s="123" t="s">
        <v>73</v>
      </c>
      <c r="E153" s="132" t="s">
        <v>187</v>
      </c>
      <c r="F153" s="132" t="s">
        <v>203</v>
      </c>
      <c r="J153" s="133">
        <f>BK153</f>
        <v>0</v>
      </c>
      <c r="L153" s="122"/>
      <c r="M153" s="126"/>
      <c r="N153" s="127"/>
      <c r="O153" s="127"/>
      <c r="P153" s="128">
        <f>SUM(P154:P167)</f>
        <v>88.596031</v>
      </c>
      <c r="Q153" s="127"/>
      <c r="R153" s="128">
        <f>SUM(R154:R167)</f>
        <v>0.024300000000000002</v>
      </c>
      <c r="S153" s="127"/>
      <c r="T153" s="129">
        <f>SUM(T154:T167)</f>
        <v>4.255928</v>
      </c>
      <c r="AR153" s="123" t="s">
        <v>82</v>
      </c>
      <c r="AT153" s="130" t="s">
        <v>73</v>
      </c>
      <c r="AU153" s="130" t="s">
        <v>82</v>
      </c>
      <c r="AY153" s="123" t="s">
        <v>147</v>
      </c>
      <c r="BK153" s="131">
        <f>SUM(BK154:BK167)</f>
        <v>0</v>
      </c>
    </row>
    <row r="154" spans="1:65" s="2" customFormat="1" ht="33" customHeight="1">
      <c r="A154" s="25"/>
      <c r="B154" s="134"/>
      <c r="C154" s="135" t="s">
        <v>204</v>
      </c>
      <c r="D154" s="135" t="s">
        <v>150</v>
      </c>
      <c r="E154" s="136" t="s">
        <v>205</v>
      </c>
      <c r="F154" s="137" t="s">
        <v>206</v>
      </c>
      <c r="G154" s="138" t="s">
        <v>153</v>
      </c>
      <c r="H154" s="139">
        <v>150</v>
      </c>
      <c r="I154" s="331"/>
      <c r="J154" s="140">
        <f>ROUND(I154*H154,2)</f>
        <v>0</v>
      </c>
      <c r="K154" s="137" t="s">
        <v>154</v>
      </c>
      <c r="L154" s="26"/>
      <c r="M154" s="141" t="s">
        <v>1</v>
      </c>
      <c r="N154" s="142" t="s">
        <v>39</v>
      </c>
      <c r="O154" s="143">
        <v>0.105</v>
      </c>
      <c r="P154" s="143">
        <f>O154*H154</f>
        <v>15.75</v>
      </c>
      <c r="Q154" s="143">
        <v>0.00013</v>
      </c>
      <c r="R154" s="143">
        <f>Q154*H154</f>
        <v>0.0195</v>
      </c>
      <c r="S154" s="143">
        <v>0</v>
      </c>
      <c r="T154" s="144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155</v>
      </c>
      <c r="AT154" s="145" t="s">
        <v>150</v>
      </c>
      <c r="AU154" s="145" t="s">
        <v>84</v>
      </c>
      <c r="AY154" s="13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3" t="s">
        <v>82</v>
      </c>
      <c r="BK154" s="146">
        <f>ROUND(I154*H154,2)</f>
        <v>0</v>
      </c>
      <c r="BL154" s="13" t="s">
        <v>155</v>
      </c>
      <c r="BM154" s="145" t="s">
        <v>207</v>
      </c>
    </row>
    <row r="155" spans="1:65" s="2" customFormat="1" ht="24.2" customHeight="1">
      <c r="A155" s="25"/>
      <c r="B155" s="134"/>
      <c r="C155" s="135" t="s">
        <v>208</v>
      </c>
      <c r="D155" s="135" t="s">
        <v>150</v>
      </c>
      <c r="E155" s="136" t="s">
        <v>209</v>
      </c>
      <c r="F155" s="137" t="s">
        <v>210</v>
      </c>
      <c r="G155" s="138" t="s">
        <v>153</v>
      </c>
      <c r="H155" s="139">
        <v>7</v>
      </c>
      <c r="I155" s="331"/>
      <c r="J155" s="140">
        <f>ROUND(I155*H155,2)</f>
        <v>0</v>
      </c>
      <c r="K155" s="137" t="s">
        <v>1</v>
      </c>
      <c r="L155" s="26"/>
      <c r="M155" s="141" t="s">
        <v>1</v>
      </c>
      <c r="N155" s="142" t="s">
        <v>40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155</v>
      </c>
      <c r="AT155" s="145" t="s">
        <v>150</v>
      </c>
      <c r="AU155" s="145" t="s">
        <v>84</v>
      </c>
      <c r="AY155" s="13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3" t="s">
        <v>84</v>
      </c>
      <c r="BK155" s="146">
        <f>ROUND(I155*H155,2)</f>
        <v>0</v>
      </c>
      <c r="BL155" s="13" t="s">
        <v>155</v>
      </c>
      <c r="BM155" s="145" t="s">
        <v>211</v>
      </c>
    </row>
    <row r="156" spans="2:51" s="10" customFormat="1" ht="12">
      <c r="B156" s="147"/>
      <c r="D156" s="148" t="s">
        <v>157</v>
      </c>
      <c r="E156" s="149" t="s">
        <v>1</v>
      </c>
      <c r="F156" s="150" t="s">
        <v>212</v>
      </c>
      <c r="H156" s="151">
        <v>7</v>
      </c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84</v>
      </c>
      <c r="AV156" s="10" t="s">
        <v>84</v>
      </c>
      <c r="AW156" s="10" t="s">
        <v>30</v>
      </c>
      <c r="AX156" s="10" t="s">
        <v>82</v>
      </c>
      <c r="AY156" s="149" t="s">
        <v>147</v>
      </c>
    </row>
    <row r="157" spans="1:65" s="2" customFormat="1" ht="24.2" customHeight="1">
      <c r="A157" s="25"/>
      <c r="B157" s="134"/>
      <c r="C157" s="135" t="s">
        <v>213</v>
      </c>
      <c r="D157" s="135" t="s">
        <v>150</v>
      </c>
      <c r="E157" s="136" t="s">
        <v>214</v>
      </c>
      <c r="F157" s="137" t="s">
        <v>215</v>
      </c>
      <c r="G157" s="138" t="s">
        <v>153</v>
      </c>
      <c r="H157" s="139">
        <v>120</v>
      </c>
      <c r="I157" s="331"/>
      <c r="J157" s="140">
        <f>ROUND(I157*H157,2)</f>
        <v>0</v>
      </c>
      <c r="K157" s="137" t="s">
        <v>154</v>
      </c>
      <c r="L157" s="26"/>
      <c r="M157" s="141" t="s">
        <v>1</v>
      </c>
      <c r="N157" s="142" t="s">
        <v>39</v>
      </c>
      <c r="O157" s="143">
        <v>0.308</v>
      </c>
      <c r="P157" s="143">
        <f>O157*H157</f>
        <v>36.96</v>
      </c>
      <c r="Q157" s="143">
        <v>4E-05</v>
      </c>
      <c r="R157" s="143">
        <f>Q157*H157</f>
        <v>0.0048000000000000004</v>
      </c>
      <c r="S157" s="143">
        <v>0</v>
      </c>
      <c r="T157" s="144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155</v>
      </c>
      <c r="AT157" s="145" t="s">
        <v>150</v>
      </c>
      <c r="AU157" s="145" t="s">
        <v>84</v>
      </c>
      <c r="AY157" s="13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3" t="s">
        <v>82</v>
      </c>
      <c r="BK157" s="146">
        <f>ROUND(I157*H157,2)</f>
        <v>0</v>
      </c>
      <c r="BL157" s="13" t="s">
        <v>155</v>
      </c>
      <c r="BM157" s="145" t="s">
        <v>216</v>
      </c>
    </row>
    <row r="158" spans="1:65" s="2" customFormat="1" ht="21.75" customHeight="1">
      <c r="A158" s="25"/>
      <c r="B158" s="134"/>
      <c r="C158" s="135" t="s">
        <v>8</v>
      </c>
      <c r="D158" s="135" t="s">
        <v>150</v>
      </c>
      <c r="E158" s="136" t="s">
        <v>217</v>
      </c>
      <c r="F158" s="137" t="s">
        <v>218</v>
      </c>
      <c r="G158" s="138" t="s">
        <v>153</v>
      </c>
      <c r="H158" s="139">
        <v>49.717</v>
      </c>
      <c r="I158" s="331"/>
      <c r="J158" s="140">
        <f>ROUND(I158*H158,2)</f>
        <v>0</v>
      </c>
      <c r="K158" s="137" t="s">
        <v>154</v>
      </c>
      <c r="L158" s="26"/>
      <c r="M158" s="141" t="s">
        <v>1</v>
      </c>
      <c r="N158" s="142" t="s">
        <v>40</v>
      </c>
      <c r="O158" s="143">
        <v>0.306</v>
      </c>
      <c r="P158" s="143">
        <f>O158*H158</f>
        <v>15.213401999999999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155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84</v>
      </c>
      <c r="BK158" s="146">
        <f>ROUND(I158*H158,2)</f>
        <v>0</v>
      </c>
      <c r="BL158" s="13" t="s">
        <v>155</v>
      </c>
      <c r="BM158" s="145" t="s">
        <v>219</v>
      </c>
    </row>
    <row r="159" spans="2:51" s="10" customFormat="1" ht="12">
      <c r="B159" s="147"/>
      <c r="D159" s="148" t="s">
        <v>157</v>
      </c>
      <c r="E159" s="149" t="s">
        <v>1</v>
      </c>
      <c r="F159" s="150" t="s">
        <v>220</v>
      </c>
      <c r="H159" s="151">
        <v>49.717</v>
      </c>
      <c r="L159" s="147"/>
      <c r="M159" s="152"/>
      <c r="N159" s="153"/>
      <c r="O159" s="153"/>
      <c r="P159" s="153"/>
      <c r="Q159" s="153"/>
      <c r="R159" s="153"/>
      <c r="S159" s="153"/>
      <c r="T159" s="154"/>
      <c r="AT159" s="149" t="s">
        <v>157</v>
      </c>
      <c r="AU159" s="149" t="s">
        <v>84</v>
      </c>
      <c r="AV159" s="10" t="s">
        <v>84</v>
      </c>
      <c r="AW159" s="10" t="s">
        <v>30</v>
      </c>
      <c r="AX159" s="10" t="s">
        <v>82</v>
      </c>
      <c r="AY159" s="149" t="s">
        <v>147</v>
      </c>
    </row>
    <row r="160" spans="1:65" s="2" customFormat="1" ht="24.2" customHeight="1">
      <c r="A160" s="25"/>
      <c r="B160" s="134"/>
      <c r="C160" s="135" t="s">
        <v>221</v>
      </c>
      <c r="D160" s="135" t="s">
        <v>150</v>
      </c>
      <c r="E160" s="136" t="s">
        <v>222</v>
      </c>
      <c r="F160" s="137" t="s">
        <v>223</v>
      </c>
      <c r="G160" s="138" t="s">
        <v>153</v>
      </c>
      <c r="H160" s="139">
        <v>2.78</v>
      </c>
      <c r="I160" s="331"/>
      <c r="J160" s="140">
        <f>ROUND(I160*H160,2)</f>
        <v>0</v>
      </c>
      <c r="K160" s="137" t="s">
        <v>154</v>
      </c>
      <c r="L160" s="26"/>
      <c r="M160" s="141" t="s">
        <v>1</v>
      </c>
      <c r="N160" s="142" t="s">
        <v>39</v>
      </c>
      <c r="O160" s="143">
        <v>0.162</v>
      </c>
      <c r="P160" s="143">
        <f>O160*H160</f>
        <v>0.45036</v>
      </c>
      <c r="Q160" s="143">
        <v>0</v>
      </c>
      <c r="R160" s="143">
        <f>Q160*H160</f>
        <v>0</v>
      </c>
      <c r="S160" s="143">
        <v>0.035</v>
      </c>
      <c r="T160" s="144">
        <f>S160*H160</f>
        <v>0.0973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155</v>
      </c>
      <c r="AT160" s="145" t="s">
        <v>150</v>
      </c>
      <c r="AU160" s="145" t="s">
        <v>84</v>
      </c>
      <c r="AY160" s="13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82</v>
      </c>
      <c r="BK160" s="146">
        <f>ROUND(I160*H160,2)</f>
        <v>0</v>
      </c>
      <c r="BL160" s="13" t="s">
        <v>155</v>
      </c>
      <c r="BM160" s="145" t="s">
        <v>224</v>
      </c>
    </row>
    <row r="161" spans="2:51" s="10" customFormat="1" ht="12">
      <c r="B161" s="147"/>
      <c r="D161" s="148" t="s">
        <v>157</v>
      </c>
      <c r="E161" s="149" t="s">
        <v>1</v>
      </c>
      <c r="F161" s="150" t="s">
        <v>225</v>
      </c>
      <c r="H161" s="151">
        <v>2.78</v>
      </c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84</v>
      </c>
      <c r="AV161" s="10" t="s">
        <v>84</v>
      </c>
      <c r="AW161" s="10" t="s">
        <v>30</v>
      </c>
      <c r="AX161" s="10" t="s">
        <v>82</v>
      </c>
      <c r="AY161" s="149" t="s">
        <v>147</v>
      </c>
    </row>
    <row r="162" spans="1:65" s="2" customFormat="1" ht="33" customHeight="1">
      <c r="A162" s="25"/>
      <c r="B162" s="134"/>
      <c r="C162" s="135" t="s">
        <v>226</v>
      </c>
      <c r="D162" s="135" t="s">
        <v>150</v>
      </c>
      <c r="E162" s="136" t="s">
        <v>227</v>
      </c>
      <c r="F162" s="137" t="s">
        <v>228</v>
      </c>
      <c r="G162" s="138" t="s">
        <v>153</v>
      </c>
      <c r="H162" s="139">
        <v>46.937</v>
      </c>
      <c r="I162" s="331"/>
      <c r="J162" s="140">
        <f>ROUND(I162*H162,2)</f>
        <v>0</v>
      </c>
      <c r="K162" s="137" t="s">
        <v>154</v>
      </c>
      <c r="L162" s="26"/>
      <c r="M162" s="141" t="s">
        <v>1</v>
      </c>
      <c r="N162" s="142" t="s">
        <v>40</v>
      </c>
      <c r="O162" s="143">
        <v>0.277</v>
      </c>
      <c r="P162" s="143">
        <f>O162*H162</f>
        <v>13.001549</v>
      </c>
      <c r="Q162" s="143">
        <v>0</v>
      </c>
      <c r="R162" s="143">
        <f>Q162*H162</f>
        <v>0</v>
      </c>
      <c r="S162" s="143">
        <v>0.074</v>
      </c>
      <c r="T162" s="144">
        <f>S162*H162</f>
        <v>3.4733379999999996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155</v>
      </c>
      <c r="AT162" s="145" t="s">
        <v>150</v>
      </c>
      <c r="AU162" s="145" t="s">
        <v>84</v>
      </c>
      <c r="AY162" s="13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84</v>
      </c>
      <c r="BK162" s="146">
        <f>ROUND(I162*H162,2)</f>
        <v>0</v>
      </c>
      <c r="BL162" s="13" t="s">
        <v>155</v>
      </c>
      <c r="BM162" s="145" t="s">
        <v>229</v>
      </c>
    </row>
    <row r="163" spans="2:51" s="10" customFormat="1" ht="12">
      <c r="B163" s="147"/>
      <c r="D163" s="148" t="s">
        <v>157</v>
      </c>
      <c r="E163" s="149" t="s">
        <v>1</v>
      </c>
      <c r="F163" s="150" t="s">
        <v>767</v>
      </c>
      <c r="H163" s="151">
        <v>46.937</v>
      </c>
      <c r="L163" s="147"/>
      <c r="M163" s="152"/>
      <c r="N163" s="153"/>
      <c r="O163" s="153"/>
      <c r="P163" s="153"/>
      <c r="Q163" s="153"/>
      <c r="R163" s="153"/>
      <c r="S163" s="153"/>
      <c r="T163" s="154"/>
      <c r="AT163" s="149" t="s">
        <v>157</v>
      </c>
      <c r="AU163" s="149" t="s">
        <v>84</v>
      </c>
      <c r="AV163" s="10" t="s">
        <v>84</v>
      </c>
      <c r="AW163" s="10" t="s">
        <v>30</v>
      </c>
      <c r="AX163" s="10" t="s">
        <v>82</v>
      </c>
      <c r="AY163" s="149" t="s">
        <v>147</v>
      </c>
    </row>
    <row r="164" spans="1:65" s="2" customFormat="1" ht="16.5" customHeight="1">
      <c r="A164" s="25"/>
      <c r="B164" s="134"/>
      <c r="C164" s="135" t="s">
        <v>230</v>
      </c>
      <c r="D164" s="135" t="s">
        <v>150</v>
      </c>
      <c r="E164" s="136" t="s">
        <v>231</v>
      </c>
      <c r="F164" s="137" t="s">
        <v>232</v>
      </c>
      <c r="G164" s="138" t="s">
        <v>153</v>
      </c>
      <c r="H164" s="139">
        <v>9.01</v>
      </c>
      <c r="I164" s="331"/>
      <c r="J164" s="140">
        <f>ROUND(I164*H164,2)</f>
        <v>0</v>
      </c>
      <c r="K164" s="137" t="s">
        <v>154</v>
      </c>
      <c r="L164" s="26"/>
      <c r="M164" s="141" t="s">
        <v>1</v>
      </c>
      <c r="N164" s="142" t="s">
        <v>39</v>
      </c>
      <c r="O164" s="143">
        <v>0.332</v>
      </c>
      <c r="P164" s="143">
        <f>O164*H164</f>
        <v>2.99132</v>
      </c>
      <c r="Q164" s="143">
        <v>0</v>
      </c>
      <c r="R164" s="143">
        <f>Q164*H164</f>
        <v>0</v>
      </c>
      <c r="S164" s="143">
        <v>0.025</v>
      </c>
      <c r="T164" s="144">
        <f>S164*H164</f>
        <v>0.22525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155</v>
      </c>
      <c r="AT164" s="145" t="s">
        <v>150</v>
      </c>
      <c r="AU164" s="145" t="s">
        <v>84</v>
      </c>
      <c r="AY164" s="13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82</v>
      </c>
      <c r="BK164" s="146">
        <f>ROUND(I164*H164,2)</f>
        <v>0</v>
      </c>
      <c r="BL164" s="13" t="s">
        <v>155</v>
      </c>
      <c r="BM164" s="145" t="s">
        <v>233</v>
      </c>
    </row>
    <row r="165" spans="2:51" s="10" customFormat="1" ht="12">
      <c r="B165" s="147"/>
      <c r="D165" s="148" t="s">
        <v>157</v>
      </c>
      <c r="E165" s="149" t="s">
        <v>1</v>
      </c>
      <c r="F165" s="150" t="s">
        <v>464</v>
      </c>
      <c r="H165" s="151">
        <v>9.01</v>
      </c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84</v>
      </c>
      <c r="AV165" s="10" t="s">
        <v>84</v>
      </c>
      <c r="AW165" s="10" t="s">
        <v>30</v>
      </c>
      <c r="AX165" s="10" t="s">
        <v>82</v>
      </c>
      <c r="AY165" s="149" t="s">
        <v>147</v>
      </c>
    </row>
    <row r="166" spans="1:65" s="2" customFormat="1" ht="21.75" customHeight="1">
      <c r="A166" s="25"/>
      <c r="B166" s="134"/>
      <c r="C166" s="135" t="s">
        <v>240</v>
      </c>
      <c r="D166" s="135" t="s">
        <v>150</v>
      </c>
      <c r="E166" s="136" t="s">
        <v>241</v>
      </c>
      <c r="F166" s="137" t="s">
        <v>242</v>
      </c>
      <c r="G166" s="138" t="s">
        <v>153</v>
      </c>
      <c r="H166" s="139">
        <v>7.42</v>
      </c>
      <c r="I166" s="331"/>
      <c r="J166" s="140">
        <f>ROUND(I166*H166,2)</f>
        <v>0</v>
      </c>
      <c r="K166" s="137" t="s">
        <v>154</v>
      </c>
      <c r="L166" s="26"/>
      <c r="M166" s="141" t="s">
        <v>1</v>
      </c>
      <c r="N166" s="142" t="s">
        <v>40</v>
      </c>
      <c r="O166" s="143">
        <v>0.57</v>
      </c>
      <c r="P166" s="143">
        <f>O166*H166</f>
        <v>4.229399999999999</v>
      </c>
      <c r="Q166" s="143">
        <v>0</v>
      </c>
      <c r="R166" s="143">
        <f>Q166*H166</f>
        <v>0</v>
      </c>
      <c r="S166" s="143">
        <v>0.062</v>
      </c>
      <c r="T166" s="144">
        <f>S166*H166</f>
        <v>0.46004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5" t="s">
        <v>155</v>
      </c>
      <c r="AT166" s="145" t="s">
        <v>150</v>
      </c>
      <c r="AU166" s="145" t="s">
        <v>84</v>
      </c>
      <c r="AY166" s="13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3" t="s">
        <v>84</v>
      </c>
      <c r="BK166" s="146">
        <f>ROUND(I166*H166,2)</f>
        <v>0</v>
      </c>
      <c r="BL166" s="13" t="s">
        <v>155</v>
      </c>
      <c r="BM166" s="145" t="s">
        <v>243</v>
      </c>
    </row>
    <row r="167" spans="2:51" s="10" customFormat="1" ht="12">
      <c r="B167" s="147"/>
      <c r="D167" s="148" t="s">
        <v>157</v>
      </c>
      <c r="E167" s="149" t="s">
        <v>1</v>
      </c>
      <c r="F167" s="150" t="s">
        <v>477</v>
      </c>
      <c r="H167" s="151">
        <v>7.42</v>
      </c>
      <c r="L167" s="147"/>
      <c r="M167" s="152"/>
      <c r="N167" s="153"/>
      <c r="O167" s="153"/>
      <c r="P167" s="153"/>
      <c r="Q167" s="153"/>
      <c r="R167" s="153"/>
      <c r="S167" s="153"/>
      <c r="T167" s="154"/>
      <c r="AT167" s="149" t="s">
        <v>157</v>
      </c>
      <c r="AU167" s="149" t="s">
        <v>84</v>
      </c>
      <c r="AV167" s="10" t="s">
        <v>84</v>
      </c>
      <c r="AW167" s="10" t="s">
        <v>30</v>
      </c>
      <c r="AX167" s="10" t="s">
        <v>82</v>
      </c>
      <c r="AY167" s="149" t="s">
        <v>147</v>
      </c>
    </row>
    <row r="168" spans="2:63" s="9" customFormat="1" ht="22.9" customHeight="1">
      <c r="B168" s="122"/>
      <c r="D168" s="123" t="s">
        <v>73</v>
      </c>
      <c r="E168" s="132" t="s">
        <v>245</v>
      </c>
      <c r="F168" s="132" t="s">
        <v>246</v>
      </c>
      <c r="J168" s="133">
        <f>BK168</f>
        <v>0</v>
      </c>
      <c r="L168" s="122"/>
      <c r="M168" s="126"/>
      <c r="N168" s="127"/>
      <c r="O168" s="127"/>
      <c r="P168" s="128">
        <f>SUM(P169:P173)</f>
        <v>11.468238999999999</v>
      </c>
      <c r="Q168" s="127"/>
      <c r="R168" s="128">
        <f>SUM(R169:R173)</f>
        <v>0</v>
      </c>
      <c r="S168" s="127"/>
      <c r="T168" s="129">
        <f>SUM(T169:T173)</f>
        <v>0</v>
      </c>
      <c r="AR168" s="123" t="s">
        <v>82</v>
      </c>
      <c r="AT168" s="130" t="s">
        <v>73</v>
      </c>
      <c r="AU168" s="130" t="s">
        <v>82</v>
      </c>
      <c r="AY168" s="123" t="s">
        <v>147</v>
      </c>
      <c r="BK168" s="131">
        <f>SUM(BK169:BK173)</f>
        <v>0</v>
      </c>
    </row>
    <row r="169" spans="1:65" s="2" customFormat="1" ht="24.2" customHeight="1">
      <c r="A169" s="25"/>
      <c r="B169" s="134"/>
      <c r="C169" s="135" t="s">
        <v>7</v>
      </c>
      <c r="D169" s="135" t="s">
        <v>150</v>
      </c>
      <c r="E169" s="136" t="s">
        <v>247</v>
      </c>
      <c r="F169" s="137" t="s">
        <v>248</v>
      </c>
      <c r="G169" s="138" t="s">
        <v>190</v>
      </c>
      <c r="H169" s="139">
        <v>4.411</v>
      </c>
      <c r="I169" s="331"/>
      <c r="J169" s="140">
        <f>ROUND(I169*H169,2)</f>
        <v>0</v>
      </c>
      <c r="K169" s="137" t="s">
        <v>154</v>
      </c>
      <c r="L169" s="26"/>
      <c r="M169" s="141" t="s">
        <v>1</v>
      </c>
      <c r="N169" s="142" t="s">
        <v>39</v>
      </c>
      <c r="O169" s="143">
        <v>2.42</v>
      </c>
      <c r="P169" s="143">
        <f>O169*H169</f>
        <v>10.674619999999999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45" t="s">
        <v>155</v>
      </c>
      <c r="AT169" s="145" t="s">
        <v>150</v>
      </c>
      <c r="AU169" s="145" t="s">
        <v>84</v>
      </c>
      <c r="AY169" s="13" t="s">
        <v>147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3" t="s">
        <v>82</v>
      </c>
      <c r="BK169" s="146">
        <f>ROUND(I169*H169,2)</f>
        <v>0</v>
      </c>
      <c r="BL169" s="13" t="s">
        <v>155</v>
      </c>
      <c r="BM169" s="145" t="s">
        <v>249</v>
      </c>
    </row>
    <row r="170" spans="1:65" s="2" customFormat="1" ht="24.2" customHeight="1">
      <c r="A170" s="25"/>
      <c r="B170" s="134"/>
      <c r="C170" s="135" t="s">
        <v>250</v>
      </c>
      <c r="D170" s="135" t="s">
        <v>150</v>
      </c>
      <c r="E170" s="136" t="s">
        <v>251</v>
      </c>
      <c r="F170" s="137" t="s">
        <v>252</v>
      </c>
      <c r="G170" s="138" t="s">
        <v>190</v>
      </c>
      <c r="H170" s="139">
        <v>4.411</v>
      </c>
      <c r="I170" s="331"/>
      <c r="J170" s="140">
        <f>ROUND(I170*H170,2)</f>
        <v>0</v>
      </c>
      <c r="K170" s="137" t="s">
        <v>154</v>
      </c>
      <c r="L170" s="26"/>
      <c r="M170" s="141" t="s">
        <v>1</v>
      </c>
      <c r="N170" s="142" t="s">
        <v>39</v>
      </c>
      <c r="O170" s="143">
        <v>0.125</v>
      </c>
      <c r="P170" s="143">
        <f>O170*H170</f>
        <v>0.551375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45" t="s">
        <v>155</v>
      </c>
      <c r="AT170" s="145" t="s">
        <v>150</v>
      </c>
      <c r="AU170" s="145" t="s">
        <v>84</v>
      </c>
      <c r="AY170" s="13" t="s">
        <v>147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3" t="s">
        <v>82</v>
      </c>
      <c r="BK170" s="146">
        <f>ROUND(I170*H170,2)</f>
        <v>0</v>
      </c>
      <c r="BL170" s="13" t="s">
        <v>155</v>
      </c>
      <c r="BM170" s="145" t="s">
        <v>253</v>
      </c>
    </row>
    <row r="171" spans="1:65" s="2" customFormat="1" ht="24.2" customHeight="1">
      <c r="A171" s="25"/>
      <c r="B171" s="134"/>
      <c r="C171" s="135" t="s">
        <v>254</v>
      </c>
      <c r="D171" s="135" t="s">
        <v>150</v>
      </c>
      <c r="E171" s="136" t="s">
        <v>255</v>
      </c>
      <c r="F171" s="137" t="s">
        <v>256</v>
      </c>
      <c r="G171" s="138" t="s">
        <v>190</v>
      </c>
      <c r="H171" s="139">
        <v>40.374</v>
      </c>
      <c r="I171" s="331"/>
      <c r="J171" s="140">
        <f>ROUND(I171*H171,2)</f>
        <v>0</v>
      </c>
      <c r="K171" s="137" t="s">
        <v>154</v>
      </c>
      <c r="L171" s="26"/>
      <c r="M171" s="141" t="s">
        <v>1</v>
      </c>
      <c r="N171" s="142" t="s">
        <v>39</v>
      </c>
      <c r="O171" s="143">
        <v>0.006</v>
      </c>
      <c r="P171" s="143">
        <f>O171*H171</f>
        <v>0.24224400000000001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155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155</v>
      </c>
      <c r="BM171" s="145" t="s">
        <v>257</v>
      </c>
    </row>
    <row r="172" spans="2:51" s="10" customFormat="1" ht="12">
      <c r="B172" s="147"/>
      <c r="D172" s="148" t="s">
        <v>157</v>
      </c>
      <c r="E172" s="149" t="s">
        <v>1</v>
      </c>
      <c r="F172" s="150" t="s">
        <v>258</v>
      </c>
      <c r="H172" s="151">
        <v>40.374</v>
      </c>
      <c r="L172" s="147"/>
      <c r="M172" s="152"/>
      <c r="N172" s="153"/>
      <c r="O172" s="153"/>
      <c r="P172" s="153"/>
      <c r="Q172" s="153"/>
      <c r="R172" s="153"/>
      <c r="S172" s="153"/>
      <c r="T172" s="154"/>
      <c r="AT172" s="149" t="s">
        <v>157</v>
      </c>
      <c r="AU172" s="149" t="s">
        <v>84</v>
      </c>
      <c r="AV172" s="10" t="s">
        <v>84</v>
      </c>
      <c r="AW172" s="10" t="s">
        <v>30</v>
      </c>
      <c r="AX172" s="10" t="s">
        <v>82</v>
      </c>
      <c r="AY172" s="149" t="s">
        <v>147</v>
      </c>
    </row>
    <row r="173" spans="1:65" s="2" customFormat="1" ht="49.15" customHeight="1">
      <c r="A173" s="25"/>
      <c r="B173" s="134"/>
      <c r="C173" s="135" t="s">
        <v>259</v>
      </c>
      <c r="D173" s="135" t="s">
        <v>150</v>
      </c>
      <c r="E173" s="136" t="s">
        <v>260</v>
      </c>
      <c r="F173" s="137" t="s">
        <v>261</v>
      </c>
      <c r="G173" s="138" t="s">
        <v>190</v>
      </c>
      <c r="H173" s="139">
        <v>4.486</v>
      </c>
      <c r="I173" s="331"/>
      <c r="J173" s="140">
        <f>ROUND(I173*H173,2)</f>
        <v>0</v>
      </c>
      <c r="K173" s="137" t="s">
        <v>154</v>
      </c>
      <c r="L173" s="26"/>
      <c r="M173" s="141" t="s">
        <v>1</v>
      </c>
      <c r="N173" s="142" t="s">
        <v>39</v>
      </c>
      <c r="O173" s="143">
        <v>0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5" t="s">
        <v>155</v>
      </c>
      <c r="AT173" s="145" t="s">
        <v>150</v>
      </c>
      <c r="AU173" s="145" t="s">
        <v>84</v>
      </c>
      <c r="AY173" s="13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3" t="s">
        <v>82</v>
      </c>
      <c r="BK173" s="146">
        <f>ROUND(I173*H173,2)</f>
        <v>0</v>
      </c>
      <c r="BL173" s="13" t="s">
        <v>155</v>
      </c>
      <c r="BM173" s="145" t="s">
        <v>262</v>
      </c>
    </row>
    <row r="174" spans="2:63" s="9" customFormat="1" ht="22.9" customHeight="1">
      <c r="B174" s="122"/>
      <c r="D174" s="123" t="s">
        <v>73</v>
      </c>
      <c r="E174" s="132" t="s">
        <v>263</v>
      </c>
      <c r="F174" s="132" t="s">
        <v>264</v>
      </c>
      <c r="J174" s="133">
        <f>BK174</f>
        <v>0</v>
      </c>
      <c r="L174" s="122"/>
      <c r="M174" s="126"/>
      <c r="N174" s="127"/>
      <c r="O174" s="127"/>
      <c r="P174" s="128">
        <f>P175</f>
        <v>5.378748999999999</v>
      </c>
      <c r="Q174" s="127"/>
      <c r="R174" s="128">
        <f>R175</f>
        <v>0</v>
      </c>
      <c r="S174" s="127"/>
      <c r="T174" s="129">
        <f>T175</f>
        <v>0</v>
      </c>
      <c r="AR174" s="123" t="s">
        <v>82</v>
      </c>
      <c r="AT174" s="130" t="s">
        <v>73</v>
      </c>
      <c r="AU174" s="130" t="s">
        <v>82</v>
      </c>
      <c r="AY174" s="123" t="s">
        <v>147</v>
      </c>
      <c r="BK174" s="131">
        <f>BK175</f>
        <v>0</v>
      </c>
    </row>
    <row r="175" spans="1:65" s="2" customFormat="1" ht="16.5" customHeight="1">
      <c r="A175" s="25"/>
      <c r="B175" s="134"/>
      <c r="C175" s="135" t="s">
        <v>265</v>
      </c>
      <c r="D175" s="135" t="s">
        <v>150</v>
      </c>
      <c r="E175" s="136" t="s">
        <v>266</v>
      </c>
      <c r="F175" s="137" t="s">
        <v>267</v>
      </c>
      <c r="G175" s="138" t="s">
        <v>190</v>
      </c>
      <c r="H175" s="139">
        <v>7.717</v>
      </c>
      <c r="I175" s="331"/>
      <c r="J175" s="140">
        <f>ROUND(I175*H175,2)</f>
        <v>0</v>
      </c>
      <c r="K175" s="137" t="s">
        <v>154</v>
      </c>
      <c r="L175" s="26"/>
      <c r="M175" s="141" t="s">
        <v>1</v>
      </c>
      <c r="N175" s="142" t="s">
        <v>39</v>
      </c>
      <c r="O175" s="143">
        <v>0.697</v>
      </c>
      <c r="P175" s="143">
        <f>O175*H175</f>
        <v>5.378748999999999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5" t="s">
        <v>155</v>
      </c>
      <c r="AT175" s="145" t="s">
        <v>150</v>
      </c>
      <c r="AU175" s="145" t="s">
        <v>84</v>
      </c>
      <c r="AY175" s="13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3" t="s">
        <v>82</v>
      </c>
      <c r="BK175" s="146">
        <f>ROUND(I175*H175,2)</f>
        <v>0</v>
      </c>
      <c r="BL175" s="13" t="s">
        <v>155</v>
      </c>
      <c r="BM175" s="145" t="s">
        <v>268</v>
      </c>
    </row>
    <row r="176" spans="2:63" s="9" customFormat="1" ht="25.9" customHeight="1">
      <c r="B176" s="122"/>
      <c r="D176" s="123" t="s">
        <v>73</v>
      </c>
      <c r="E176" s="124" t="s">
        <v>269</v>
      </c>
      <c r="F176" s="124" t="s">
        <v>270</v>
      </c>
      <c r="J176" s="125">
        <f>BK176+J222+J223</f>
        <v>0</v>
      </c>
      <c r="L176" s="122"/>
      <c r="M176" s="126"/>
      <c r="N176" s="127"/>
      <c r="O176" s="127"/>
      <c r="P176" s="128">
        <f>P177+P179+P182+P184+P186+P192+P208+P225+P232+P248</f>
        <v>288.77287</v>
      </c>
      <c r="Q176" s="127"/>
      <c r="R176" s="128">
        <f>R177+R179+R182+R184+R186+R192+R208+R225+R232+R248</f>
        <v>3.02713875</v>
      </c>
      <c r="S176" s="127"/>
      <c r="T176" s="129">
        <f>T177+T179+T182+T184+T186+T192+T208+T225+T232+T248</f>
        <v>0.18130000000000002</v>
      </c>
      <c r="AR176" s="123" t="s">
        <v>84</v>
      </c>
      <c r="AT176" s="130" t="s">
        <v>73</v>
      </c>
      <c r="AU176" s="130" t="s">
        <v>74</v>
      </c>
      <c r="AY176" s="123" t="s">
        <v>147</v>
      </c>
      <c r="BK176" s="131">
        <f>BK177+BK179+BK182+BK184+BK186+BK192+BK208+BK225+BK232+BK248</f>
        <v>0</v>
      </c>
    </row>
    <row r="177" spans="2:63" s="9" customFormat="1" ht="1.5" customHeight="1">
      <c r="B177" s="122"/>
      <c r="D177" s="123"/>
      <c r="E177" s="132"/>
      <c r="F177" s="132"/>
      <c r="J177" s="133"/>
      <c r="L177" s="122"/>
      <c r="M177" s="126"/>
      <c r="N177" s="127"/>
      <c r="O177" s="127"/>
      <c r="P177" s="128">
        <f>P178</f>
        <v>0</v>
      </c>
      <c r="Q177" s="127"/>
      <c r="R177" s="128">
        <f>R178</f>
        <v>0</v>
      </c>
      <c r="S177" s="127"/>
      <c r="T177" s="129">
        <f>T178</f>
        <v>0</v>
      </c>
      <c r="AR177" s="123" t="s">
        <v>84</v>
      </c>
      <c r="AT177" s="130" t="s">
        <v>73</v>
      </c>
      <c r="AU177" s="130" t="s">
        <v>82</v>
      </c>
      <c r="AY177" s="123" t="s">
        <v>147</v>
      </c>
      <c r="BK177" s="131">
        <f>BK178</f>
        <v>0</v>
      </c>
    </row>
    <row r="178" spans="1:65" s="2" customFormat="1" ht="2.25" customHeight="1">
      <c r="A178" s="25"/>
      <c r="B178" s="134"/>
      <c r="C178" s="135"/>
      <c r="D178" s="135"/>
      <c r="E178" s="136"/>
      <c r="F178" s="137"/>
      <c r="G178" s="138"/>
      <c r="H178" s="139"/>
      <c r="I178" s="140"/>
      <c r="J178" s="140"/>
      <c r="K178" s="137"/>
      <c r="L178" s="26"/>
      <c r="M178" s="141" t="s">
        <v>1</v>
      </c>
      <c r="N178" s="142" t="s">
        <v>39</v>
      </c>
      <c r="O178" s="143">
        <v>0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45" t="s">
        <v>221</v>
      </c>
      <c r="AT178" s="145" t="s">
        <v>150</v>
      </c>
      <c r="AU178" s="145" t="s">
        <v>84</v>
      </c>
      <c r="AY178" s="13" t="s">
        <v>147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3" t="s">
        <v>82</v>
      </c>
      <c r="BK178" s="146">
        <f>ROUND(I178*H178,2)</f>
        <v>0</v>
      </c>
      <c r="BL178" s="13" t="s">
        <v>221</v>
      </c>
      <c r="BM178" s="145" t="s">
        <v>274</v>
      </c>
    </row>
    <row r="179" spans="2:63" s="9" customFormat="1" ht="22.9" customHeight="1">
      <c r="B179" s="122"/>
      <c r="D179" s="123" t="s">
        <v>73</v>
      </c>
      <c r="E179" s="132" t="s">
        <v>275</v>
      </c>
      <c r="F179" s="132" t="s">
        <v>276</v>
      </c>
      <c r="J179" s="133">
        <f>BK179</f>
        <v>0</v>
      </c>
      <c r="L179" s="122"/>
      <c r="M179" s="126"/>
      <c r="N179" s="127"/>
      <c r="O179" s="127"/>
      <c r="P179" s="128">
        <f>SUM(P180:P181)</f>
        <v>3.5</v>
      </c>
      <c r="Q179" s="127"/>
      <c r="R179" s="128">
        <f>SUM(R180:R181)</f>
        <v>0.01764</v>
      </c>
      <c r="S179" s="127"/>
      <c r="T179" s="129">
        <f>SUM(T180:T181)</f>
        <v>0</v>
      </c>
      <c r="AR179" s="123" t="s">
        <v>84</v>
      </c>
      <c r="AT179" s="130" t="s">
        <v>73</v>
      </c>
      <c r="AU179" s="130" t="s">
        <v>82</v>
      </c>
      <c r="AY179" s="123" t="s">
        <v>147</v>
      </c>
      <c r="BK179" s="131">
        <f>SUM(BK180:BK181)</f>
        <v>0</v>
      </c>
    </row>
    <row r="180" spans="1:65" s="2" customFormat="1" ht="33" customHeight="1">
      <c r="A180" s="25"/>
      <c r="B180" s="134"/>
      <c r="C180" s="135" t="s">
        <v>277</v>
      </c>
      <c r="D180" s="135" t="s">
        <v>150</v>
      </c>
      <c r="E180" s="136" t="s">
        <v>278</v>
      </c>
      <c r="F180" s="137" t="s">
        <v>279</v>
      </c>
      <c r="G180" s="138" t="s">
        <v>280</v>
      </c>
      <c r="H180" s="139">
        <v>4</v>
      </c>
      <c r="I180" s="331"/>
      <c r="J180" s="140">
        <f>ROUND(I180*H180,2)</f>
        <v>0</v>
      </c>
      <c r="K180" s="137" t="s">
        <v>154</v>
      </c>
      <c r="L180" s="26"/>
      <c r="M180" s="141" t="s">
        <v>1</v>
      </c>
      <c r="N180" s="142" t="s">
        <v>40</v>
      </c>
      <c r="O180" s="143">
        <v>0.875</v>
      </c>
      <c r="P180" s="143">
        <f>O180*H180</f>
        <v>3.5</v>
      </c>
      <c r="Q180" s="143">
        <v>0.00441</v>
      </c>
      <c r="R180" s="143">
        <f>Q180*H180</f>
        <v>0.01764</v>
      </c>
      <c r="S180" s="143">
        <v>0</v>
      </c>
      <c r="T180" s="144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 t="s">
        <v>221</v>
      </c>
      <c r="AT180" s="145" t="s">
        <v>150</v>
      </c>
      <c r="AU180" s="145" t="s">
        <v>84</v>
      </c>
      <c r="AY180" s="13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3" t="s">
        <v>84</v>
      </c>
      <c r="BK180" s="146">
        <f>ROUND(I180*H180,2)</f>
        <v>0</v>
      </c>
      <c r="BL180" s="13" t="s">
        <v>221</v>
      </c>
      <c r="BM180" s="145" t="s">
        <v>281</v>
      </c>
    </row>
    <row r="181" spans="2:51" s="10" customFormat="1" ht="12">
      <c r="B181" s="147"/>
      <c r="D181" s="148" t="s">
        <v>157</v>
      </c>
      <c r="E181" s="149" t="s">
        <v>1</v>
      </c>
      <c r="F181" s="150" t="s">
        <v>282</v>
      </c>
      <c r="H181" s="151">
        <v>4</v>
      </c>
      <c r="L181" s="147"/>
      <c r="M181" s="152"/>
      <c r="N181" s="153"/>
      <c r="O181" s="153"/>
      <c r="P181" s="153"/>
      <c r="Q181" s="153"/>
      <c r="R181" s="153"/>
      <c r="S181" s="153"/>
      <c r="T181" s="154"/>
      <c r="AT181" s="149" t="s">
        <v>157</v>
      </c>
      <c r="AU181" s="149" t="s">
        <v>84</v>
      </c>
      <c r="AV181" s="10" t="s">
        <v>84</v>
      </c>
      <c r="AW181" s="10" t="s">
        <v>30</v>
      </c>
      <c r="AX181" s="10" t="s">
        <v>82</v>
      </c>
      <c r="AY181" s="149" t="s">
        <v>147</v>
      </c>
    </row>
    <row r="182" spans="2:63" s="9" customFormat="1" ht="22.9" customHeight="1">
      <c r="B182" s="122"/>
      <c r="D182" s="123" t="s">
        <v>73</v>
      </c>
      <c r="E182" s="132" t="s">
        <v>283</v>
      </c>
      <c r="F182" s="132" t="s">
        <v>284</v>
      </c>
      <c r="J182" s="133">
        <f>BK182</f>
        <v>0</v>
      </c>
      <c r="L182" s="122"/>
      <c r="M182" s="126"/>
      <c r="N182" s="127"/>
      <c r="O182" s="127"/>
      <c r="P182" s="128">
        <f>P183</f>
        <v>0</v>
      </c>
      <c r="Q182" s="127"/>
      <c r="R182" s="128">
        <f>R183</f>
        <v>0</v>
      </c>
      <c r="S182" s="127"/>
      <c r="T182" s="129">
        <f>T183</f>
        <v>0</v>
      </c>
      <c r="AR182" s="123" t="s">
        <v>84</v>
      </c>
      <c r="AT182" s="130" t="s">
        <v>73</v>
      </c>
      <c r="AU182" s="130" t="s">
        <v>82</v>
      </c>
      <c r="AY182" s="123" t="s">
        <v>147</v>
      </c>
      <c r="BK182" s="131">
        <f>BK183</f>
        <v>0</v>
      </c>
    </row>
    <row r="183" spans="1:65" s="2" customFormat="1" ht="16.5" customHeight="1">
      <c r="A183" s="25"/>
      <c r="B183" s="134"/>
      <c r="C183" s="135" t="s">
        <v>285</v>
      </c>
      <c r="D183" s="135" t="s">
        <v>150</v>
      </c>
      <c r="E183" s="136" t="s">
        <v>286</v>
      </c>
      <c r="F183" s="137" t="s">
        <v>287</v>
      </c>
      <c r="G183" s="138" t="s">
        <v>273</v>
      </c>
      <c r="H183" s="139">
        <v>1</v>
      </c>
      <c r="I183" s="425">
        <f>'EL - vchod E - Souhrn'!V41</f>
        <v>0</v>
      </c>
      <c r="J183" s="140">
        <f>ROUND(I183*H183,2)</f>
        <v>0</v>
      </c>
      <c r="K183" s="137" t="s">
        <v>1</v>
      </c>
      <c r="L183" s="26"/>
      <c r="M183" s="141" t="s">
        <v>1</v>
      </c>
      <c r="N183" s="142" t="s">
        <v>39</v>
      </c>
      <c r="O183" s="143">
        <v>0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45" t="s">
        <v>221</v>
      </c>
      <c r="AT183" s="145" t="s">
        <v>150</v>
      </c>
      <c r="AU183" s="145" t="s">
        <v>84</v>
      </c>
      <c r="AY183" s="13" t="s">
        <v>147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3" t="s">
        <v>82</v>
      </c>
      <c r="BK183" s="146">
        <f>ROUND(I183*H183,2)</f>
        <v>0</v>
      </c>
      <c r="BL183" s="13" t="s">
        <v>221</v>
      </c>
      <c r="BM183" s="145" t="s">
        <v>288</v>
      </c>
    </row>
    <row r="184" spans="2:63" s="9" customFormat="1" ht="22.9" customHeight="1">
      <c r="B184" s="122"/>
      <c r="D184" s="123" t="s">
        <v>73</v>
      </c>
      <c r="E184" s="132" t="s">
        <v>289</v>
      </c>
      <c r="F184" s="132" t="s">
        <v>290</v>
      </c>
      <c r="J184" s="133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84</v>
      </c>
      <c r="AT184" s="130" t="s">
        <v>73</v>
      </c>
      <c r="AU184" s="130" t="s">
        <v>82</v>
      </c>
      <c r="AY184" s="123" t="s">
        <v>147</v>
      </c>
      <c r="BK184" s="131">
        <f>BK185</f>
        <v>0</v>
      </c>
    </row>
    <row r="185" spans="1:65" s="2" customFormat="1" ht="16.5" customHeight="1">
      <c r="A185" s="25"/>
      <c r="B185" s="134"/>
      <c r="C185" s="135" t="s">
        <v>291</v>
      </c>
      <c r="D185" s="135" t="s">
        <v>150</v>
      </c>
      <c r="E185" s="136" t="s">
        <v>292</v>
      </c>
      <c r="F185" s="137" t="s">
        <v>293</v>
      </c>
      <c r="G185" s="138" t="s">
        <v>273</v>
      </c>
      <c r="H185" s="139">
        <v>1</v>
      </c>
      <c r="I185" s="425">
        <f>'SLP - vchod E - Souhrn'!V41</f>
        <v>0</v>
      </c>
      <c r="J185" s="140">
        <f>ROUND(I185*H185,2)</f>
        <v>0</v>
      </c>
      <c r="K185" s="137" t="s">
        <v>1</v>
      </c>
      <c r="L185" s="26"/>
      <c r="M185" s="141" t="s">
        <v>1</v>
      </c>
      <c r="N185" s="142" t="s">
        <v>39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5" t="s">
        <v>221</v>
      </c>
      <c r="AT185" s="145" t="s">
        <v>150</v>
      </c>
      <c r="AU185" s="145" t="s">
        <v>84</v>
      </c>
      <c r="AY185" s="13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3" t="s">
        <v>82</v>
      </c>
      <c r="BK185" s="146">
        <f>ROUND(I185*H185,2)</f>
        <v>0</v>
      </c>
      <c r="BL185" s="13" t="s">
        <v>221</v>
      </c>
      <c r="BM185" s="145" t="s">
        <v>294</v>
      </c>
    </row>
    <row r="186" spans="2:63" s="9" customFormat="1" ht="22.9" customHeight="1">
      <c r="B186" s="122"/>
      <c r="D186" s="123" t="s">
        <v>73</v>
      </c>
      <c r="E186" s="132" t="s">
        <v>295</v>
      </c>
      <c r="F186" s="132" t="s">
        <v>296</v>
      </c>
      <c r="J186" s="133">
        <f>BK186</f>
        <v>0</v>
      </c>
      <c r="L186" s="122"/>
      <c r="M186" s="126"/>
      <c r="N186" s="127"/>
      <c r="O186" s="127"/>
      <c r="P186" s="128">
        <f>SUM(P187:P191)</f>
        <v>0</v>
      </c>
      <c r="Q186" s="127"/>
      <c r="R186" s="128">
        <f>SUM(R187:R191)</f>
        <v>0</v>
      </c>
      <c r="S186" s="127"/>
      <c r="T186" s="129">
        <f>SUM(T187:T191)</f>
        <v>0</v>
      </c>
      <c r="AR186" s="123" t="s">
        <v>84</v>
      </c>
      <c r="AT186" s="130" t="s">
        <v>73</v>
      </c>
      <c r="AU186" s="130" t="s">
        <v>82</v>
      </c>
      <c r="AY186" s="123" t="s">
        <v>147</v>
      </c>
      <c r="BK186" s="131">
        <f>SUM(BK187:BK191)</f>
        <v>0</v>
      </c>
    </row>
    <row r="187" spans="1:65" s="2" customFormat="1" ht="37.9" customHeight="1">
      <c r="A187" s="25"/>
      <c r="B187" s="134"/>
      <c r="C187" s="135" t="s">
        <v>297</v>
      </c>
      <c r="D187" s="135" t="s">
        <v>150</v>
      </c>
      <c r="E187" s="136" t="s">
        <v>298</v>
      </c>
      <c r="F187" s="137" t="s">
        <v>776</v>
      </c>
      <c r="G187" s="138" t="s">
        <v>299</v>
      </c>
      <c r="H187" s="139">
        <v>2</v>
      </c>
      <c r="I187" s="331"/>
      <c r="J187" s="140">
        <f>ROUND(I187*H187,2)</f>
        <v>0</v>
      </c>
      <c r="K187" s="137" t="s">
        <v>1</v>
      </c>
      <c r="L187" s="26"/>
      <c r="M187" s="141" t="s">
        <v>1</v>
      </c>
      <c r="N187" s="142" t="s">
        <v>39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5" t="s">
        <v>221</v>
      </c>
      <c r="AT187" s="145" t="s">
        <v>150</v>
      </c>
      <c r="AU187" s="145" t="s">
        <v>84</v>
      </c>
      <c r="AY187" s="13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3" t="s">
        <v>82</v>
      </c>
      <c r="BK187" s="146">
        <f>ROUND(I187*H187,2)</f>
        <v>0</v>
      </c>
      <c r="BL187" s="13" t="s">
        <v>221</v>
      </c>
      <c r="BM187" s="145" t="s">
        <v>300</v>
      </c>
    </row>
    <row r="188" spans="2:51" s="10" customFormat="1" ht="12">
      <c r="B188" s="147"/>
      <c r="D188" s="148" t="s">
        <v>157</v>
      </c>
      <c r="E188" s="149" t="s">
        <v>1</v>
      </c>
      <c r="F188" s="150" t="s">
        <v>777</v>
      </c>
      <c r="H188" s="151">
        <v>2</v>
      </c>
      <c r="L188" s="147"/>
      <c r="M188" s="152"/>
      <c r="N188" s="153"/>
      <c r="O188" s="153"/>
      <c r="P188" s="153"/>
      <c r="Q188" s="153"/>
      <c r="R188" s="153"/>
      <c r="S188" s="153"/>
      <c r="T188" s="154"/>
      <c r="AT188" s="149" t="s">
        <v>157</v>
      </c>
      <c r="AU188" s="149" t="s">
        <v>84</v>
      </c>
      <c r="AV188" s="10" t="s">
        <v>84</v>
      </c>
      <c r="AW188" s="10" t="s">
        <v>30</v>
      </c>
      <c r="AX188" s="10" t="s">
        <v>82</v>
      </c>
      <c r="AY188" s="149" t="s">
        <v>147</v>
      </c>
    </row>
    <row r="189" spans="1:65" s="2" customFormat="1" ht="27" customHeight="1">
      <c r="A189" s="25"/>
      <c r="B189" s="134"/>
      <c r="C189" s="135" t="s">
        <v>301</v>
      </c>
      <c r="D189" s="135" t="s">
        <v>150</v>
      </c>
      <c r="E189" s="136" t="s">
        <v>302</v>
      </c>
      <c r="F189" s="137" t="s">
        <v>779</v>
      </c>
      <c r="G189" s="138" t="s">
        <v>299</v>
      </c>
      <c r="H189" s="139">
        <v>1</v>
      </c>
      <c r="I189" s="331"/>
      <c r="J189" s="140">
        <f>ROUND(I189*H189,2)</f>
        <v>0</v>
      </c>
      <c r="K189" s="137" t="s">
        <v>1</v>
      </c>
      <c r="L189" s="26"/>
      <c r="M189" s="141" t="s">
        <v>1</v>
      </c>
      <c r="N189" s="142" t="s">
        <v>39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5" t="s">
        <v>221</v>
      </c>
      <c r="AT189" s="145" t="s">
        <v>150</v>
      </c>
      <c r="AU189" s="145" t="s">
        <v>84</v>
      </c>
      <c r="AY189" s="13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3" t="s">
        <v>82</v>
      </c>
      <c r="BK189" s="146">
        <f>ROUND(I189*H189,2)</f>
        <v>0</v>
      </c>
      <c r="BL189" s="13" t="s">
        <v>221</v>
      </c>
      <c r="BM189" s="145" t="s">
        <v>303</v>
      </c>
    </row>
    <row r="190" spans="2:51" s="10" customFormat="1" ht="12">
      <c r="B190" s="147"/>
      <c r="D190" s="148" t="s">
        <v>157</v>
      </c>
      <c r="E190" s="149" t="s">
        <v>1</v>
      </c>
      <c r="F190" s="150" t="s">
        <v>778</v>
      </c>
      <c r="H190" s="151">
        <v>1</v>
      </c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84</v>
      </c>
      <c r="AV190" s="10" t="s">
        <v>84</v>
      </c>
      <c r="AW190" s="10" t="s">
        <v>30</v>
      </c>
      <c r="AX190" s="10" t="s">
        <v>82</v>
      </c>
      <c r="AY190" s="149" t="s">
        <v>147</v>
      </c>
    </row>
    <row r="191" spans="1:65" s="2" customFormat="1" ht="24.2" customHeight="1">
      <c r="A191" s="25"/>
      <c r="B191" s="134"/>
      <c r="C191" s="135" t="s">
        <v>314</v>
      </c>
      <c r="D191" s="135" t="s">
        <v>150</v>
      </c>
      <c r="E191" s="136" t="s">
        <v>315</v>
      </c>
      <c r="F191" s="137" t="s">
        <v>316</v>
      </c>
      <c r="G191" s="138" t="s">
        <v>317</v>
      </c>
      <c r="H191" s="139">
        <v>287</v>
      </c>
      <c r="I191" s="331"/>
      <c r="J191" s="140">
        <f>ROUND(I191*H191,2)</f>
        <v>0</v>
      </c>
      <c r="K191" s="137" t="s">
        <v>154</v>
      </c>
      <c r="L191" s="26"/>
      <c r="M191" s="141" t="s">
        <v>1</v>
      </c>
      <c r="N191" s="142" t="s">
        <v>39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5" t="s">
        <v>221</v>
      </c>
      <c r="AT191" s="145" t="s">
        <v>150</v>
      </c>
      <c r="AU191" s="145" t="s">
        <v>84</v>
      </c>
      <c r="AY191" s="13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3" t="s">
        <v>82</v>
      </c>
      <c r="BK191" s="146">
        <f>ROUND(I191*H191,2)</f>
        <v>0</v>
      </c>
      <c r="BL191" s="13" t="s">
        <v>221</v>
      </c>
      <c r="BM191" s="145" t="s">
        <v>318</v>
      </c>
    </row>
    <row r="192" spans="2:63" s="9" customFormat="1" ht="22.9" customHeight="1">
      <c r="B192" s="122"/>
      <c r="D192" s="123" t="s">
        <v>73</v>
      </c>
      <c r="E192" s="132" t="s">
        <v>319</v>
      </c>
      <c r="F192" s="132" t="s">
        <v>320</v>
      </c>
      <c r="J192" s="133">
        <f>BK192</f>
        <v>0</v>
      </c>
      <c r="L192" s="122"/>
      <c r="M192" s="126"/>
      <c r="N192" s="127"/>
      <c r="O192" s="127"/>
      <c r="P192" s="128">
        <f>SUM(P193:P207)</f>
        <v>2.967</v>
      </c>
      <c r="Q192" s="127"/>
      <c r="R192" s="128">
        <f>SUM(R193:R207)</f>
        <v>0</v>
      </c>
      <c r="S192" s="127"/>
      <c r="T192" s="129">
        <f>SUM(T193:T207)</f>
        <v>0.079</v>
      </c>
      <c r="AR192" s="123" t="s">
        <v>84</v>
      </c>
      <c r="AT192" s="130" t="s">
        <v>73</v>
      </c>
      <c r="AU192" s="130" t="s">
        <v>82</v>
      </c>
      <c r="AY192" s="123" t="s">
        <v>147</v>
      </c>
      <c r="BK192" s="131">
        <f>SUM(BK193:BK207)</f>
        <v>0</v>
      </c>
    </row>
    <row r="193" spans="1:65" s="2" customFormat="1" ht="38.25" customHeight="1">
      <c r="A193" s="25"/>
      <c r="B193" s="134"/>
      <c r="C193" s="135" t="s">
        <v>324</v>
      </c>
      <c r="D193" s="135" t="s">
        <v>150</v>
      </c>
      <c r="E193" s="136" t="s">
        <v>325</v>
      </c>
      <c r="F193" s="137" t="s">
        <v>774</v>
      </c>
      <c r="G193" s="138" t="s">
        <v>299</v>
      </c>
      <c r="H193" s="139">
        <v>1</v>
      </c>
      <c r="I193" s="331"/>
      <c r="J193" s="140">
        <f>ROUND(I193*H193,2)</f>
        <v>0</v>
      </c>
      <c r="K193" s="137" t="s">
        <v>1</v>
      </c>
      <c r="L193" s="26"/>
      <c r="M193" s="141" t="s">
        <v>1</v>
      </c>
      <c r="N193" s="142" t="s">
        <v>39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5" t="s">
        <v>221</v>
      </c>
      <c r="AT193" s="145" t="s">
        <v>150</v>
      </c>
      <c r="AU193" s="145" t="s">
        <v>84</v>
      </c>
      <c r="AY193" s="13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3" t="s">
        <v>82</v>
      </c>
      <c r="BK193" s="146">
        <f>ROUND(I193*H193,2)</f>
        <v>0</v>
      </c>
      <c r="BL193" s="13" t="s">
        <v>221</v>
      </c>
      <c r="BM193" s="145" t="s">
        <v>326</v>
      </c>
    </row>
    <row r="194" spans="2:51" s="10" customFormat="1" ht="12">
      <c r="B194" s="147"/>
      <c r="D194" s="148" t="s">
        <v>157</v>
      </c>
      <c r="E194" s="149" t="s">
        <v>1</v>
      </c>
      <c r="F194" s="150" t="s">
        <v>775</v>
      </c>
      <c r="H194" s="151">
        <v>1</v>
      </c>
      <c r="L194" s="147"/>
      <c r="M194" s="152"/>
      <c r="N194" s="153"/>
      <c r="O194" s="153"/>
      <c r="P194" s="153"/>
      <c r="Q194" s="153"/>
      <c r="R194" s="153"/>
      <c r="S194" s="153"/>
      <c r="T194" s="154"/>
      <c r="AT194" s="149" t="s">
        <v>157</v>
      </c>
      <c r="AU194" s="149" t="s">
        <v>84</v>
      </c>
      <c r="AV194" s="10" t="s">
        <v>84</v>
      </c>
      <c r="AW194" s="10" t="s">
        <v>30</v>
      </c>
      <c r="AX194" s="10" t="s">
        <v>82</v>
      </c>
      <c r="AY194" s="149" t="s">
        <v>147</v>
      </c>
    </row>
    <row r="195" spans="1:65" s="2" customFormat="1" ht="24.2" customHeight="1">
      <c r="A195" s="25"/>
      <c r="B195" s="134"/>
      <c r="C195" s="135" t="s">
        <v>374</v>
      </c>
      <c r="D195" s="135" t="s">
        <v>150</v>
      </c>
      <c r="E195" s="136" t="s">
        <v>465</v>
      </c>
      <c r="F195" s="137" t="s">
        <v>466</v>
      </c>
      <c r="G195" s="138" t="s">
        <v>299</v>
      </c>
      <c r="H195" s="139">
        <v>1</v>
      </c>
      <c r="I195" s="331"/>
      <c r="J195" s="140">
        <f>ROUND(I195*H195,2)</f>
        <v>0</v>
      </c>
      <c r="K195" s="137" t="s">
        <v>1</v>
      </c>
      <c r="L195" s="26"/>
      <c r="M195" s="141" t="s">
        <v>1</v>
      </c>
      <c r="N195" s="142" t="s">
        <v>39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5" t="s">
        <v>221</v>
      </c>
      <c r="AT195" s="145" t="s">
        <v>150</v>
      </c>
      <c r="AU195" s="145" t="s">
        <v>84</v>
      </c>
      <c r="AY195" s="13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3" t="s">
        <v>82</v>
      </c>
      <c r="BK195" s="146">
        <f>ROUND(I195*H195,2)</f>
        <v>0</v>
      </c>
      <c r="BL195" s="13" t="s">
        <v>221</v>
      </c>
      <c r="BM195" s="145" t="s">
        <v>467</v>
      </c>
    </row>
    <row r="196" spans="2:51" s="10" customFormat="1" ht="12">
      <c r="B196" s="147"/>
      <c r="D196" s="148" t="s">
        <v>157</v>
      </c>
      <c r="E196" s="149" t="s">
        <v>1</v>
      </c>
      <c r="F196" s="150" t="s">
        <v>468</v>
      </c>
      <c r="H196" s="151">
        <v>1</v>
      </c>
      <c r="L196" s="147"/>
      <c r="M196" s="152"/>
      <c r="N196" s="153"/>
      <c r="O196" s="153"/>
      <c r="P196" s="153"/>
      <c r="Q196" s="153"/>
      <c r="R196" s="153"/>
      <c r="S196" s="153"/>
      <c r="T196" s="154"/>
      <c r="AT196" s="149" t="s">
        <v>157</v>
      </c>
      <c r="AU196" s="149" t="s">
        <v>84</v>
      </c>
      <c r="AV196" s="10" t="s">
        <v>84</v>
      </c>
      <c r="AW196" s="10" t="s">
        <v>30</v>
      </c>
      <c r="AX196" s="10" t="s">
        <v>82</v>
      </c>
      <c r="AY196" s="149" t="s">
        <v>147</v>
      </c>
    </row>
    <row r="197" spans="1:65" s="2" customFormat="1" ht="24.2" customHeight="1">
      <c r="A197" s="25"/>
      <c r="B197" s="134"/>
      <c r="C197" s="135" t="s">
        <v>327</v>
      </c>
      <c r="D197" s="135" t="s">
        <v>150</v>
      </c>
      <c r="E197" s="136" t="s">
        <v>328</v>
      </c>
      <c r="F197" s="137" t="s">
        <v>329</v>
      </c>
      <c r="G197" s="138" t="s">
        <v>299</v>
      </c>
      <c r="H197" s="139">
        <v>1</v>
      </c>
      <c r="I197" s="331"/>
      <c r="J197" s="140">
        <f>ROUND(I197*H197,2)</f>
        <v>0</v>
      </c>
      <c r="K197" s="137" t="s">
        <v>1</v>
      </c>
      <c r="L197" s="26"/>
      <c r="M197" s="141" t="s">
        <v>1</v>
      </c>
      <c r="N197" s="142" t="s">
        <v>39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5" t="s">
        <v>221</v>
      </c>
      <c r="AT197" s="145" t="s">
        <v>150</v>
      </c>
      <c r="AU197" s="145" t="s">
        <v>84</v>
      </c>
      <c r="AY197" s="13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3" t="s">
        <v>82</v>
      </c>
      <c r="BK197" s="146">
        <f>ROUND(I197*H197,2)</f>
        <v>0</v>
      </c>
      <c r="BL197" s="13" t="s">
        <v>221</v>
      </c>
      <c r="BM197" s="145" t="s">
        <v>330</v>
      </c>
    </row>
    <row r="198" spans="2:51" s="10" customFormat="1" ht="12">
      <c r="B198" s="147"/>
      <c r="D198" s="148" t="s">
        <v>157</v>
      </c>
      <c r="E198" s="149" t="s">
        <v>1</v>
      </c>
      <c r="F198" s="150" t="s">
        <v>331</v>
      </c>
      <c r="H198" s="151">
        <v>1</v>
      </c>
      <c r="L198" s="147"/>
      <c r="M198" s="152"/>
      <c r="N198" s="153"/>
      <c r="O198" s="153"/>
      <c r="P198" s="153"/>
      <c r="Q198" s="153"/>
      <c r="R198" s="153"/>
      <c r="S198" s="153"/>
      <c r="T198" s="154"/>
      <c r="AT198" s="149" t="s">
        <v>157</v>
      </c>
      <c r="AU198" s="149" t="s">
        <v>84</v>
      </c>
      <c r="AV198" s="10" t="s">
        <v>84</v>
      </c>
      <c r="AW198" s="10" t="s">
        <v>30</v>
      </c>
      <c r="AX198" s="10" t="s">
        <v>82</v>
      </c>
      <c r="AY198" s="149" t="s">
        <v>147</v>
      </c>
    </row>
    <row r="199" spans="1:65" s="2" customFormat="1" ht="21.75" customHeight="1">
      <c r="A199" s="25"/>
      <c r="B199" s="134"/>
      <c r="C199" s="135" t="s">
        <v>332</v>
      </c>
      <c r="D199" s="135" t="s">
        <v>150</v>
      </c>
      <c r="E199" s="136" t="s">
        <v>333</v>
      </c>
      <c r="F199" s="137" t="s">
        <v>334</v>
      </c>
      <c r="G199" s="138" t="s">
        <v>335</v>
      </c>
      <c r="H199" s="139">
        <v>7.5</v>
      </c>
      <c r="I199" s="331"/>
      <c r="J199" s="140">
        <f>ROUND(I199*H199,2)</f>
        <v>0</v>
      </c>
      <c r="K199" s="137" t="s">
        <v>1</v>
      </c>
      <c r="L199" s="26"/>
      <c r="M199" s="141" t="s">
        <v>1</v>
      </c>
      <c r="N199" s="142" t="s">
        <v>40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5" t="s">
        <v>221</v>
      </c>
      <c r="AT199" s="145" t="s">
        <v>150</v>
      </c>
      <c r="AU199" s="145" t="s">
        <v>84</v>
      </c>
      <c r="AY199" s="13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3" t="s">
        <v>84</v>
      </c>
      <c r="BK199" s="146">
        <f>ROUND(I199*H199,2)</f>
        <v>0</v>
      </c>
      <c r="BL199" s="13" t="s">
        <v>221</v>
      </c>
      <c r="BM199" s="145" t="s">
        <v>336</v>
      </c>
    </row>
    <row r="200" spans="2:51" s="10" customFormat="1" ht="12">
      <c r="B200" s="147"/>
      <c r="D200" s="148" t="s">
        <v>157</v>
      </c>
      <c r="E200" s="149" t="s">
        <v>1</v>
      </c>
      <c r="F200" s="150" t="s">
        <v>337</v>
      </c>
      <c r="H200" s="151">
        <v>7.5</v>
      </c>
      <c r="L200" s="147"/>
      <c r="M200" s="152"/>
      <c r="N200" s="153"/>
      <c r="O200" s="153"/>
      <c r="P200" s="153"/>
      <c r="Q200" s="153"/>
      <c r="R200" s="153"/>
      <c r="S200" s="153"/>
      <c r="T200" s="154"/>
      <c r="AT200" s="149" t="s">
        <v>157</v>
      </c>
      <c r="AU200" s="149" t="s">
        <v>84</v>
      </c>
      <c r="AV200" s="10" t="s">
        <v>84</v>
      </c>
      <c r="AW200" s="10" t="s">
        <v>30</v>
      </c>
      <c r="AX200" s="10" t="s">
        <v>82</v>
      </c>
      <c r="AY200" s="149" t="s">
        <v>147</v>
      </c>
    </row>
    <row r="201" spans="1:65" s="2" customFormat="1" ht="24.2" customHeight="1">
      <c r="A201" s="25"/>
      <c r="B201" s="134"/>
      <c r="C201" s="135" t="s">
        <v>338</v>
      </c>
      <c r="D201" s="135" t="s">
        <v>150</v>
      </c>
      <c r="E201" s="136" t="s">
        <v>339</v>
      </c>
      <c r="F201" s="137" t="s">
        <v>610</v>
      </c>
      <c r="G201" s="138" t="s">
        <v>299</v>
      </c>
      <c r="H201" s="139">
        <v>1</v>
      </c>
      <c r="I201" s="331"/>
      <c r="J201" s="140">
        <f>ROUND(I201*H201,2)</f>
        <v>0</v>
      </c>
      <c r="K201" s="137" t="s">
        <v>1</v>
      </c>
      <c r="L201" s="26"/>
      <c r="M201" s="141" t="s">
        <v>1</v>
      </c>
      <c r="N201" s="142" t="s">
        <v>40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5" t="s">
        <v>221</v>
      </c>
      <c r="AT201" s="145" t="s">
        <v>150</v>
      </c>
      <c r="AU201" s="145" t="s">
        <v>84</v>
      </c>
      <c r="AY201" s="13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3" t="s">
        <v>84</v>
      </c>
      <c r="BK201" s="146">
        <f>ROUND(I201*H201,2)</f>
        <v>0</v>
      </c>
      <c r="BL201" s="13" t="s">
        <v>221</v>
      </c>
      <c r="BM201" s="145" t="s">
        <v>340</v>
      </c>
    </row>
    <row r="202" spans="2:51" s="10" customFormat="1" ht="12">
      <c r="B202" s="147"/>
      <c r="D202" s="148" t="s">
        <v>157</v>
      </c>
      <c r="E202" s="149" t="s">
        <v>1</v>
      </c>
      <c r="F202" s="150" t="s">
        <v>341</v>
      </c>
      <c r="H202" s="151">
        <v>1</v>
      </c>
      <c r="L202" s="147"/>
      <c r="M202" s="152"/>
      <c r="N202" s="153"/>
      <c r="O202" s="153"/>
      <c r="P202" s="153"/>
      <c r="Q202" s="153"/>
      <c r="R202" s="153"/>
      <c r="S202" s="153"/>
      <c r="T202" s="154"/>
      <c r="AT202" s="149" t="s">
        <v>157</v>
      </c>
      <c r="AU202" s="149" t="s">
        <v>84</v>
      </c>
      <c r="AV202" s="10" t="s">
        <v>84</v>
      </c>
      <c r="AW202" s="10" t="s">
        <v>30</v>
      </c>
      <c r="AX202" s="10" t="s">
        <v>82</v>
      </c>
      <c r="AY202" s="149" t="s">
        <v>147</v>
      </c>
    </row>
    <row r="203" spans="1:65" s="2" customFormat="1" ht="21.75" customHeight="1">
      <c r="A203" s="25"/>
      <c r="B203" s="134"/>
      <c r="C203" s="135" t="s">
        <v>342</v>
      </c>
      <c r="D203" s="135" t="s">
        <v>150</v>
      </c>
      <c r="E203" s="136" t="s">
        <v>343</v>
      </c>
      <c r="F203" s="137" t="s">
        <v>344</v>
      </c>
      <c r="G203" s="138" t="s">
        <v>280</v>
      </c>
      <c r="H203" s="139">
        <v>4</v>
      </c>
      <c r="I203" s="331"/>
      <c r="J203" s="140">
        <f>ROUND(I203*H203,2)</f>
        <v>0</v>
      </c>
      <c r="K203" s="137" t="s">
        <v>154</v>
      </c>
      <c r="L203" s="26"/>
      <c r="M203" s="141" t="s">
        <v>1</v>
      </c>
      <c r="N203" s="142" t="s">
        <v>40</v>
      </c>
      <c r="O203" s="143">
        <v>0.6</v>
      </c>
      <c r="P203" s="143">
        <f>O203*H203</f>
        <v>2.4</v>
      </c>
      <c r="Q203" s="143">
        <v>0</v>
      </c>
      <c r="R203" s="143">
        <f>Q203*H203</f>
        <v>0</v>
      </c>
      <c r="S203" s="143">
        <v>0.013</v>
      </c>
      <c r="T203" s="144">
        <f>S203*H203</f>
        <v>0.052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5" t="s">
        <v>221</v>
      </c>
      <c r="AT203" s="145" t="s">
        <v>150</v>
      </c>
      <c r="AU203" s="145" t="s">
        <v>84</v>
      </c>
      <c r="AY203" s="13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3" t="s">
        <v>84</v>
      </c>
      <c r="BK203" s="146">
        <f>ROUND(I203*H203,2)</f>
        <v>0</v>
      </c>
      <c r="BL203" s="13" t="s">
        <v>221</v>
      </c>
      <c r="BM203" s="145" t="s">
        <v>345</v>
      </c>
    </row>
    <row r="204" spans="2:51" s="10" customFormat="1" ht="12">
      <c r="B204" s="147"/>
      <c r="D204" s="148" t="s">
        <v>157</v>
      </c>
      <c r="E204" s="149" t="s">
        <v>1</v>
      </c>
      <c r="F204" s="150" t="s">
        <v>612</v>
      </c>
      <c r="H204" s="151">
        <v>4</v>
      </c>
      <c r="L204" s="147"/>
      <c r="M204" s="152"/>
      <c r="N204" s="153"/>
      <c r="O204" s="153"/>
      <c r="P204" s="153"/>
      <c r="Q204" s="153"/>
      <c r="R204" s="153"/>
      <c r="S204" s="153"/>
      <c r="T204" s="154"/>
      <c r="AT204" s="149" t="s">
        <v>157</v>
      </c>
      <c r="AU204" s="149" t="s">
        <v>84</v>
      </c>
      <c r="AV204" s="10" t="s">
        <v>84</v>
      </c>
      <c r="AW204" s="10" t="s">
        <v>30</v>
      </c>
      <c r="AX204" s="10" t="s">
        <v>82</v>
      </c>
      <c r="AY204" s="149" t="s">
        <v>147</v>
      </c>
    </row>
    <row r="205" spans="1:65" s="2" customFormat="1" ht="16.5" customHeight="1">
      <c r="A205" s="25"/>
      <c r="B205" s="134"/>
      <c r="C205" s="135" t="s">
        <v>469</v>
      </c>
      <c r="D205" s="135" t="s">
        <v>150</v>
      </c>
      <c r="E205" s="136" t="s">
        <v>470</v>
      </c>
      <c r="F205" s="137" t="s">
        <v>471</v>
      </c>
      <c r="G205" s="138" t="s">
        <v>153</v>
      </c>
      <c r="H205" s="139">
        <v>1.35</v>
      </c>
      <c r="I205" s="331"/>
      <c r="J205" s="140">
        <f>ROUND(I205*H205,2)</f>
        <v>0</v>
      </c>
      <c r="K205" s="137" t="s">
        <v>154</v>
      </c>
      <c r="L205" s="26"/>
      <c r="M205" s="141" t="s">
        <v>1</v>
      </c>
      <c r="N205" s="142" t="s">
        <v>39</v>
      </c>
      <c r="O205" s="143">
        <v>0.42</v>
      </c>
      <c r="P205" s="143">
        <f>O205*H205</f>
        <v>0.5670000000000001</v>
      </c>
      <c r="Q205" s="143">
        <v>0</v>
      </c>
      <c r="R205" s="143">
        <f>Q205*H205</f>
        <v>0</v>
      </c>
      <c r="S205" s="143">
        <v>0.02</v>
      </c>
      <c r="T205" s="144">
        <f>S205*H205</f>
        <v>0.027000000000000003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5" t="s">
        <v>221</v>
      </c>
      <c r="AT205" s="145" t="s">
        <v>150</v>
      </c>
      <c r="AU205" s="145" t="s">
        <v>84</v>
      </c>
      <c r="AY205" s="13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3" t="s">
        <v>82</v>
      </c>
      <c r="BK205" s="146">
        <f>ROUND(I205*H205,2)</f>
        <v>0</v>
      </c>
      <c r="BL205" s="13" t="s">
        <v>221</v>
      </c>
      <c r="BM205" s="145" t="s">
        <v>472</v>
      </c>
    </row>
    <row r="206" spans="2:51" s="10" customFormat="1" ht="12">
      <c r="B206" s="147"/>
      <c r="D206" s="148" t="s">
        <v>157</v>
      </c>
      <c r="E206" s="149" t="s">
        <v>1</v>
      </c>
      <c r="F206" s="150" t="s">
        <v>473</v>
      </c>
      <c r="H206" s="151">
        <v>1.35</v>
      </c>
      <c r="L206" s="147"/>
      <c r="M206" s="152"/>
      <c r="N206" s="153"/>
      <c r="O206" s="153"/>
      <c r="P206" s="153"/>
      <c r="Q206" s="153"/>
      <c r="R206" s="153"/>
      <c r="S206" s="153"/>
      <c r="T206" s="154"/>
      <c r="AT206" s="149" t="s">
        <v>157</v>
      </c>
      <c r="AU206" s="149" t="s">
        <v>84</v>
      </c>
      <c r="AV206" s="10" t="s">
        <v>84</v>
      </c>
      <c r="AW206" s="10" t="s">
        <v>30</v>
      </c>
      <c r="AX206" s="10" t="s">
        <v>82</v>
      </c>
      <c r="AY206" s="149" t="s">
        <v>147</v>
      </c>
    </row>
    <row r="207" spans="1:65" s="2" customFormat="1" ht="24.2" customHeight="1">
      <c r="A207" s="25"/>
      <c r="B207" s="134"/>
      <c r="C207" s="135" t="s">
        <v>346</v>
      </c>
      <c r="D207" s="135" t="s">
        <v>150</v>
      </c>
      <c r="E207" s="136" t="s">
        <v>347</v>
      </c>
      <c r="F207" s="137" t="s">
        <v>348</v>
      </c>
      <c r="G207" s="138" t="s">
        <v>317</v>
      </c>
      <c r="H207" s="139">
        <v>847.061</v>
      </c>
      <c r="I207" s="331"/>
      <c r="J207" s="140">
        <f>ROUND(I207*H207,2)</f>
        <v>0</v>
      </c>
      <c r="K207" s="137" t="s">
        <v>154</v>
      </c>
      <c r="L207" s="26"/>
      <c r="M207" s="141" t="s">
        <v>1</v>
      </c>
      <c r="N207" s="142" t="s">
        <v>39</v>
      </c>
      <c r="O207" s="143">
        <v>0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5" t="s">
        <v>221</v>
      </c>
      <c r="AT207" s="145" t="s">
        <v>150</v>
      </c>
      <c r="AU207" s="145" t="s">
        <v>84</v>
      </c>
      <c r="AY207" s="13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3" t="s">
        <v>82</v>
      </c>
      <c r="BK207" s="146">
        <f>ROUND(I207*H207,2)</f>
        <v>0</v>
      </c>
      <c r="BL207" s="13" t="s">
        <v>221</v>
      </c>
      <c r="BM207" s="145" t="s">
        <v>349</v>
      </c>
    </row>
    <row r="208" spans="2:63" s="9" customFormat="1" ht="22.9" customHeight="1">
      <c r="B208" s="122"/>
      <c r="D208" s="123" t="s">
        <v>73</v>
      </c>
      <c r="E208" s="132" t="s">
        <v>350</v>
      </c>
      <c r="F208" s="132" t="s">
        <v>351</v>
      </c>
      <c r="J208" s="133">
        <f>BK208+J222+J223</f>
        <v>0</v>
      </c>
      <c r="L208" s="122"/>
      <c r="M208" s="126"/>
      <c r="N208" s="127"/>
      <c r="O208" s="127"/>
      <c r="P208" s="128">
        <f>SUM(P209:P224)</f>
        <v>44.15987</v>
      </c>
      <c r="Q208" s="127"/>
      <c r="R208" s="128">
        <f>SUM(R209:R224)</f>
        <v>1.61295675</v>
      </c>
      <c r="S208" s="127"/>
      <c r="T208" s="129">
        <f>SUM(T209:T224)</f>
        <v>0</v>
      </c>
      <c r="AR208" s="123" t="s">
        <v>84</v>
      </c>
      <c r="AT208" s="130" t="s">
        <v>73</v>
      </c>
      <c r="AU208" s="130" t="s">
        <v>82</v>
      </c>
      <c r="AY208" s="123" t="s">
        <v>147</v>
      </c>
      <c r="BK208" s="131">
        <f>SUM(BK209:BK224)</f>
        <v>0</v>
      </c>
    </row>
    <row r="209" spans="1:65" s="2" customFormat="1" ht="16.5" customHeight="1">
      <c r="A209" s="25"/>
      <c r="B209" s="134"/>
      <c r="C209" s="135" t="s">
        <v>352</v>
      </c>
      <c r="D209" s="135" t="s">
        <v>150</v>
      </c>
      <c r="E209" s="136" t="s">
        <v>353</v>
      </c>
      <c r="F209" s="137" t="s">
        <v>354</v>
      </c>
      <c r="G209" s="138" t="s">
        <v>153</v>
      </c>
      <c r="H209" s="139">
        <v>52.095</v>
      </c>
      <c r="I209" s="331"/>
      <c r="J209" s="140">
        <f>ROUND(I209*H209,2)</f>
        <v>0</v>
      </c>
      <c r="K209" s="137" t="s">
        <v>154</v>
      </c>
      <c r="L209" s="26"/>
      <c r="M209" s="141" t="s">
        <v>1</v>
      </c>
      <c r="N209" s="142" t="s">
        <v>40</v>
      </c>
      <c r="O209" s="143">
        <v>0.044</v>
      </c>
      <c r="P209" s="143">
        <f>O209*H209</f>
        <v>2.2921799999999997</v>
      </c>
      <c r="Q209" s="143">
        <v>0.0003</v>
      </c>
      <c r="R209" s="143">
        <f>Q209*H209</f>
        <v>0.015628499999999997</v>
      </c>
      <c r="S209" s="143">
        <v>0</v>
      </c>
      <c r="T209" s="144">
        <f>S209*H209</f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5" t="s">
        <v>221</v>
      </c>
      <c r="AT209" s="145" t="s">
        <v>150</v>
      </c>
      <c r="AU209" s="145" t="s">
        <v>84</v>
      </c>
      <c r="AY209" s="13" t="s">
        <v>147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3" t="s">
        <v>84</v>
      </c>
      <c r="BK209" s="146">
        <f>ROUND(I209*H209,2)</f>
        <v>0</v>
      </c>
      <c r="BL209" s="13" t="s">
        <v>221</v>
      </c>
      <c r="BM209" s="145" t="s">
        <v>355</v>
      </c>
    </row>
    <row r="210" spans="2:51" s="10" customFormat="1" ht="12">
      <c r="B210" s="147"/>
      <c r="D210" s="148" t="s">
        <v>157</v>
      </c>
      <c r="E210" s="149" t="s">
        <v>1</v>
      </c>
      <c r="F210" s="150" t="s">
        <v>356</v>
      </c>
      <c r="H210" s="151">
        <v>9.315</v>
      </c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84</v>
      </c>
      <c r="AV210" s="10" t="s">
        <v>84</v>
      </c>
      <c r="AW210" s="10" t="s">
        <v>30</v>
      </c>
      <c r="AX210" s="10" t="s">
        <v>74</v>
      </c>
      <c r="AY210" s="149" t="s">
        <v>147</v>
      </c>
    </row>
    <row r="211" spans="2:51" s="10" customFormat="1" ht="12">
      <c r="B211" s="147"/>
      <c r="D211" s="148" t="s">
        <v>157</v>
      </c>
      <c r="E211" s="149" t="s">
        <v>1</v>
      </c>
      <c r="F211" s="150" t="s">
        <v>357</v>
      </c>
      <c r="H211" s="151">
        <v>21.62</v>
      </c>
      <c r="L211" s="147"/>
      <c r="M211" s="152"/>
      <c r="N211" s="153"/>
      <c r="O211" s="153"/>
      <c r="P211" s="153"/>
      <c r="Q211" s="153"/>
      <c r="R211" s="153"/>
      <c r="S211" s="153"/>
      <c r="T211" s="154"/>
      <c r="AT211" s="149" t="s">
        <v>157</v>
      </c>
      <c r="AU211" s="149" t="s">
        <v>84</v>
      </c>
      <c r="AV211" s="10" t="s">
        <v>84</v>
      </c>
      <c r="AW211" s="10" t="s">
        <v>30</v>
      </c>
      <c r="AX211" s="10" t="s">
        <v>74</v>
      </c>
      <c r="AY211" s="149" t="s">
        <v>147</v>
      </c>
    </row>
    <row r="212" spans="2:51" s="10" customFormat="1" ht="12">
      <c r="B212" s="147"/>
      <c r="D212" s="148" t="s">
        <v>157</v>
      </c>
      <c r="E212" s="149" t="s">
        <v>1</v>
      </c>
      <c r="F212" s="150" t="s">
        <v>358</v>
      </c>
      <c r="H212" s="151">
        <v>21.16</v>
      </c>
      <c r="L212" s="147"/>
      <c r="M212" s="152"/>
      <c r="N212" s="153"/>
      <c r="O212" s="153"/>
      <c r="P212" s="153"/>
      <c r="Q212" s="153"/>
      <c r="R212" s="153"/>
      <c r="S212" s="153"/>
      <c r="T212" s="154"/>
      <c r="AT212" s="149" t="s">
        <v>157</v>
      </c>
      <c r="AU212" s="149" t="s">
        <v>84</v>
      </c>
      <c r="AV212" s="10" t="s">
        <v>84</v>
      </c>
      <c r="AW212" s="10" t="s">
        <v>30</v>
      </c>
      <c r="AX212" s="10" t="s">
        <v>74</v>
      </c>
      <c r="AY212" s="149" t="s">
        <v>147</v>
      </c>
    </row>
    <row r="213" spans="2:51" s="11" customFormat="1" ht="12">
      <c r="B213" s="155"/>
      <c r="D213" s="148" t="s">
        <v>157</v>
      </c>
      <c r="E213" s="156" t="s">
        <v>1</v>
      </c>
      <c r="F213" s="157" t="s">
        <v>359</v>
      </c>
      <c r="H213" s="158">
        <v>52.095</v>
      </c>
      <c r="L213" s="155"/>
      <c r="M213" s="159"/>
      <c r="N213" s="160"/>
      <c r="O213" s="160"/>
      <c r="P213" s="160"/>
      <c r="Q213" s="160"/>
      <c r="R213" s="160"/>
      <c r="S213" s="160"/>
      <c r="T213" s="161"/>
      <c r="AT213" s="156" t="s">
        <v>157</v>
      </c>
      <c r="AU213" s="156" t="s">
        <v>84</v>
      </c>
      <c r="AV213" s="11" t="s">
        <v>155</v>
      </c>
      <c r="AW213" s="11" t="s">
        <v>30</v>
      </c>
      <c r="AX213" s="11" t="s">
        <v>82</v>
      </c>
      <c r="AY213" s="156" t="s">
        <v>147</v>
      </c>
    </row>
    <row r="214" spans="1:65" s="2" customFormat="1" ht="21.75" customHeight="1">
      <c r="A214" s="25"/>
      <c r="B214" s="134"/>
      <c r="C214" s="135" t="s">
        <v>360</v>
      </c>
      <c r="D214" s="135" t="s">
        <v>150</v>
      </c>
      <c r="E214" s="136" t="s">
        <v>361</v>
      </c>
      <c r="F214" s="137" t="s">
        <v>362</v>
      </c>
      <c r="G214" s="138" t="s">
        <v>153</v>
      </c>
      <c r="H214" s="139">
        <v>52.095</v>
      </c>
      <c r="I214" s="331"/>
      <c r="J214" s="140">
        <f>ROUND(I214*H214,2)</f>
        <v>0</v>
      </c>
      <c r="K214" s="137" t="s">
        <v>154</v>
      </c>
      <c r="L214" s="26"/>
      <c r="M214" s="141" t="s">
        <v>1</v>
      </c>
      <c r="N214" s="142" t="s">
        <v>40</v>
      </c>
      <c r="O214" s="143">
        <v>0.192</v>
      </c>
      <c r="P214" s="143">
        <f>O214*H214</f>
        <v>10.00224</v>
      </c>
      <c r="Q214" s="143">
        <v>0.00455</v>
      </c>
      <c r="R214" s="143">
        <f>Q214*H214</f>
        <v>0.23703225</v>
      </c>
      <c r="S214" s="143">
        <v>0</v>
      </c>
      <c r="T214" s="144">
        <f>S214*H214</f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45" t="s">
        <v>221</v>
      </c>
      <c r="AT214" s="145" t="s">
        <v>150</v>
      </c>
      <c r="AU214" s="145" t="s">
        <v>84</v>
      </c>
      <c r="AY214" s="13" t="s">
        <v>147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3" t="s">
        <v>84</v>
      </c>
      <c r="BK214" s="146">
        <f>ROUND(I214*H214,2)</f>
        <v>0</v>
      </c>
      <c r="BL214" s="13" t="s">
        <v>221</v>
      </c>
      <c r="BM214" s="145" t="s">
        <v>363</v>
      </c>
    </row>
    <row r="215" spans="1:65" s="2" customFormat="1" ht="24.2" customHeight="1">
      <c r="A215" s="25"/>
      <c r="B215" s="134"/>
      <c r="C215" s="135" t="s">
        <v>364</v>
      </c>
      <c r="D215" s="135" t="s">
        <v>150</v>
      </c>
      <c r="E215" s="136" t="s">
        <v>365</v>
      </c>
      <c r="F215" s="137" t="s">
        <v>366</v>
      </c>
      <c r="G215" s="138" t="s">
        <v>367</v>
      </c>
      <c r="H215" s="139">
        <v>1.25</v>
      </c>
      <c r="I215" s="331"/>
      <c r="J215" s="140">
        <f>ROUND(I215*H215,2)</f>
        <v>0</v>
      </c>
      <c r="K215" s="137" t="s">
        <v>154</v>
      </c>
      <c r="L215" s="26"/>
      <c r="M215" s="141" t="s">
        <v>1</v>
      </c>
      <c r="N215" s="142" t="s">
        <v>40</v>
      </c>
      <c r="O215" s="143">
        <v>0.07</v>
      </c>
      <c r="P215" s="143">
        <f>O215*H215</f>
        <v>0.08750000000000001</v>
      </c>
      <c r="Q215" s="143">
        <v>0.0002</v>
      </c>
      <c r="R215" s="143">
        <f>Q215*H215</f>
        <v>0.00025</v>
      </c>
      <c r="S215" s="143">
        <v>0</v>
      </c>
      <c r="T215" s="144">
        <f>S215*H215</f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45" t="s">
        <v>221</v>
      </c>
      <c r="AT215" s="145" t="s">
        <v>150</v>
      </c>
      <c r="AU215" s="145" t="s">
        <v>84</v>
      </c>
      <c r="AY215" s="13" t="s">
        <v>147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3" t="s">
        <v>84</v>
      </c>
      <c r="BK215" s="146">
        <f>ROUND(I215*H215,2)</f>
        <v>0</v>
      </c>
      <c r="BL215" s="13" t="s">
        <v>221</v>
      </c>
      <c r="BM215" s="145" t="s">
        <v>368</v>
      </c>
    </row>
    <row r="216" spans="2:51" s="10" customFormat="1" ht="12">
      <c r="B216" s="147"/>
      <c r="D216" s="148" t="s">
        <v>157</v>
      </c>
      <c r="E216" s="149" t="s">
        <v>1</v>
      </c>
      <c r="F216" s="150" t="s">
        <v>369</v>
      </c>
      <c r="H216" s="151">
        <v>1.25</v>
      </c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84</v>
      </c>
      <c r="AV216" s="10" t="s">
        <v>84</v>
      </c>
      <c r="AW216" s="10" t="s">
        <v>30</v>
      </c>
      <c r="AX216" s="10" t="s">
        <v>82</v>
      </c>
      <c r="AY216" s="149" t="s">
        <v>147</v>
      </c>
    </row>
    <row r="217" spans="1:65" s="2" customFormat="1" ht="21.75" customHeight="1">
      <c r="A217" s="25"/>
      <c r="B217" s="134"/>
      <c r="C217" s="162" t="s">
        <v>370</v>
      </c>
      <c r="D217" s="162" t="s">
        <v>371</v>
      </c>
      <c r="E217" s="163" t="s">
        <v>372</v>
      </c>
      <c r="F217" s="164" t="s">
        <v>373</v>
      </c>
      <c r="G217" s="165" t="s">
        <v>367</v>
      </c>
      <c r="H217" s="166">
        <v>1.375</v>
      </c>
      <c r="I217" s="332"/>
      <c r="J217" s="167">
        <f>ROUND(I217*H217,2)</f>
        <v>0</v>
      </c>
      <c r="K217" s="164" t="s">
        <v>154</v>
      </c>
      <c r="L217" s="168"/>
      <c r="M217" s="169" t="s">
        <v>1</v>
      </c>
      <c r="N217" s="170" t="s">
        <v>40</v>
      </c>
      <c r="O217" s="143">
        <v>0</v>
      </c>
      <c r="P217" s="143">
        <f>O217*H217</f>
        <v>0</v>
      </c>
      <c r="Q217" s="143">
        <v>0.00026</v>
      </c>
      <c r="R217" s="143">
        <f>Q217*H217</f>
        <v>0.00035749999999999996</v>
      </c>
      <c r="S217" s="143">
        <v>0</v>
      </c>
      <c r="T217" s="144">
        <f>S217*H217</f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45" t="s">
        <v>374</v>
      </c>
      <c r="AT217" s="145" t="s">
        <v>371</v>
      </c>
      <c r="AU217" s="145" t="s">
        <v>84</v>
      </c>
      <c r="AY217" s="13" t="s">
        <v>147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3" t="s">
        <v>84</v>
      </c>
      <c r="BK217" s="146">
        <f>ROUND(I217*H217,2)</f>
        <v>0</v>
      </c>
      <c r="BL217" s="13" t="s">
        <v>221</v>
      </c>
      <c r="BM217" s="145" t="s">
        <v>375</v>
      </c>
    </row>
    <row r="218" spans="2:51" s="10" customFormat="1" ht="12">
      <c r="B218" s="147"/>
      <c r="D218" s="148" t="s">
        <v>157</v>
      </c>
      <c r="F218" s="150" t="s">
        <v>376</v>
      </c>
      <c r="H218" s="151">
        <v>1.375</v>
      </c>
      <c r="L218" s="147"/>
      <c r="M218" s="152"/>
      <c r="N218" s="153"/>
      <c r="O218" s="153"/>
      <c r="P218" s="153"/>
      <c r="Q218" s="153"/>
      <c r="R218" s="153"/>
      <c r="S218" s="153"/>
      <c r="T218" s="154"/>
      <c r="AT218" s="149" t="s">
        <v>157</v>
      </c>
      <c r="AU218" s="149" t="s">
        <v>84</v>
      </c>
      <c r="AV218" s="10" t="s">
        <v>84</v>
      </c>
      <c r="AW218" s="10" t="s">
        <v>3</v>
      </c>
      <c r="AX218" s="10" t="s">
        <v>82</v>
      </c>
      <c r="AY218" s="149" t="s">
        <v>147</v>
      </c>
    </row>
    <row r="219" spans="1:65" s="2" customFormat="1" ht="33" customHeight="1">
      <c r="A219" s="25"/>
      <c r="B219" s="134"/>
      <c r="C219" s="135" t="s">
        <v>377</v>
      </c>
      <c r="D219" s="135" t="s">
        <v>150</v>
      </c>
      <c r="E219" s="136" t="s">
        <v>378</v>
      </c>
      <c r="F219" s="137" t="s">
        <v>379</v>
      </c>
      <c r="G219" s="138" t="s">
        <v>153</v>
      </c>
      <c r="H219" s="139">
        <v>52.095</v>
      </c>
      <c r="I219" s="331"/>
      <c r="J219" s="140">
        <f>ROUND(I219*H219,2)</f>
        <v>0</v>
      </c>
      <c r="K219" s="137" t="s">
        <v>154</v>
      </c>
      <c r="L219" s="26"/>
      <c r="M219" s="141" t="s">
        <v>1</v>
      </c>
      <c r="N219" s="142" t="s">
        <v>40</v>
      </c>
      <c r="O219" s="143">
        <v>0.61</v>
      </c>
      <c r="P219" s="143">
        <f>O219*H219</f>
        <v>31.777949999999997</v>
      </c>
      <c r="Q219" s="143">
        <v>0.0063</v>
      </c>
      <c r="R219" s="143">
        <f>Q219*H219</f>
        <v>0.3281985</v>
      </c>
      <c r="S219" s="143">
        <v>0</v>
      </c>
      <c r="T219" s="144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5" t="s">
        <v>221</v>
      </c>
      <c r="AT219" s="145" t="s">
        <v>150</v>
      </c>
      <c r="AU219" s="145" t="s">
        <v>84</v>
      </c>
      <c r="AY219" s="13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3" t="s">
        <v>84</v>
      </c>
      <c r="BK219" s="146">
        <f>ROUND(I219*H219,2)</f>
        <v>0</v>
      </c>
      <c r="BL219" s="13" t="s">
        <v>221</v>
      </c>
      <c r="BM219" s="145" t="s">
        <v>380</v>
      </c>
    </row>
    <row r="220" spans="1:65" s="2" customFormat="1" ht="24.2" customHeight="1">
      <c r="A220" s="25"/>
      <c r="B220" s="134"/>
      <c r="C220" s="162" t="s">
        <v>381</v>
      </c>
      <c r="D220" s="162" t="s">
        <v>371</v>
      </c>
      <c r="E220" s="163" t="s">
        <v>382</v>
      </c>
      <c r="F220" s="164" t="s">
        <v>383</v>
      </c>
      <c r="G220" s="165" t="s">
        <v>153</v>
      </c>
      <c r="H220" s="166">
        <v>57.305</v>
      </c>
      <c r="I220" s="332"/>
      <c r="J220" s="167">
        <f>ROUND(I220*H220,2)</f>
        <v>0</v>
      </c>
      <c r="K220" s="164" t="s">
        <v>154</v>
      </c>
      <c r="L220" s="168"/>
      <c r="M220" s="169" t="s">
        <v>1</v>
      </c>
      <c r="N220" s="170" t="s">
        <v>40</v>
      </c>
      <c r="O220" s="143">
        <v>0</v>
      </c>
      <c r="P220" s="143">
        <f>O220*H220</f>
        <v>0</v>
      </c>
      <c r="Q220" s="143">
        <v>0.018</v>
      </c>
      <c r="R220" s="143">
        <f>Q220*H220</f>
        <v>1.03149</v>
      </c>
      <c r="S220" s="143">
        <v>0</v>
      </c>
      <c r="T220" s="144">
        <f>S220*H220</f>
        <v>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145" t="s">
        <v>374</v>
      </c>
      <c r="AT220" s="145" t="s">
        <v>371</v>
      </c>
      <c r="AU220" s="145" t="s">
        <v>84</v>
      </c>
      <c r="AY220" s="13" t="s">
        <v>147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3" t="s">
        <v>84</v>
      </c>
      <c r="BK220" s="146">
        <f>ROUND(I220*H220,2)</f>
        <v>0</v>
      </c>
      <c r="BL220" s="13" t="s">
        <v>221</v>
      </c>
      <c r="BM220" s="145" t="s">
        <v>384</v>
      </c>
    </row>
    <row r="221" spans="2:51" s="10" customFormat="1" ht="12">
      <c r="B221" s="147"/>
      <c r="D221" s="148" t="s">
        <v>157</v>
      </c>
      <c r="F221" s="150" t="s">
        <v>385</v>
      </c>
      <c r="H221" s="151">
        <v>57.305</v>
      </c>
      <c r="L221" s="147"/>
      <c r="M221" s="152"/>
      <c r="N221" s="153"/>
      <c r="O221" s="153"/>
      <c r="P221" s="153"/>
      <c r="Q221" s="153"/>
      <c r="R221" s="153"/>
      <c r="S221" s="153"/>
      <c r="T221" s="154"/>
      <c r="AT221" s="149" t="s">
        <v>157</v>
      </c>
      <c r="AU221" s="149" t="s">
        <v>84</v>
      </c>
      <c r="AV221" s="10" t="s">
        <v>84</v>
      </c>
      <c r="AW221" s="10" t="s">
        <v>3</v>
      </c>
      <c r="AX221" s="10" t="s">
        <v>82</v>
      </c>
      <c r="AY221" s="149" t="s">
        <v>147</v>
      </c>
    </row>
    <row r="222" spans="1:65" s="2" customFormat="1" ht="24.2" customHeight="1">
      <c r="A222" s="176"/>
      <c r="B222" s="134"/>
      <c r="C222" s="135">
        <v>64</v>
      </c>
      <c r="D222" s="135" t="s">
        <v>150</v>
      </c>
      <c r="E222" s="136" t="s">
        <v>783</v>
      </c>
      <c r="F222" s="137" t="s">
        <v>784</v>
      </c>
      <c r="G222" s="138" t="s">
        <v>367</v>
      </c>
      <c r="H222" s="139">
        <v>38.55</v>
      </c>
      <c r="I222" s="331"/>
      <c r="J222" s="140">
        <f>ROUND(I222*H222,2)</f>
        <v>0</v>
      </c>
      <c r="K222" s="137" t="s">
        <v>154</v>
      </c>
      <c r="L222" s="26"/>
      <c r="M222" s="141" t="s">
        <v>1</v>
      </c>
      <c r="N222" s="142" t="s">
        <v>39</v>
      </c>
      <c r="O222" s="143">
        <v>0</v>
      </c>
      <c r="P222" s="143">
        <f>O222*H224</f>
        <v>0</v>
      </c>
      <c r="Q222" s="143">
        <v>0</v>
      </c>
      <c r="R222" s="143">
        <f>Q222*H224</f>
        <v>0</v>
      </c>
      <c r="S222" s="143">
        <v>0</v>
      </c>
      <c r="T222" s="144">
        <f>S222*H224</f>
        <v>0</v>
      </c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R222" s="145" t="s">
        <v>221</v>
      </c>
      <c r="AT222" s="145" t="s">
        <v>150</v>
      </c>
      <c r="AU222" s="145" t="s">
        <v>84</v>
      </c>
      <c r="AY222" s="13" t="s">
        <v>147</v>
      </c>
      <c r="BE222" s="146">
        <f>IF(N222="základní",J224,0)</f>
        <v>0</v>
      </c>
      <c r="BF222" s="146">
        <f>IF(N222="snížená",J224,0)</f>
        <v>0</v>
      </c>
      <c r="BG222" s="146">
        <f>IF(N222="zákl. přenesená",J224,0)</f>
        <v>0</v>
      </c>
      <c r="BH222" s="146">
        <f>IF(N222="sníž. přenesená",J224,0)</f>
        <v>0</v>
      </c>
      <c r="BI222" s="146">
        <f>IF(N222="nulová",J224,0)</f>
        <v>0</v>
      </c>
      <c r="BJ222" s="13" t="s">
        <v>82</v>
      </c>
      <c r="BK222" s="146">
        <f>ROUND(I224*H224,2)</f>
        <v>0</v>
      </c>
      <c r="BL222" s="13" t="s">
        <v>221</v>
      </c>
      <c r="BM222" s="145" t="s">
        <v>389</v>
      </c>
    </row>
    <row r="223" spans="1:65" s="2" customFormat="1" ht="24.2" customHeight="1">
      <c r="A223" s="176"/>
      <c r="B223" s="134"/>
      <c r="C223" s="135">
        <v>65</v>
      </c>
      <c r="D223" s="135" t="s">
        <v>150</v>
      </c>
      <c r="E223" s="136" t="s">
        <v>785</v>
      </c>
      <c r="F223" s="137" t="s">
        <v>786</v>
      </c>
      <c r="G223" s="138" t="s">
        <v>367</v>
      </c>
      <c r="H223" s="139">
        <v>56</v>
      </c>
      <c r="I223" s="331"/>
      <c r="J223" s="140">
        <f>ROUND(I223*H223,2)</f>
        <v>0</v>
      </c>
      <c r="K223" s="137" t="s">
        <v>154</v>
      </c>
      <c r="L223" s="26"/>
      <c r="M223" s="141" t="s">
        <v>1</v>
      </c>
      <c r="N223" s="142" t="s">
        <v>39</v>
      </c>
      <c r="O223" s="143">
        <v>0</v>
      </c>
      <c r="P223" s="143">
        <f>O223*H225</f>
        <v>0</v>
      </c>
      <c r="Q223" s="143">
        <v>0</v>
      </c>
      <c r="R223" s="143">
        <f>Q223*H225</f>
        <v>0</v>
      </c>
      <c r="S223" s="143">
        <v>0</v>
      </c>
      <c r="T223" s="144">
        <f>S223*H225</f>
        <v>0</v>
      </c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R223" s="145" t="s">
        <v>221</v>
      </c>
      <c r="AT223" s="145" t="s">
        <v>150</v>
      </c>
      <c r="AU223" s="145" t="s">
        <v>84</v>
      </c>
      <c r="AY223" s="13" t="s">
        <v>147</v>
      </c>
      <c r="BE223" s="146">
        <f>IF(N223="základní",J225,0)</f>
        <v>0</v>
      </c>
      <c r="BF223" s="146">
        <f>IF(N223="snížená",J225,0)</f>
        <v>0</v>
      </c>
      <c r="BG223" s="146">
        <f>IF(N223="zákl. přenesená",J225,0)</f>
        <v>0</v>
      </c>
      <c r="BH223" s="146">
        <f>IF(N223="sníž. přenesená",J225,0)</f>
        <v>0</v>
      </c>
      <c r="BI223" s="146">
        <f>IF(N223="nulová",J225,0)</f>
        <v>0</v>
      </c>
      <c r="BJ223" s="13" t="s">
        <v>82</v>
      </c>
      <c r="BK223" s="146">
        <f>ROUND(I225*H225,2)</f>
        <v>0</v>
      </c>
      <c r="BL223" s="13" t="s">
        <v>221</v>
      </c>
      <c r="BM223" s="145" t="s">
        <v>389</v>
      </c>
    </row>
    <row r="224" spans="1:65" s="2" customFormat="1" ht="24.2" customHeight="1">
      <c r="A224" s="25"/>
      <c r="B224" s="134"/>
      <c r="C224" s="135" t="s">
        <v>386</v>
      </c>
      <c r="D224" s="135" t="s">
        <v>150</v>
      </c>
      <c r="E224" s="136" t="s">
        <v>387</v>
      </c>
      <c r="F224" s="137" t="s">
        <v>388</v>
      </c>
      <c r="G224" s="138" t="s">
        <v>317</v>
      </c>
      <c r="H224" s="139">
        <v>665.57</v>
      </c>
      <c r="I224" s="331"/>
      <c r="J224" s="140">
        <f>ROUND(I224*H224,2)</f>
        <v>0</v>
      </c>
      <c r="K224" s="137" t="s">
        <v>154</v>
      </c>
      <c r="L224" s="26"/>
      <c r="M224" s="141" t="s">
        <v>1</v>
      </c>
      <c r="N224" s="142" t="s">
        <v>39</v>
      </c>
      <c r="O224" s="143">
        <v>0</v>
      </c>
      <c r="P224" s="143">
        <f>O224*H224</f>
        <v>0</v>
      </c>
      <c r="Q224" s="143">
        <v>0</v>
      </c>
      <c r="R224" s="143">
        <f>Q224*H224</f>
        <v>0</v>
      </c>
      <c r="S224" s="143">
        <v>0</v>
      </c>
      <c r="T224" s="144">
        <f>S224*H224</f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5" t="s">
        <v>221</v>
      </c>
      <c r="AT224" s="145" t="s">
        <v>150</v>
      </c>
      <c r="AU224" s="145" t="s">
        <v>84</v>
      </c>
      <c r="AY224" s="13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3" t="s">
        <v>82</v>
      </c>
      <c r="BK224" s="146">
        <f>ROUND(I224*H224,2)</f>
        <v>0</v>
      </c>
      <c r="BL224" s="13" t="s">
        <v>221</v>
      </c>
      <c r="BM224" s="145" t="s">
        <v>389</v>
      </c>
    </row>
    <row r="225" spans="2:63" s="9" customFormat="1" ht="22.9" customHeight="1">
      <c r="B225" s="122"/>
      <c r="D225" s="123" t="s">
        <v>73</v>
      </c>
      <c r="E225" s="132" t="s">
        <v>390</v>
      </c>
      <c r="F225" s="132" t="s">
        <v>391</v>
      </c>
      <c r="J225" s="133">
        <f>BK225</f>
        <v>0</v>
      </c>
      <c r="L225" s="122"/>
      <c r="M225" s="126"/>
      <c r="N225" s="127"/>
      <c r="O225" s="127"/>
      <c r="P225" s="128">
        <f>SUM(P226:P231)</f>
        <v>24.9984</v>
      </c>
      <c r="Q225" s="127"/>
      <c r="R225" s="128">
        <f>SUM(R226:R231)</f>
        <v>0.692832</v>
      </c>
      <c r="S225" s="127"/>
      <c r="T225" s="129">
        <f>SUM(T226:T231)</f>
        <v>0</v>
      </c>
      <c r="AR225" s="123" t="s">
        <v>84</v>
      </c>
      <c r="AT225" s="130" t="s">
        <v>73</v>
      </c>
      <c r="AU225" s="130" t="s">
        <v>82</v>
      </c>
      <c r="AY225" s="123" t="s">
        <v>147</v>
      </c>
      <c r="BK225" s="131">
        <f>SUM(BK226:BK231)</f>
        <v>0</v>
      </c>
    </row>
    <row r="226" spans="1:65" s="2" customFormat="1" ht="16.5" customHeight="1">
      <c r="A226" s="25"/>
      <c r="B226" s="134"/>
      <c r="C226" s="135" t="s">
        <v>392</v>
      </c>
      <c r="D226" s="135" t="s">
        <v>150</v>
      </c>
      <c r="E226" s="136" t="s">
        <v>393</v>
      </c>
      <c r="F226" s="137" t="s">
        <v>394</v>
      </c>
      <c r="G226" s="138" t="s">
        <v>153</v>
      </c>
      <c r="H226" s="139">
        <v>67.2</v>
      </c>
      <c r="I226" s="331"/>
      <c r="J226" s="140">
        <f>ROUND(I226*H226,2)</f>
        <v>0</v>
      </c>
      <c r="K226" s="137" t="s">
        <v>154</v>
      </c>
      <c r="L226" s="26"/>
      <c r="M226" s="141" t="s">
        <v>1</v>
      </c>
      <c r="N226" s="142" t="s">
        <v>40</v>
      </c>
      <c r="O226" s="143">
        <v>0.162</v>
      </c>
      <c r="P226" s="143">
        <f>O226*H226</f>
        <v>10.8864</v>
      </c>
      <c r="Q226" s="143">
        <v>0.005</v>
      </c>
      <c r="R226" s="143">
        <f>Q226*H226</f>
        <v>0.336</v>
      </c>
      <c r="S226" s="143">
        <v>0</v>
      </c>
      <c r="T226" s="144">
        <f>S226*H226</f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45" t="s">
        <v>221</v>
      </c>
      <c r="AT226" s="145" t="s">
        <v>150</v>
      </c>
      <c r="AU226" s="145" t="s">
        <v>84</v>
      </c>
      <c r="AY226" s="13" t="s">
        <v>147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3" t="s">
        <v>84</v>
      </c>
      <c r="BK226" s="146">
        <f>ROUND(I226*H226,2)</f>
        <v>0</v>
      </c>
      <c r="BL226" s="13" t="s">
        <v>221</v>
      </c>
      <c r="BM226" s="145" t="s">
        <v>395</v>
      </c>
    </row>
    <row r="227" spans="2:51" s="10" customFormat="1" ht="12">
      <c r="B227" s="147"/>
      <c r="D227" s="148" t="s">
        <v>157</v>
      </c>
      <c r="E227" s="149" t="s">
        <v>1</v>
      </c>
      <c r="F227" s="150" t="s">
        <v>396</v>
      </c>
      <c r="H227" s="151">
        <v>67.2</v>
      </c>
      <c r="L227" s="147"/>
      <c r="M227" s="152"/>
      <c r="N227" s="153"/>
      <c r="O227" s="153"/>
      <c r="P227" s="153"/>
      <c r="Q227" s="153"/>
      <c r="R227" s="153"/>
      <c r="S227" s="153"/>
      <c r="T227" s="154"/>
      <c r="AT227" s="149" t="s">
        <v>157</v>
      </c>
      <c r="AU227" s="149" t="s">
        <v>84</v>
      </c>
      <c r="AV227" s="10" t="s">
        <v>84</v>
      </c>
      <c r="AW227" s="10" t="s">
        <v>30</v>
      </c>
      <c r="AX227" s="10" t="s">
        <v>82</v>
      </c>
      <c r="AY227" s="149" t="s">
        <v>147</v>
      </c>
    </row>
    <row r="228" spans="1:65" s="2" customFormat="1" ht="16.5" customHeight="1">
      <c r="A228" s="25"/>
      <c r="B228" s="134"/>
      <c r="C228" s="135" t="s">
        <v>397</v>
      </c>
      <c r="D228" s="135" t="s">
        <v>150</v>
      </c>
      <c r="E228" s="136" t="s">
        <v>398</v>
      </c>
      <c r="F228" s="137" t="s">
        <v>399</v>
      </c>
      <c r="G228" s="138" t="s">
        <v>153</v>
      </c>
      <c r="H228" s="139">
        <v>67.2</v>
      </c>
      <c r="I228" s="331"/>
      <c r="J228" s="140">
        <f>ROUND(I228*H228,2)</f>
        <v>0</v>
      </c>
      <c r="K228" s="137" t="s">
        <v>154</v>
      </c>
      <c r="L228" s="26"/>
      <c r="M228" s="141" t="s">
        <v>1</v>
      </c>
      <c r="N228" s="142" t="s">
        <v>40</v>
      </c>
      <c r="O228" s="143">
        <v>0.007</v>
      </c>
      <c r="P228" s="143">
        <f>O228*H228</f>
        <v>0.47040000000000004</v>
      </c>
      <c r="Q228" s="143">
        <v>0.0051</v>
      </c>
      <c r="R228" s="143">
        <f>Q228*H228</f>
        <v>0.34272</v>
      </c>
      <c r="S228" s="143">
        <v>0</v>
      </c>
      <c r="T228" s="144">
        <f>S228*H228</f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45" t="s">
        <v>221</v>
      </c>
      <c r="AT228" s="145" t="s">
        <v>150</v>
      </c>
      <c r="AU228" s="145" t="s">
        <v>84</v>
      </c>
      <c r="AY228" s="13" t="s">
        <v>147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3" t="s">
        <v>84</v>
      </c>
      <c r="BK228" s="146">
        <f>ROUND(I228*H228,2)</f>
        <v>0</v>
      </c>
      <c r="BL228" s="13" t="s">
        <v>221</v>
      </c>
      <c r="BM228" s="145" t="s">
        <v>400</v>
      </c>
    </row>
    <row r="229" spans="1:65" s="2" customFormat="1" ht="21.75" customHeight="1">
      <c r="A229" s="25"/>
      <c r="B229" s="134"/>
      <c r="C229" s="135" t="s">
        <v>401</v>
      </c>
      <c r="D229" s="135" t="s">
        <v>150</v>
      </c>
      <c r="E229" s="136" t="s">
        <v>402</v>
      </c>
      <c r="F229" s="137" t="s">
        <v>403</v>
      </c>
      <c r="G229" s="138" t="s">
        <v>153</v>
      </c>
      <c r="H229" s="139">
        <v>67.2</v>
      </c>
      <c r="I229" s="331"/>
      <c r="J229" s="140">
        <f>ROUND(I229*H229,2)</f>
        <v>0</v>
      </c>
      <c r="K229" s="137" t="s">
        <v>154</v>
      </c>
      <c r="L229" s="26"/>
      <c r="M229" s="141" t="s">
        <v>1</v>
      </c>
      <c r="N229" s="142" t="s">
        <v>40</v>
      </c>
      <c r="O229" s="143">
        <v>0.099</v>
      </c>
      <c r="P229" s="143">
        <f>O229*H229</f>
        <v>6.652800000000001</v>
      </c>
      <c r="Q229" s="143">
        <v>6E-05</v>
      </c>
      <c r="R229" s="143">
        <f>Q229*H229</f>
        <v>0.004032</v>
      </c>
      <c r="S229" s="143">
        <v>0</v>
      </c>
      <c r="T229" s="144">
        <f>S229*H229</f>
        <v>0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45" t="s">
        <v>221</v>
      </c>
      <c r="AT229" s="145" t="s">
        <v>150</v>
      </c>
      <c r="AU229" s="145" t="s">
        <v>84</v>
      </c>
      <c r="AY229" s="13" t="s">
        <v>147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3" t="s">
        <v>84</v>
      </c>
      <c r="BK229" s="146">
        <f>ROUND(I229*H229,2)</f>
        <v>0</v>
      </c>
      <c r="BL229" s="13" t="s">
        <v>221</v>
      </c>
      <c r="BM229" s="145" t="s">
        <v>404</v>
      </c>
    </row>
    <row r="230" spans="1:65" s="2" customFormat="1" ht="16.5" customHeight="1">
      <c r="A230" s="25"/>
      <c r="B230" s="134"/>
      <c r="C230" s="135" t="s">
        <v>405</v>
      </c>
      <c r="D230" s="135" t="s">
        <v>150</v>
      </c>
      <c r="E230" s="136" t="s">
        <v>406</v>
      </c>
      <c r="F230" s="137" t="s">
        <v>407</v>
      </c>
      <c r="G230" s="138" t="s">
        <v>153</v>
      </c>
      <c r="H230" s="139">
        <v>67.2</v>
      </c>
      <c r="I230" s="331"/>
      <c r="J230" s="140">
        <f>ROUND(I230*H230,2)</f>
        <v>0</v>
      </c>
      <c r="K230" s="137" t="s">
        <v>154</v>
      </c>
      <c r="L230" s="26"/>
      <c r="M230" s="141" t="s">
        <v>1</v>
      </c>
      <c r="N230" s="142" t="s">
        <v>40</v>
      </c>
      <c r="O230" s="143">
        <v>0.104</v>
      </c>
      <c r="P230" s="143">
        <f>O230*H230</f>
        <v>6.9888</v>
      </c>
      <c r="Q230" s="143">
        <v>0.00015</v>
      </c>
      <c r="R230" s="143">
        <f>Q230*H230</f>
        <v>0.010079999999999999</v>
      </c>
      <c r="S230" s="143">
        <v>0</v>
      </c>
      <c r="T230" s="144">
        <f>S230*H230</f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5" t="s">
        <v>221</v>
      </c>
      <c r="AT230" s="145" t="s">
        <v>150</v>
      </c>
      <c r="AU230" s="145" t="s">
        <v>84</v>
      </c>
      <c r="AY230" s="13" t="s">
        <v>147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3" t="s">
        <v>84</v>
      </c>
      <c r="BK230" s="146">
        <f>ROUND(I230*H230,2)</f>
        <v>0</v>
      </c>
      <c r="BL230" s="13" t="s">
        <v>221</v>
      </c>
      <c r="BM230" s="145" t="s">
        <v>408</v>
      </c>
    </row>
    <row r="231" spans="1:65" s="2" customFormat="1" ht="24.2" customHeight="1">
      <c r="A231" s="25"/>
      <c r="B231" s="134"/>
      <c r="C231" s="135" t="s">
        <v>409</v>
      </c>
      <c r="D231" s="135" t="s">
        <v>150</v>
      </c>
      <c r="E231" s="136" t="s">
        <v>410</v>
      </c>
      <c r="F231" s="137" t="s">
        <v>411</v>
      </c>
      <c r="G231" s="138" t="s">
        <v>317</v>
      </c>
      <c r="H231" s="139">
        <v>234.998</v>
      </c>
      <c r="I231" s="331"/>
      <c r="J231" s="140">
        <f>ROUND(I231*H231,2)</f>
        <v>0</v>
      </c>
      <c r="K231" s="137" t="s">
        <v>154</v>
      </c>
      <c r="L231" s="26"/>
      <c r="M231" s="141" t="s">
        <v>1</v>
      </c>
      <c r="N231" s="142" t="s">
        <v>39</v>
      </c>
      <c r="O231" s="143">
        <v>0</v>
      </c>
      <c r="P231" s="143">
        <f>O231*H231</f>
        <v>0</v>
      </c>
      <c r="Q231" s="143">
        <v>0</v>
      </c>
      <c r="R231" s="143">
        <f>Q231*H231</f>
        <v>0</v>
      </c>
      <c r="S231" s="143">
        <v>0</v>
      </c>
      <c r="T231" s="144">
        <f>S231*H231</f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45" t="s">
        <v>221</v>
      </c>
      <c r="AT231" s="145" t="s">
        <v>150</v>
      </c>
      <c r="AU231" s="145" t="s">
        <v>84</v>
      </c>
      <c r="AY231" s="13" t="s">
        <v>147</v>
      </c>
      <c r="BE231" s="146">
        <f>IF(N231="základní",J231,0)</f>
        <v>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3" t="s">
        <v>82</v>
      </c>
      <c r="BK231" s="146">
        <f>ROUND(I231*H231,2)</f>
        <v>0</v>
      </c>
      <c r="BL231" s="13" t="s">
        <v>221</v>
      </c>
      <c r="BM231" s="145" t="s">
        <v>412</v>
      </c>
    </row>
    <row r="232" spans="2:63" s="9" customFormat="1" ht="22.9" customHeight="1">
      <c r="B232" s="122"/>
      <c r="D232" s="123" t="s">
        <v>73</v>
      </c>
      <c r="E232" s="132" t="s">
        <v>413</v>
      </c>
      <c r="F232" s="132" t="s">
        <v>414</v>
      </c>
      <c r="J232" s="133">
        <f>BK232</f>
        <v>0</v>
      </c>
      <c r="L232" s="122"/>
      <c r="M232" s="126"/>
      <c r="N232" s="127"/>
      <c r="O232" s="127"/>
      <c r="P232" s="128">
        <f>SUM(P233:P247)</f>
        <v>144.5076</v>
      </c>
      <c r="Q232" s="127"/>
      <c r="R232" s="128">
        <f>SUM(R233:R247)</f>
        <v>0.21531</v>
      </c>
      <c r="S232" s="127"/>
      <c r="T232" s="129">
        <f>SUM(T233:T247)</f>
        <v>0</v>
      </c>
      <c r="AR232" s="123" t="s">
        <v>84</v>
      </c>
      <c r="AT232" s="130" t="s">
        <v>73</v>
      </c>
      <c r="AU232" s="130" t="s">
        <v>82</v>
      </c>
      <c r="AY232" s="123" t="s">
        <v>147</v>
      </c>
      <c r="BK232" s="131">
        <f>SUM(BK233:BK247)</f>
        <v>0</v>
      </c>
    </row>
    <row r="233" spans="1:65" s="2" customFormat="1" ht="16.5" customHeight="1">
      <c r="A233" s="25"/>
      <c r="B233" s="134"/>
      <c r="C233" s="135" t="s">
        <v>415</v>
      </c>
      <c r="D233" s="135" t="s">
        <v>150</v>
      </c>
      <c r="E233" s="136" t="s">
        <v>416</v>
      </c>
      <c r="F233" s="137" t="s">
        <v>417</v>
      </c>
      <c r="G233" s="138" t="s">
        <v>153</v>
      </c>
      <c r="H233" s="139">
        <v>85.8</v>
      </c>
      <c r="I233" s="331"/>
      <c r="J233" s="140">
        <f>ROUND(I233*H233,2)</f>
        <v>0</v>
      </c>
      <c r="K233" s="137" t="s">
        <v>154</v>
      </c>
      <c r="L233" s="26"/>
      <c r="M233" s="141" t="s">
        <v>1</v>
      </c>
      <c r="N233" s="142" t="s">
        <v>40</v>
      </c>
      <c r="O233" s="143">
        <v>0.1</v>
      </c>
      <c r="P233" s="143">
        <f>O233*H233</f>
        <v>8.58</v>
      </c>
      <c r="Q233" s="143">
        <v>7E-05</v>
      </c>
      <c r="R233" s="143">
        <f>Q233*H233</f>
        <v>0.006005999999999999</v>
      </c>
      <c r="S233" s="143">
        <v>0</v>
      </c>
      <c r="T233" s="144">
        <f>S233*H233</f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45" t="s">
        <v>221</v>
      </c>
      <c r="AT233" s="145" t="s">
        <v>150</v>
      </c>
      <c r="AU233" s="145" t="s">
        <v>84</v>
      </c>
      <c r="AY233" s="13" t="s">
        <v>147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3" t="s">
        <v>84</v>
      </c>
      <c r="BK233" s="146">
        <f>ROUND(I233*H233,2)</f>
        <v>0</v>
      </c>
      <c r="BL233" s="13" t="s">
        <v>221</v>
      </c>
      <c r="BM233" s="145" t="s">
        <v>418</v>
      </c>
    </row>
    <row r="234" spans="2:51" s="10" customFormat="1" ht="12">
      <c r="B234" s="147"/>
      <c r="D234" s="148" t="s">
        <v>157</v>
      </c>
      <c r="E234" s="149" t="s">
        <v>1</v>
      </c>
      <c r="F234" s="150" t="s">
        <v>419</v>
      </c>
      <c r="H234" s="151">
        <v>42</v>
      </c>
      <c r="L234" s="147"/>
      <c r="M234" s="152"/>
      <c r="N234" s="153"/>
      <c r="O234" s="153"/>
      <c r="P234" s="153"/>
      <c r="Q234" s="153"/>
      <c r="R234" s="153"/>
      <c r="S234" s="153"/>
      <c r="T234" s="154"/>
      <c r="AT234" s="149" t="s">
        <v>157</v>
      </c>
      <c r="AU234" s="149" t="s">
        <v>84</v>
      </c>
      <c r="AV234" s="10" t="s">
        <v>84</v>
      </c>
      <c r="AW234" s="10" t="s">
        <v>30</v>
      </c>
      <c r="AX234" s="10" t="s">
        <v>74</v>
      </c>
      <c r="AY234" s="149" t="s">
        <v>147</v>
      </c>
    </row>
    <row r="235" spans="2:51" s="10" customFormat="1" ht="12">
      <c r="B235" s="147"/>
      <c r="D235" s="148" t="s">
        <v>157</v>
      </c>
      <c r="E235" s="149" t="s">
        <v>1</v>
      </c>
      <c r="F235" s="150" t="s">
        <v>420</v>
      </c>
      <c r="H235" s="151">
        <v>28.8</v>
      </c>
      <c r="L235" s="147"/>
      <c r="M235" s="152"/>
      <c r="N235" s="153"/>
      <c r="O235" s="153"/>
      <c r="P235" s="153"/>
      <c r="Q235" s="153"/>
      <c r="R235" s="153"/>
      <c r="S235" s="153"/>
      <c r="T235" s="154"/>
      <c r="AT235" s="149" t="s">
        <v>157</v>
      </c>
      <c r="AU235" s="149" t="s">
        <v>84</v>
      </c>
      <c r="AV235" s="10" t="s">
        <v>84</v>
      </c>
      <c r="AW235" s="10" t="s">
        <v>30</v>
      </c>
      <c r="AX235" s="10" t="s">
        <v>74</v>
      </c>
      <c r="AY235" s="149" t="s">
        <v>147</v>
      </c>
    </row>
    <row r="236" spans="2:51" s="10" customFormat="1" ht="12">
      <c r="B236" s="147"/>
      <c r="D236" s="148" t="s">
        <v>157</v>
      </c>
      <c r="E236" s="149" t="s">
        <v>1</v>
      </c>
      <c r="F236" s="150" t="s">
        <v>421</v>
      </c>
      <c r="H236" s="151">
        <v>15</v>
      </c>
      <c r="L236" s="147"/>
      <c r="M236" s="152"/>
      <c r="N236" s="153"/>
      <c r="O236" s="153"/>
      <c r="P236" s="153"/>
      <c r="Q236" s="153"/>
      <c r="R236" s="153"/>
      <c r="S236" s="153"/>
      <c r="T236" s="154"/>
      <c r="AT236" s="149" t="s">
        <v>157</v>
      </c>
      <c r="AU236" s="149" t="s">
        <v>84</v>
      </c>
      <c r="AV236" s="10" t="s">
        <v>84</v>
      </c>
      <c r="AW236" s="10" t="s">
        <v>30</v>
      </c>
      <c r="AX236" s="10" t="s">
        <v>74</v>
      </c>
      <c r="AY236" s="149" t="s">
        <v>147</v>
      </c>
    </row>
    <row r="237" spans="2:51" s="11" customFormat="1" ht="12">
      <c r="B237" s="155"/>
      <c r="D237" s="148" t="s">
        <v>157</v>
      </c>
      <c r="E237" s="156" t="s">
        <v>1</v>
      </c>
      <c r="F237" s="157" t="s">
        <v>359</v>
      </c>
      <c r="H237" s="158">
        <v>85.8</v>
      </c>
      <c r="L237" s="155"/>
      <c r="M237" s="159"/>
      <c r="N237" s="160"/>
      <c r="O237" s="160"/>
      <c r="P237" s="160"/>
      <c r="Q237" s="160"/>
      <c r="R237" s="160"/>
      <c r="S237" s="160"/>
      <c r="T237" s="161"/>
      <c r="AT237" s="156" t="s">
        <v>157</v>
      </c>
      <c r="AU237" s="156" t="s">
        <v>84</v>
      </c>
      <c r="AV237" s="11" t="s">
        <v>155</v>
      </c>
      <c r="AW237" s="11" t="s">
        <v>30</v>
      </c>
      <c r="AX237" s="11" t="s">
        <v>82</v>
      </c>
      <c r="AY237" s="156" t="s">
        <v>147</v>
      </c>
    </row>
    <row r="238" spans="1:65" s="2" customFormat="1" ht="24.2" customHeight="1">
      <c r="A238" s="25"/>
      <c r="B238" s="134"/>
      <c r="C238" s="135" t="s">
        <v>422</v>
      </c>
      <c r="D238" s="135" t="s">
        <v>150</v>
      </c>
      <c r="E238" s="136" t="s">
        <v>423</v>
      </c>
      <c r="F238" s="137" t="s">
        <v>424</v>
      </c>
      <c r="G238" s="138" t="s">
        <v>153</v>
      </c>
      <c r="H238" s="139">
        <v>85.8</v>
      </c>
      <c r="I238" s="331"/>
      <c r="J238" s="140">
        <f>ROUND(I238*H238,2)</f>
        <v>0</v>
      </c>
      <c r="K238" s="137" t="s">
        <v>154</v>
      </c>
      <c r="L238" s="26"/>
      <c r="M238" s="141" t="s">
        <v>1</v>
      </c>
      <c r="N238" s="142" t="s">
        <v>40</v>
      </c>
      <c r="O238" s="143">
        <v>0.184</v>
      </c>
      <c r="P238" s="143">
        <f>O238*H238</f>
        <v>15.787199999999999</v>
      </c>
      <c r="Q238" s="143">
        <v>0.00014</v>
      </c>
      <c r="R238" s="143">
        <f>Q238*H238</f>
        <v>0.012011999999999998</v>
      </c>
      <c r="S238" s="143">
        <v>0</v>
      </c>
      <c r="T238" s="144">
        <f>S238*H238</f>
        <v>0</v>
      </c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R238" s="145" t="s">
        <v>221</v>
      </c>
      <c r="AT238" s="145" t="s">
        <v>150</v>
      </c>
      <c r="AU238" s="145" t="s">
        <v>84</v>
      </c>
      <c r="AY238" s="13" t="s">
        <v>147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3" t="s">
        <v>84</v>
      </c>
      <c r="BK238" s="146">
        <f>ROUND(I238*H238,2)</f>
        <v>0</v>
      </c>
      <c r="BL238" s="13" t="s">
        <v>221</v>
      </c>
      <c r="BM238" s="145" t="s">
        <v>425</v>
      </c>
    </row>
    <row r="239" spans="2:51" s="10" customFormat="1" ht="12">
      <c r="B239" s="147"/>
      <c r="D239" s="148" t="s">
        <v>157</v>
      </c>
      <c r="E239" s="149" t="s">
        <v>1</v>
      </c>
      <c r="F239" s="150" t="s">
        <v>426</v>
      </c>
      <c r="H239" s="151">
        <v>85.8</v>
      </c>
      <c r="L239" s="147"/>
      <c r="M239" s="152"/>
      <c r="N239" s="153"/>
      <c r="O239" s="153"/>
      <c r="P239" s="153"/>
      <c r="Q239" s="153"/>
      <c r="R239" s="153"/>
      <c r="S239" s="153"/>
      <c r="T239" s="154"/>
      <c r="AT239" s="149" t="s">
        <v>157</v>
      </c>
      <c r="AU239" s="149" t="s">
        <v>84</v>
      </c>
      <c r="AV239" s="10" t="s">
        <v>84</v>
      </c>
      <c r="AW239" s="10" t="s">
        <v>30</v>
      </c>
      <c r="AX239" s="10" t="s">
        <v>82</v>
      </c>
      <c r="AY239" s="149" t="s">
        <v>147</v>
      </c>
    </row>
    <row r="240" spans="1:65" s="2" customFormat="1" ht="24.2" customHeight="1">
      <c r="A240" s="25"/>
      <c r="B240" s="134"/>
      <c r="C240" s="135" t="s">
        <v>427</v>
      </c>
      <c r="D240" s="135" t="s">
        <v>150</v>
      </c>
      <c r="E240" s="136" t="s">
        <v>428</v>
      </c>
      <c r="F240" s="137" t="s">
        <v>429</v>
      </c>
      <c r="G240" s="138" t="s">
        <v>153</v>
      </c>
      <c r="H240" s="139">
        <v>85.8</v>
      </c>
      <c r="I240" s="331"/>
      <c r="J240" s="140">
        <f>ROUND(I240*H240,2)</f>
        <v>0</v>
      </c>
      <c r="K240" s="137" t="s">
        <v>154</v>
      </c>
      <c r="L240" s="26"/>
      <c r="M240" s="141" t="s">
        <v>1</v>
      </c>
      <c r="N240" s="142" t="s">
        <v>40</v>
      </c>
      <c r="O240" s="143">
        <v>0.166</v>
      </c>
      <c r="P240" s="143">
        <f>O240*H240</f>
        <v>14.2428</v>
      </c>
      <c r="Q240" s="143">
        <v>0.00012</v>
      </c>
      <c r="R240" s="143">
        <f>Q240*H240</f>
        <v>0.010296</v>
      </c>
      <c r="S240" s="143">
        <v>0</v>
      </c>
      <c r="T240" s="144">
        <f>S240*H240</f>
        <v>0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45" t="s">
        <v>221</v>
      </c>
      <c r="AT240" s="145" t="s">
        <v>150</v>
      </c>
      <c r="AU240" s="145" t="s">
        <v>84</v>
      </c>
      <c r="AY240" s="13" t="s">
        <v>147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3" t="s">
        <v>84</v>
      </c>
      <c r="BK240" s="146">
        <f>ROUND(I240*H240,2)</f>
        <v>0</v>
      </c>
      <c r="BL240" s="13" t="s">
        <v>221</v>
      </c>
      <c r="BM240" s="145" t="s">
        <v>430</v>
      </c>
    </row>
    <row r="241" spans="1:65" s="2" customFormat="1" ht="24.2" customHeight="1">
      <c r="A241" s="25"/>
      <c r="B241" s="134"/>
      <c r="C241" s="135" t="s">
        <v>431</v>
      </c>
      <c r="D241" s="135" t="s">
        <v>150</v>
      </c>
      <c r="E241" s="136" t="s">
        <v>432</v>
      </c>
      <c r="F241" s="137" t="s">
        <v>433</v>
      </c>
      <c r="G241" s="138" t="s">
        <v>153</v>
      </c>
      <c r="H241" s="139">
        <v>85.8</v>
      </c>
      <c r="I241" s="331"/>
      <c r="J241" s="140">
        <f>ROUND(I241*H241,2)</f>
        <v>0</v>
      </c>
      <c r="K241" s="137" t="s">
        <v>154</v>
      </c>
      <c r="L241" s="26"/>
      <c r="M241" s="141" t="s">
        <v>1</v>
      </c>
      <c r="N241" s="142" t="s">
        <v>40</v>
      </c>
      <c r="O241" s="143">
        <v>0.172</v>
      </c>
      <c r="P241" s="143">
        <f>O241*H241</f>
        <v>14.757599999999998</v>
      </c>
      <c r="Q241" s="143">
        <v>0.00012</v>
      </c>
      <c r="R241" s="143">
        <f>Q241*H241</f>
        <v>0.010296</v>
      </c>
      <c r="S241" s="143">
        <v>0</v>
      </c>
      <c r="T241" s="144">
        <f>S241*H241</f>
        <v>0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145" t="s">
        <v>221</v>
      </c>
      <c r="AT241" s="145" t="s">
        <v>150</v>
      </c>
      <c r="AU241" s="145" t="s">
        <v>84</v>
      </c>
      <c r="AY241" s="13" t="s">
        <v>147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3" t="s">
        <v>84</v>
      </c>
      <c r="BK241" s="146">
        <f>ROUND(I241*H241,2)</f>
        <v>0</v>
      </c>
      <c r="BL241" s="13" t="s">
        <v>221</v>
      </c>
      <c r="BM241" s="145" t="s">
        <v>434</v>
      </c>
    </row>
    <row r="242" spans="1:65" s="2" customFormat="1" ht="24.2" customHeight="1">
      <c r="A242" s="25"/>
      <c r="B242" s="134"/>
      <c r="C242" s="135" t="s">
        <v>435</v>
      </c>
      <c r="D242" s="135" t="s">
        <v>150</v>
      </c>
      <c r="E242" s="136" t="s">
        <v>436</v>
      </c>
      <c r="F242" s="137" t="s">
        <v>437</v>
      </c>
      <c r="G242" s="138" t="s">
        <v>153</v>
      </c>
      <c r="H242" s="139">
        <v>155</v>
      </c>
      <c r="I242" s="331"/>
      <c r="J242" s="140">
        <f>ROUND(I242*H242,2)</f>
        <v>0</v>
      </c>
      <c r="K242" s="137" t="s">
        <v>154</v>
      </c>
      <c r="L242" s="26"/>
      <c r="M242" s="141" t="s">
        <v>1</v>
      </c>
      <c r="N242" s="142" t="s">
        <v>40</v>
      </c>
      <c r="O242" s="143">
        <v>0.229</v>
      </c>
      <c r="P242" s="143">
        <f>O242*H242</f>
        <v>35.495000000000005</v>
      </c>
      <c r="Q242" s="143">
        <v>0.00034</v>
      </c>
      <c r="R242" s="143">
        <f>Q242*H242</f>
        <v>0.052700000000000004</v>
      </c>
      <c r="S242" s="143">
        <v>0</v>
      </c>
      <c r="T242" s="144">
        <f>S242*H242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45" t="s">
        <v>221</v>
      </c>
      <c r="AT242" s="145" t="s">
        <v>150</v>
      </c>
      <c r="AU242" s="145" t="s">
        <v>84</v>
      </c>
      <c r="AY242" s="13" t="s">
        <v>147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3" t="s">
        <v>84</v>
      </c>
      <c r="BK242" s="146">
        <f>ROUND(I242*H242,2)</f>
        <v>0</v>
      </c>
      <c r="BL242" s="13" t="s">
        <v>221</v>
      </c>
      <c r="BM242" s="145" t="s">
        <v>438</v>
      </c>
    </row>
    <row r="243" spans="2:51" s="10" customFormat="1" ht="12">
      <c r="B243" s="147"/>
      <c r="D243" s="148" t="s">
        <v>157</v>
      </c>
      <c r="E243" s="149" t="s">
        <v>1</v>
      </c>
      <c r="F243" s="150" t="s">
        <v>439</v>
      </c>
      <c r="H243" s="151">
        <v>125</v>
      </c>
      <c r="L243" s="147"/>
      <c r="M243" s="152"/>
      <c r="N243" s="153"/>
      <c r="O243" s="153"/>
      <c r="P243" s="153"/>
      <c r="Q243" s="153"/>
      <c r="R243" s="153"/>
      <c r="S243" s="153"/>
      <c r="T243" s="154"/>
      <c r="AT243" s="149" t="s">
        <v>157</v>
      </c>
      <c r="AU243" s="149" t="s">
        <v>84</v>
      </c>
      <c r="AV243" s="10" t="s">
        <v>84</v>
      </c>
      <c r="AW243" s="10" t="s">
        <v>30</v>
      </c>
      <c r="AX243" s="10" t="s">
        <v>74</v>
      </c>
      <c r="AY243" s="149" t="s">
        <v>147</v>
      </c>
    </row>
    <row r="244" spans="2:51" s="10" customFormat="1" ht="12">
      <c r="B244" s="147"/>
      <c r="D244" s="148" t="s">
        <v>157</v>
      </c>
      <c r="E244" s="149" t="s">
        <v>1</v>
      </c>
      <c r="F244" s="150" t="s">
        <v>440</v>
      </c>
      <c r="H244" s="151">
        <v>30</v>
      </c>
      <c r="L244" s="147"/>
      <c r="M244" s="152"/>
      <c r="N244" s="153"/>
      <c r="O244" s="153"/>
      <c r="P244" s="153"/>
      <c r="Q244" s="153"/>
      <c r="R244" s="153"/>
      <c r="S244" s="153"/>
      <c r="T244" s="154"/>
      <c r="AT244" s="149" t="s">
        <v>157</v>
      </c>
      <c r="AU244" s="149" t="s">
        <v>84</v>
      </c>
      <c r="AV244" s="10" t="s">
        <v>84</v>
      </c>
      <c r="AW244" s="10" t="s">
        <v>30</v>
      </c>
      <c r="AX244" s="10" t="s">
        <v>74</v>
      </c>
      <c r="AY244" s="149" t="s">
        <v>147</v>
      </c>
    </row>
    <row r="245" spans="2:51" s="11" customFormat="1" ht="12">
      <c r="B245" s="155"/>
      <c r="D245" s="148" t="s">
        <v>157</v>
      </c>
      <c r="E245" s="156" t="s">
        <v>1</v>
      </c>
      <c r="F245" s="157" t="s">
        <v>359</v>
      </c>
      <c r="H245" s="158">
        <v>155</v>
      </c>
      <c r="L245" s="155"/>
      <c r="M245" s="159"/>
      <c r="N245" s="160"/>
      <c r="O245" s="160"/>
      <c r="P245" s="160"/>
      <c r="Q245" s="160"/>
      <c r="R245" s="160"/>
      <c r="S245" s="160"/>
      <c r="T245" s="161"/>
      <c r="AT245" s="156" t="s">
        <v>157</v>
      </c>
      <c r="AU245" s="156" t="s">
        <v>84</v>
      </c>
      <c r="AV245" s="11" t="s">
        <v>155</v>
      </c>
      <c r="AW245" s="11" t="s">
        <v>30</v>
      </c>
      <c r="AX245" s="11" t="s">
        <v>82</v>
      </c>
      <c r="AY245" s="156" t="s">
        <v>147</v>
      </c>
    </row>
    <row r="246" spans="1:65" s="2" customFormat="1" ht="24.2" customHeight="1">
      <c r="A246" s="25"/>
      <c r="B246" s="134"/>
      <c r="C246" s="135" t="s">
        <v>441</v>
      </c>
      <c r="D246" s="135" t="s">
        <v>150</v>
      </c>
      <c r="E246" s="136" t="s">
        <v>442</v>
      </c>
      <c r="F246" s="137" t="s">
        <v>443</v>
      </c>
      <c r="G246" s="138" t="s">
        <v>153</v>
      </c>
      <c r="H246" s="139">
        <v>155</v>
      </c>
      <c r="I246" s="331"/>
      <c r="J246" s="140">
        <f>ROUND(I246*H246,2)</f>
        <v>0</v>
      </c>
      <c r="K246" s="137" t="s">
        <v>154</v>
      </c>
      <c r="L246" s="26"/>
      <c r="M246" s="141" t="s">
        <v>1</v>
      </c>
      <c r="N246" s="142" t="s">
        <v>40</v>
      </c>
      <c r="O246" s="143">
        <v>0.075</v>
      </c>
      <c r="P246" s="143">
        <f>O246*H246</f>
        <v>11.625</v>
      </c>
      <c r="Q246" s="143">
        <v>0.0002</v>
      </c>
      <c r="R246" s="143">
        <f>Q246*H246</f>
        <v>0.031</v>
      </c>
      <c r="S246" s="143">
        <v>0</v>
      </c>
      <c r="T246" s="144">
        <f>S246*H246</f>
        <v>0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45" t="s">
        <v>221</v>
      </c>
      <c r="AT246" s="145" t="s">
        <v>150</v>
      </c>
      <c r="AU246" s="145" t="s">
        <v>84</v>
      </c>
      <c r="AY246" s="13" t="s">
        <v>147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3" t="s">
        <v>84</v>
      </c>
      <c r="BK246" s="146">
        <f>ROUND(I246*H246,2)</f>
        <v>0</v>
      </c>
      <c r="BL246" s="13" t="s">
        <v>221</v>
      </c>
      <c r="BM246" s="145" t="s">
        <v>444</v>
      </c>
    </row>
    <row r="247" spans="1:65" s="2" customFormat="1" ht="16.5" customHeight="1">
      <c r="A247" s="25"/>
      <c r="B247" s="134"/>
      <c r="C247" s="135" t="s">
        <v>445</v>
      </c>
      <c r="D247" s="135" t="s">
        <v>150</v>
      </c>
      <c r="E247" s="136" t="s">
        <v>446</v>
      </c>
      <c r="F247" s="137" t="s">
        <v>447</v>
      </c>
      <c r="G247" s="138" t="s">
        <v>153</v>
      </c>
      <c r="H247" s="139">
        <v>155</v>
      </c>
      <c r="I247" s="331"/>
      <c r="J247" s="140">
        <f>ROUND(I247*H247,2)</f>
        <v>0</v>
      </c>
      <c r="K247" s="137" t="s">
        <v>154</v>
      </c>
      <c r="L247" s="26"/>
      <c r="M247" s="141" t="s">
        <v>1</v>
      </c>
      <c r="N247" s="142" t="s">
        <v>40</v>
      </c>
      <c r="O247" s="143">
        <v>0.284</v>
      </c>
      <c r="P247" s="143">
        <f>O247*H247</f>
        <v>44.019999999999996</v>
      </c>
      <c r="Q247" s="143">
        <v>0.0006</v>
      </c>
      <c r="R247" s="143">
        <f>Q247*H247</f>
        <v>0.09299999999999999</v>
      </c>
      <c r="S247" s="143">
        <v>0</v>
      </c>
      <c r="T247" s="144">
        <f>S247*H247</f>
        <v>0</v>
      </c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45" t="s">
        <v>221</v>
      </c>
      <c r="AT247" s="145" t="s">
        <v>150</v>
      </c>
      <c r="AU247" s="145" t="s">
        <v>84</v>
      </c>
      <c r="AY247" s="13" t="s">
        <v>147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3" t="s">
        <v>84</v>
      </c>
      <c r="BK247" s="146">
        <f>ROUND(I247*H247,2)</f>
        <v>0</v>
      </c>
      <c r="BL247" s="13" t="s">
        <v>221</v>
      </c>
      <c r="BM247" s="145" t="s">
        <v>448</v>
      </c>
    </row>
    <row r="248" spans="2:63" s="9" customFormat="1" ht="22.9" customHeight="1">
      <c r="B248" s="122"/>
      <c r="D248" s="123" t="s">
        <v>73</v>
      </c>
      <c r="E248" s="132" t="s">
        <v>449</v>
      </c>
      <c r="F248" s="132" t="s">
        <v>450</v>
      </c>
      <c r="J248" s="133">
        <f>BK248</f>
        <v>0</v>
      </c>
      <c r="L248" s="122"/>
      <c r="M248" s="126"/>
      <c r="N248" s="127"/>
      <c r="O248" s="127"/>
      <c r="P248" s="128">
        <f>SUM(P249:P252)</f>
        <v>68.64000000000001</v>
      </c>
      <c r="Q248" s="127"/>
      <c r="R248" s="128">
        <f>SUM(R249:R252)</f>
        <v>0.4884</v>
      </c>
      <c r="S248" s="127"/>
      <c r="T248" s="129">
        <f>SUM(T249:T252)</f>
        <v>0.1023</v>
      </c>
      <c r="AR248" s="123" t="s">
        <v>84</v>
      </c>
      <c r="AT248" s="130" t="s">
        <v>73</v>
      </c>
      <c r="AU248" s="130" t="s">
        <v>82</v>
      </c>
      <c r="AY248" s="123" t="s">
        <v>147</v>
      </c>
      <c r="BK248" s="131">
        <f>SUM(BK249:BK252)</f>
        <v>0</v>
      </c>
    </row>
    <row r="249" spans="1:65" s="2" customFormat="1" ht="16.5" customHeight="1">
      <c r="A249" s="25"/>
      <c r="B249" s="134"/>
      <c r="C249" s="135" t="s">
        <v>451</v>
      </c>
      <c r="D249" s="135" t="s">
        <v>150</v>
      </c>
      <c r="E249" s="136" t="s">
        <v>452</v>
      </c>
      <c r="F249" s="137" t="s">
        <v>453</v>
      </c>
      <c r="G249" s="138" t="s">
        <v>153</v>
      </c>
      <c r="H249" s="139">
        <v>330</v>
      </c>
      <c r="I249" s="331"/>
      <c r="J249" s="140">
        <f>ROUND(I249*H249,2)</f>
        <v>0</v>
      </c>
      <c r="K249" s="137" t="s">
        <v>154</v>
      </c>
      <c r="L249" s="26"/>
      <c r="M249" s="141" t="s">
        <v>1</v>
      </c>
      <c r="N249" s="142" t="s">
        <v>40</v>
      </c>
      <c r="O249" s="143">
        <v>0.074</v>
      </c>
      <c r="P249" s="143">
        <f>O249*H249</f>
        <v>24.419999999999998</v>
      </c>
      <c r="Q249" s="143">
        <v>0.001</v>
      </c>
      <c r="R249" s="143">
        <f>Q249*H249</f>
        <v>0.33</v>
      </c>
      <c r="S249" s="143">
        <v>0.00031</v>
      </c>
      <c r="T249" s="144">
        <f>S249*H249</f>
        <v>0.1023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45" t="s">
        <v>221</v>
      </c>
      <c r="AT249" s="145" t="s">
        <v>150</v>
      </c>
      <c r="AU249" s="145" t="s">
        <v>84</v>
      </c>
      <c r="AY249" s="13" t="s">
        <v>147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3" t="s">
        <v>84</v>
      </c>
      <c r="BK249" s="146">
        <f>ROUND(I249*H249,2)</f>
        <v>0</v>
      </c>
      <c r="BL249" s="13" t="s">
        <v>221</v>
      </c>
      <c r="BM249" s="145" t="s">
        <v>454</v>
      </c>
    </row>
    <row r="250" spans="2:51" s="10" customFormat="1" ht="12">
      <c r="B250" s="147"/>
      <c r="D250" s="148" t="s">
        <v>157</v>
      </c>
      <c r="E250" s="149" t="s">
        <v>1</v>
      </c>
      <c r="F250" s="150" t="s">
        <v>769</v>
      </c>
      <c r="H250" s="151">
        <v>330</v>
      </c>
      <c r="L250" s="147"/>
      <c r="M250" s="152"/>
      <c r="N250" s="153"/>
      <c r="O250" s="153"/>
      <c r="P250" s="153"/>
      <c r="Q250" s="153"/>
      <c r="R250" s="153"/>
      <c r="S250" s="153"/>
      <c r="T250" s="154"/>
      <c r="AT250" s="149" t="s">
        <v>157</v>
      </c>
      <c r="AU250" s="149" t="s">
        <v>84</v>
      </c>
      <c r="AV250" s="10" t="s">
        <v>84</v>
      </c>
      <c r="AW250" s="10" t="s">
        <v>30</v>
      </c>
      <c r="AX250" s="10" t="s">
        <v>82</v>
      </c>
      <c r="AY250" s="149" t="s">
        <v>147</v>
      </c>
    </row>
    <row r="251" spans="1:65" s="2" customFormat="1" ht="24.2" customHeight="1">
      <c r="A251" s="25"/>
      <c r="B251" s="134"/>
      <c r="C251" s="135" t="s">
        <v>455</v>
      </c>
      <c r="D251" s="135" t="s">
        <v>150</v>
      </c>
      <c r="E251" s="136" t="s">
        <v>456</v>
      </c>
      <c r="F251" s="137" t="s">
        <v>457</v>
      </c>
      <c r="G251" s="138" t="s">
        <v>153</v>
      </c>
      <c r="H251" s="139">
        <v>330</v>
      </c>
      <c r="I251" s="331"/>
      <c r="J251" s="140">
        <f>ROUND(I251*H251,2)</f>
        <v>0</v>
      </c>
      <c r="K251" s="137" t="s">
        <v>154</v>
      </c>
      <c r="L251" s="26"/>
      <c r="M251" s="141" t="s">
        <v>1</v>
      </c>
      <c r="N251" s="142" t="s">
        <v>40</v>
      </c>
      <c r="O251" s="143">
        <v>0.033</v>
      </c>
      <c r="P251" s="143">
        <f>O251*H251</f>
        <v>10.89</v>
      </c>
      <c r="Q251" s="143">
        <v>0.0002</v>
      </c>
      <c r="R251" s="143">
        <f>Q251*H251</f>
        <v>0.066</v>
      </c>
      <c r="S251" s="143">
        <v>0</v>
      </c>
      <c r="T251" s="144">
        <f>S251*H251</f>
        <v>0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45" t="s">
        <v>221</v>
      </c>
      <c r="AT251" s="145" t="s">
        <v>150</v>
      </c>
      <c r="AU251" s="145" t="s">
        <v>84</v>
      </c>
      <c r="AY251" s="13" t="s">
        <v>147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3" t="s">
        <v>84</v>
      </c>
      <c r="BK251" s="146">
        <f>ROUND(I251*H251,2)</f>
        <v>0</v>
      </c>
      <c r="BL251" s="13" t="s">
        <v>221</v>
      </c>
      <c r="BM251" s="145" t="s">
        <v>458</v>
      </c>
    </row>
    <row r="252" spans="1:65" s="2" customFormat="1" ht="33" customHeight="1">
      <c r="A252" s="25"/>
      <c r="B252" s="134"/>
      <c r="C252" s="135" t="s">
        <v>459</v>
      </c>
      <c r="D252" s="135" t="s">
        <v>150</v>
      </c>
      <c r="E252" s="136" t="s">
        <v>460</v>
      </c>
      <c r="F252" s="137" t="s">
        <v>461</v>
      </c>
      <c r="G252" s="138" t="s">
        <v>153</v>
      </c>
      <c r="H252" s="139">
        <v>330</v>
      </c>
      <c r="I252" s="331"/>
      <c r="J252" s="140">
        <f>ROUND(I252*H252,2)</f>
        <v>0</v>
      </c>
      <c r="K252" s="137" t="s">
        <v>154</v>
      </c>
      <c r="L252" s="26"/>
      <c r="M252" s="171" t="s">
        <v>1</v>
      </c>
      <c r="N252" s="172" t="s">
        <v>40</v>
      </c>
      <c r="O252" s="173">
        <v>0.101</v>
      </c>
      <c r="P252" s="173">
        <f>O252*H252</f>
        <v>33.330000000000005</v>
      </c>
      <c r="Q252" s="173">
        <v>0.00028</v>
      </c>
      <c r="R252" s="173">
        <f>Q252*H252</f>
        <v>0.0924</v>
      </c>
      <c r="S252" s="173">
        <v>0</v>
      </c>
      <c r="T252" s="174">
        <f>S252*H252</f>
        <v>0</v>
      </c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145" t="s">
        <v>221</v>
      </c>
      <c r="AT252" s="145" t="s">
        <v>150</v>
      </c>
      <c r="AU252" s="145" t="s">
        <v>84</v>
      </c>
      <c r="AY252" s="13" t="s">
        <v>147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3" t="s">
        <v>84</v>
      </c>
      <c r="BK252" s="146">
        <f>ROUND(I252*H252,2)</f>
        <v>0</v>
      </c>
      <c r="BL252" s="13" t="s">
        <v>221</v>
      </c>
      <c r="BM252" s="145" t="s">
        <v>462</v>
      </c>
    </row>
    <row r="253" spans="1:31" s="2" customFormat="1" ht="6.95" customHeight="1">
      <c r="A253" s="25"/>
      <c r="B253" s="39"/>
      <c r="C253" s="40"/>
      <c r="D253" s="40"/>
      <c r="E253" s="40"/>
      <c r="F253" s="40"/>
      <c r="G253" s="40"/>
      <c r="H253" s="40"/>
      <c r="I253" s="40"/>
      <c r="J253" s="40"/>
      <c r="K253" s="40"/>
      <c r="L253" s="26"/>
      <c r="M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</row>
  </sheetData>
  <sheetProtection password="DAFF" sheet="1" objects="1" scenarios="1"/>
  <autoFilter ref="C131:K252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B1:V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2" width="11.28125" style="178" hidden="1" customWidth="1"/>
    <col min="23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760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745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'EL - vchod E - položky'!F48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'EL - vchod E - položky'!H48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2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  <c r="V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P54"/>
  <sheetViews>
    <sheetView view="pageBreakPreview" zoomScaleSheetLayoutView="100" workbookViewId="0" topLeftCell="A1">
      <pane ySplit="5" topLeftCell="A6" activePane="bottomLeft" state="frozen"/>
      <selection pane="topLeft" activeCell="B3" sqref="B3:C4"/>
      <selection pane="bottomLeft" activeCell="D46" sqref="D46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758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667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f>A7+1</f>
        <v>2</v>
      </c>
      <c r="B8" s="252" t="s">
        <v>706</v>
      </c>
      <c r="C8" s="253"/>
      <c r="D8" s="253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51">A8+1</f>
        <v>3</v>
      </c>
      <c r="B9" s="211" t="s">
        <v>707</v>
      </c>
      <c r="C9" s="253" t="s">
        <v>367</v>
      </c>
      <c r="D9" s="211">
        <v>20</v>
      </c>
      <c r="E9" s="262"/>
      <c r="F9" s="257">
        <f>D9*E9</f>
        <v>0</v>
      </c>
      <c r="G9" s="262"/>
      <c r="H9" s="257">
        <f>D9*G9</f>
        <v>0</v>
      </c>
      <c r="I9" s="257">
        <f>F9+H9</f>
        <v>0</v>
      </c>
      <c r="K9" s="254">
        <v>24.3</v>
      </c>
      <c r="L9" s="255"/>
      <c r="M9" s="254">
        <v>23</v>
      </c>
      <c r="N9" s="256"/>
      <c r="O9" s="256"/>
    </row>
    <row r="10" spans="1:15" ht="15">
      <c r="A10" s="246">
        <f t="shared" si="0"/>
        <v>4</v>
      </c>
      <c r="B10" s="211" t="s">
        <v>708</v>
      </c>
      <c r="C10" s="253" t="s">
        <v>367</v>
      </c>
      <c r="D10" s="211">
        <v>10</v>
      </c>
      <c r="E10" s="262"/>
      <c r="F10" s="257">
        <f aca="true" t="shared" si="1" ref="F10:F27">D10*E10</f>
        <v>0</v>
      </c>
      <c r="G10" s="262"/>
      <c r="H10" s="257">
        <f aca="true" t="shared" si="2" ref="H10:H27">D10*G10</f>
        <v>0</v>
      </c>
      <c r="I10" s="257">
        <f aca="true" t="shared" si="3" ref="I10:I27">F10+H10</f>
        <v>0</v>
      </c>
      <c r="K10" s="254">
        <v>16.8</v>
      </c>
      <c r="L10" s="255"/>
      <c r="M10" s="254">
        <v>22</v>
      </c>
      <c r="N10" s="256"/>
      <c r="O10" s="256"/>
    </row>
    <row r="11" spans="1:15" ht="15">
      <c r="A11" s="246">
        <f t="shared" si="0"/>
        <v>5</v>
      </c>
      <c r="B11" s="211" t="s">
        <v>709</v>
      </c>
      <c r="C11" s="253" t="s">
        <v>367</v>
      </c>
      <c r="D11" s="211">
        <v>4</v>
      </c>
      <c r="E11" s="262"/>
      <c r="F11" s="257">
        <f t="shared" si="1"/>
        <v>0</v>
      </c>
      <c r="G11" s="262"/>
      <c r="H11" s="257">
        <f t="shared" si="2"/>
        <v>0</v>
      </c>
      <c r="I11" s="257">
        <f t="shared" si="3"/>
        <v>0</v>
      </c>
      <c r="K11" s="254">
        <v>7.54</v>
      </c>
      <c r="L11" s="255"/>
      <c r="M11" s="254">
        <v>22</v>
      </c>
      <c r="N11" s="256"/>
      <c r="O11" s="256"/>
    </row>
    <row r="12" spans="1:15" ht="15">
      <c r="A12" s="246">
        <f t="shared" si="0"/>
        <v>6</v>
      </c>
      <c r="B12" s="211" t="s">
        <v>710</v>
      </c>
      <c r="C12" s="253" t="s">
        <v>367</v>
      </c>
      <c r="D12" s="211">
        <v>30</v>
      </c>
      <c r="E12" s="262"/>
      <c r="F12" s="257">
        <f t="shared" si="1"/>
        <v>0</v>
      </c>
      <c r="G12" s="262"/>
      <c r="H12" s="257">
        <f t="shared" si="2"/>
        <v>0</v>
      </c>
      <c r="I12" s="257">
        <f t="shared" si="3"/>
        <v>0</v>
      </c>
      <c r="K12" s="254">
        <v>56.47</v>
      </c>
      <c r="L12" s="255"/>
      <c r="M12" s="254">
        <v>65</v>
      </c>
      <c r="N12" s="256"/>
      <c r="O12" s="256"/>
    </row>
    <row r="13" spans="1:15" ht="15">
      <c r="A13" s="246">
        <f t="shared" si="0"/>
        <v>7</v>
      </c>
      <c r="B13" s="211" t="s">
        <v>711</v>
      </c>
      <c r="C13" s="253" t="s">
        <v>299</v>
      </c>
      <c r="D13" s="211">
        <v>5</v>
      </c>
      <c r="E13" s="262"/>
      <c r="F13" s="257">
        <f t="shared" si="1"/>
        <v>0</v>
      </c>
      <c r="G13" s="262"/>
      <c r="H13" s="257">
        <f t="shared" si="2"/>
        <v>0</v>
      </c>
      <c r="I13" s="257">
        <f t="shared" si="3"/>
        <v>0</v>
      </c>
      <c r="K13" s="254">
        <v>27.7</v>
      </c>
      <c r="L13" s="255"/>
      <c r="M13" s="254">
        <v>32</v>
      </c>
      <c r="N13" s="256"/>
      <c r="O13" s="256"/>
    </row>
    <row r="14" spans="1:15" ht="15">
      <c r="A14" s="246">
        <f t="shared" si="0"/>
        <v>8</v>
      </c>
      <c r="B14" s="211" t="s">
        <v>712</v>
      </c>
      <c r="C14" s="253" t="s">
        <v>299</v>
      </c>
      <c r="D14" s="211">
        <v>4</v>
      </c>
      <c r="E14" s="262"/>
      <c r="F14" s="257">
        <f t="shared" si="1"/>
        <v>0</v>
      </c>
      <c r="G14" s="262"/>
      <c r="H14" s="257">
        <f t="shared" si="2"/>
        <v>0</v>
      </c>
      <c r="I14" s="257">
        <f t="shared" si="3"/>
        <v>0</v>
      </c>
      <c r="K14" s="254">
        <v>32.6</v>
      </c>
      <c r="L14" s="255"/>
      <c r="M14" s="254">
        <v>12</v>
      </c>
      <c r="N14" s="256"/>
      <c r="O14" s="256"/>
    </row>
    <row r="15" spans="1:15" ht="15">
      <c r="A15" s="246">
        <f t="shared" si="0"/>
        <v>9</v>
      </c>
      <c r="B15" s="211" t="s">
        <v>713</v>
      </c>
      <c r="C15" s="253" t="s">
        <v>299</v>
      </c>
      <c r="D15" s="211">
        <v>5</v>
      </c>
      <c r="E15" s="262"/>
      <c r="F15" s="257">
        <f t="shared" si="1"/>
        <v>0</v>
      </c>
      <c r="G15" s="262"/>
      <c r="H15" s="257">
        <f t="shared" si="2"/>
        <v>0</v>
      </c>
      <c r="I15" s="257">
        <f t="shared" si="3"/>
        <v>0</v>
      </c>
      <c r="K15" s="254">
        <v>37.95</v>
      </c>
      <c r="L15" s="255"/>
      <c r="M15" s="254">
        <v>56</v>
      </c>
      <c r="N15" s="256"/>
      <c r="O15" s="256"/>
    </row>
    <row r="16" spans="1:15" ht="15">
      <c r="A16" s="246">
        <f t="shared" si="0"/>
        <v>10</v>
      </c>
      <c r="B16" s="211" t="s">
        <v>714</v>
      </c>
      <c r="C16" s="253" t="s">
        <v>299</v>
      </c>
      <c r="D16" s="211">
        <v>3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18.2</v>
      </c>
      <c r="L16" s="255"/>
      <c r="M16" s="254">
        <v>50</v>
      </c>
      <c r="N16" s="256"/>
      <c r="O16" s="256"/>
    </row>
    <row r="17" spans="1:15" ht="15">
      <c r="A17" s="246">
        <f t="shared" si="0"/>
        <v>11</v>
      </c>
      <c r="B17" s="211" t="s">
        <v>715</v>
      </c>
      <c r="C17" s="253" t="s">
        <v>299</v>
      </c>
      <c r="D17" s="211">
        <v>3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180</v>
      </c>
      <c r="L17" s="255"/>
      <c r="M17" s="254">
        <v>150</v>
      </c>
      <c r="N17" s="256"/>
      <c r="O17" s="256"/>
    </row>
    <row r="18" spans="1:15" ht="15">
      <c r="A18" s="246">
        <f t="shared" si="0"/>
        <v>12</v>
      </c>
      <c r="B18" s="211" t="s">
        <v>716</v>
      </c>
      <c r="C18" s="253" t="s">
        <v>299</v>
      </c>
      <c r="D18" s="211">
        <v>2</v>
      </c>
      <c r="E18" s="262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4">
        <v>280</v>
      </c>
      <c r="L18" s="255"/>
      <c r="M18" s="254">
        <v>180</v>
      </c>
      <c r="N18" s="256"/>
      <c r="O18" s="256"/>
    </row>
    <row r="19" spans="1:15" ht="15">
      <c r="A19" s="246">
        <f t="shared" si="0"/>
        <v>13</v>
      </c>
      <c r="B19" s="211" t="s">
        <v>717</v>
      </c>
      <c r="C19" s="253" t="s">
        <v>299</v>
      </c>
      <c r="D19" s="211">
        <v>2</v>
      </c>
      <c r="E19" s="262"/>
      <c r="F19" s="257">
        <f t="shared" si="1"/>
        <v>0</v>
      </c>
      <c r="G19" s="262"/>
      <c r="H19" s="257">
        <f t="shared" si="2"/>
        <v>0</v>
      </c>
      <c r="I19" s="257">
        <f t="shared" si="3"/>
        <v>0</v>
      </c>
      <c r="K19" s="254">
        <v>850</v>
      </c>
      <c r="L19" s="255"/>
      <c r="M19" s="254">
        <v>180</v>
      </c>
      <c r="N19" s="256"/>
      <c r="O19" s="256"/>
    </row>
    <row r="20" spans="1:15" ht="15">
      <c r="A20" s="246">
        <f t="shared" si="0"/>
        <v>14</v>
      </c>
      <c r="B20" s="211" t="s">
        <v>718</v>
      </c>
      <c r="C20" s="253" t="s">
        <v>299</v>
      </c>
      <c r="D20" s="211">
        <v>2</v>
      </c>
      <c r="E20" s="262"/>
      <c r="F20" s="257">
        <f t="shared" si="1"/>
        <v>0</v>
      </c>
      <c r="G20" s="262"/>
      <c r="H20" s="257">
        <f t="shared" si="2"/>
        <v>0</v>
      </c>
      <c r="I20" s="257">
        <f t="shared" si="3"/>
        <v>0</v>
      </c>
      <c r="K20" s="254">
        <v>750</v>
      </c>
      <c r="L20" s="255"/>
      <c r="M20" s="254">
        <v>180</v>
      </c>
      <c r="N20" s="256"/>
      <c r="O20" s="256"/>
    </row>
    <row r="21" spans="1:15" ht="24">
      <c r="A21" s="246">
        <f t="shared" si="0"/>
        <v>15</v>
      </c>
      <c r="B21" s="260" t="s">
        <v>719</v>
      </c>
      <c r="C21" s="253" t="s">
        <v>299</v>
      </c>
      <c r="D21" s="211">
        <v>0</v>
      </c>
      <c r="E21" s="262"/>
      <c r="F21" s="257">
        <f t="shared" si="1"/>
        <v>0</v>
      </c>
      <c r="G21" s="262"/>
      <c r="H21" s="257">
        <f t="shared" si="2"/>
        <v>0</v>
      </c>
      <c r="I21" s="257">
        <f t="shared" si="3"/>
        <v>0</v>
      </c>
      <c r="K21" s="254">
        <v>1150</v>
      </c>
      <c r="L21" s="255"/>
      <c r="M21" s="254">
        <v>180</v>
      </c>
      <c r="N21" s="256"/>
      <c r="O21" s="256"/>
    </row>
    <row r="22" spans="1:15" ht="15">
      <c r="A22" s="246">
        <f t="shared" si="0"/>
        <v>16</v>
      </c>
      <c r="B22" s="211" t="s">
        <v>720</v>
      </c>
      <c r="C22" s="253" t="s">
        <v>299</v>
      </c>
      <c r="D22" s="211">
        <v>1</v>
      </c>
      <c r="E22" s="262"/>
      <c r="F22" s="257">
        <f t="shared" si="1"/>
        <v>0</v>
      </c>
      <c r="G22" s="262"/>
      <c r="H22" s="257">
        <f t="shared" si="2"/>
        <v>0</v>
      </c>
      <c r="I22" s="257">
        <f t="shared" si="3"/>
        <v>0</v>
      </c>
      <c r="K22" s="254">
        <v>85.9</v>
      </c>
      <c r="L22" s="255"/>
      <c r="M22" s="254">
        <v>56</v>
      </c>
      <c r="N22" s="256"/>
      <c r="O22" s="256"/>
    </row>
    <row r="23" spans="1:15" ht="15">
      <c r="A23" s="246">
        <f t="shared" si="0"/>
        <v>17</v>
      </c>
      <c r="B23" s="211" t="s">
        <v>721</v>
      </c>
      <c r="C23" s="253" t="s">
        <v>299</v>
      </c>
      <c r="D23" s="211">
        <v>4</v>
      </c>
      <c r="E23" s="262"/>
      <c r="F23" s="257">
        <f t="shared" si="1"/>
        <v>0</v>
      </c>
      <c r="G23" s="366"/>
      <c r="H23" s="257">
        <f t="shared" si="2"/>
        <v>0</v>
      </c>
      <c r="I23" s="257">
        <f t="shared" si="3"/>
        <v>0</v>
      </c>
      <c r="K23" s="254">
        <v>90</v>
      </c>
      <c r="L23" s="255"/>
      <c r="M23" s="259">
        <v>0</v>
      </c>
      <c r="N23" s="256"/>
      <c r="O23" s="256"/>
    </row>
    <row r="24" spans="1:15" ht="15">
      <c r="A24" s="246">
        <f t="shared" si="0"/>
        <v>18</v>
      </c>
      <c r="B24" s="211" t="s">
        <v>722</v>
      </c>
      <c r="C24" s="253" t="s">
        <v>299</v>
      </c>
      <c r="D24" s="211">
        <v>2</v>
      </c>
      <c r="E24" s="262"/>
      <c r="F24" s="257">
        <f t="shared" si="1"/>
        <v>0</v>
      </c>
      <c r="G24" s="366"/>
      <c r="H24" s="257">
        <f t="shared" si="2"/>
        <v>0</v>
      </c>
      <c r="I24" s="257">
        <f t="shared" si="3"/>
        <v>0</v>
      </c>
      <c r="K24" s="254">
        <v>135</v>
      </c>
      <c r="L24" s="255"/>
      <c r="M24" s="259">
        <v>0</v>
      </c>
      <c r="N24" s="256"/>
      <c r="O24" s="256"/>
    </row>
    <row r="25" spans="1:15" ht="15">
      <c r="A25" s="246">
        <f t="shared" si="0"/>
        <v>19</v>
      </c>
      <c r="B25" s="211" t="s">
        <v>723</v>
      </c>
      <c r="C25" s="253" t="s">
        <v>299</v>
      </c>
      <c r="D25" s="211">
        <v>1</v>
      </c>
      <c r="E25" s="262"/>
      <c r="F25" s="257">
        <f t="shared" si="1"/>
        <v>0</v>
      </c>
      <c r="G25" s="262"/>
      <c r="H25" s="257">
        <f t="shared" si="2"/>
        <v>0</v>
      </c>
      <c r="I25" s="257">
        <f t="shared" si="3"/>
        <v>0</v>
      </c>
      <c r="K25" s="254">
        <v>125</v>
      </c>
      <c r="L25" s="255"/>
      <c r="M25" s="254">
        <v>280</v>
      </c>
      <c r="N25" s="256"/>
      <c r="O25" s="256"/>
    </row>
    <row r="26" spans="1:15" ht="15">
      <c r="A26" s="246">
        <f t="shared" si="0"/>
        <v>20</v>
      </c>
      <c r="B26" s="211" t="s">
        <v>724</v>
      </c>
      <c r="C26" s="253" t="s">
        <v>299</v>
      </c>
      <c r="D26" s="211">
        <v>1</v>
      </c>
      <c r="E26" s="262"/>
      <c r="F26" s="257">
        <f t="shared" si="1"/>
        <v>0</v>
      </c>
      <c r="G26" s="262"/>
      <c r="H26" s="257">
        <f t="shared" si="2"/>
        <v>0</v>
      </c>
      <c r="I26" s="257">
        <f t="shared" si="3"/>
        <v>0</v>
      </c>
      <c r="K26" s="254">
        <v>145</v>
      </c>
      <c r="L26" s="255"/>
      <c r="M26" s="254">
        <v>280</v>
      </c>
      <c r="N26" s="256"/>
      <c r="O26" s="256"/>
    </row>
    <row r="27" spans="1:15" ht="15">
      <c r="A27" s="246">
        <f t="shared" si="0"/>
        <v>21</v>
      </c>
      <c r="B27" s="211" t="s">
        <v>725</v>
      </c>
      <c r="C27" s="253" t="s">
        <v>299</v>
      </c>
      <c r="D27" s="211">
        <v>1</v>
      </c>
      <c r="E27" s="262"/>
      <c r="F27" s="257">
        <f t="shared" si="1"/>
        <v>0</v>
      </c>
      <c r="G27" s="262"/>
      <c r="H27" s="257">
        <f t="shared" si="2"/>
        <v>0</v>
      </c>
      <c r="I27" s="257">
        <f t="shared" si="3"/>
        <v>0</v>
      </c>
      <c r="K27" s="254">
        <v>1800</v>
      </c>
      <c r="L27" s="255"/>
      <c r="M27" s="254">
        <v>280</v>
      </c>
      <c r="N27" s="256"/>
      <c r="O27" s="256"/>
    </row>
    <row r="28" spans="1:15" ht="15">
      <c r="A28" s="246">
        <f t="shared" si="0"/>
        <v>22</v>
      </c>
      <c r="C28" s="253"/>
      <c r="D28" s="211"/>
      <c r="E28" s="314"/>
      <c r="F28" s="257"/>
      <c r="G28" s="364"/>
      <c r="H28" s="257"/>
      <c r="I28" s="257"/>
      <c r="K28" s="254"/>
      <c r="L28" s="255"/>
      <c r="M28" s="254"/>
      <c r="N28" s="256"/>
      <c r="O28" s="256"/>
    </row>
    <row r="29" spans="1:15" ht="15">
      <c r="A29" s="246">
        <f t="shared" si="0"/>
        <v>23</v>
      </c>
      <c r="B29" s="252" t="s">
        <v>726</v>
      </c>
      <c r="C29" s="253"/>
      <c r="D29" s="211"/>
      <c r="E29" s="314"/>
      <c r="F29" s="257"/>
      <c r="G29" s="364"/>
      <c r="H29" s="257"/>
      <c r="I29" s="257"/>
      <c r="K29" s="254"/>
      <c r="L29" s="255"/>
      <c r="M29" s="254"/>
      <c r="N29" s="256"/>
      <c r="O29" s="256"/>
    </row>
    <row r="30" spans="1:15" ht="15">
      <c r="A30" s="246">
        <f t="shared" si="0"/>
        <v>24</v>
      </c>
      <c r="B30" s="211" t="s">
        <v>727</v>
      </c>
      <c r="C30" s="253" t="s">
        <v>677</v>
      </c>
      <c r="D30" s="211">
        <v>3</v>
      </c>
      <c r="E30" s="261"/>
      <c r="F30" s="257">
        <f aca="true" t="shared" si="4" ref="F30:F35">D30*E30</f>
        <v>0</v>
      </c>
      <c r="G30" s="262"/>
      <c r="H30" s="257">
        <f aca="true" t="shared" si="5" ref="H30:H35">D30*G30</f>
        <v>0</v>
      </c>
      <c r="I30" s="257">
        <f aca="true" t="shared" si="6" ref="I30:I35">F30+H30</f>
        <v>0</v>
      </c>
      <c r="K30" s="259">
        <v>0</v>
      </c>
      <c r="L30" s="255"/>
      <c r="M30" s="254">
        <v>420</v>
      </c>
      <c r="N30" s="256"/>
      <c r="O30" s="256"/>
    </row>
    <row r="31" spans="1:15" ht="15">
      <c r="A31" s="246">
        <f t="shared" si="0"/>
        <v>25</v>
      </c>
      <c r="B31" s="211" t="s">
        <v>728</v>
      </c>
      <c r="C31" s="253" t="s">
        <v>299</v>
      </c>
      <c r="D31" s="211">
        <v>9</v>
      </c>
      <c r="E31" s="261"/>
      <c r="F31" s="257">
        <f t="shared" si="4"/>
        <v>0</v>
      </c>
      <c r="G31" s="262"/>
      <c r="H31" s="257">
        <f t="shared" si="5"/>
        <v>0</v>
      </c>
      <c r="I31" s="257">
        <f t="shared" si="6"/>
        <v>0</v>
      </c>
      <c r="K31" s="259">
        <v>0</v>
      </c>
      <c r="L31" s="255"/>
      <c r="M31" s="254">
        <v>15</v>
      </c>
      <c r="N31" s="256"/>
      <c r="O31" s="256"/>
    </row>
    <row r="32" spans="1:15" ht="15">
      <c r="A32" s="246">
        <f t="shared" si="0"/>
        <v>26</v>
      </c>
      <c r="B32" s="211" t="s">
        <v>729</v>
      </c>
      <c r="C32" s="253" t="s">
        <v>677</v>
      </c>
      <c r="D32" s="211">
        <v>1</v>
      </c>
      <c r="E32" s="261"/>
      <c r="F32" s="257">
        <f t="shared" si="4"/>
        <v>0</v>
      </c>
      <c r="G32" s="262"/>
      <c r="H32" s="257">
        <f t="shared" si="5"/>
        <v>0</v>
      </c>
      <c r="I32" s="257">
        <f t="shared" si="6"/>
        <v>0</v>
      </c>
      <c r="K32" s="259">
        <v>0</v>
      </c>
      <c r="L32" s="255"/>
      <c r="M32" s="254">
        <v>420</v>
      </c>
      <c r="N32" s="256"/>
      <c r="O32" s="256"/>
    </row>
    <row r="33" spans="1:15" ht="15">
      <c r="A33" s="246">
        <f t="shared" si="0"/>
        <v>27</v>
      </c>
      <c r="B33" s="211" t="s">
        <v>730</v>
      </c>
      <c r="C33" s="253" t="s">
        <v>677</v>
      </c>
      <c r="D33" s="211">
        <v>1</v>
      </c>
      <c r="E33" s="261"/>
      <c r="F33" s="257">
        <f t="shared" si="4"/>
        <v>0</v>
      </c>
      <c r="G33" s="262"/>
      <c r="H33" s="257">
        <f t="shared" si="5"/>
        <v>0</v>
      </c>
      <c r="I33" s="257">
        <f t="shared" si="6"/>
        <v>0</v>
      </c>
      <c r="K33" s="259">
        <v>0</v>
      </c>
      <c r="L33" s="255"/>
      <c r="M33" s="254">
        <v>420</v>
      </c>
      <c r="N33" s="256"/>
      <c r="O33" s="256"/>
    </row>
    <row r="34" spans="1:15" ht="15">
      <c r="A34" s="246">
        <f t="shared" si="0"/>
        <v>28</v>
      </c>
      <c r="B34" s="211" t="s">
        <v>731</v>
      </c>
      <c r="C34" s="253" t="s">
        <v>299</v>
      </c>
      <c r="D34" s="211">
        <v>50</v>
      </c>
      <c r="E34" s="262"/>
      <c r="F34" s="257">
        <f t="shared" si="4"/>
        <v>0</v>
      </c>
      <c r="G34" s="262"/>
      <c r="H34" s="257">
        <f t="shared" si="5"/>
        <v>0</v>
      </c>
      <c r="I34" s="257">
        <f t="shared" si="6"/>
        <v>0</v>
      </c>
      <c r="K34" s="254">
        <v>6.5</v>
      </c>
      <c r="L34" s="255"/>
      <c r="M34" s="254">
        <v>8.5</v>
      </c>
      <c r="N34" s="256"/>
      <c r="O34" s="256"/>
    </row>
    <row r="35" spans="1:16" s="224" customFormat="1" ht="15" customHeight="1">
      <c r="A35" s="246">
        <f t="shared" si="0"/>
        <v>29</v>
      </c>
      <c r="B35" s="260" t="s">
        <v>732</v>
      </c>
      <c r="C35" s="213" t="s">
        <v>677</v>
      </c>
      <c r="D35" s="211">
        <v>8</v>
      </c>
      <c r="E35" s="261"/>
      <c r="F35" s="257">
        <f t="shared" si="4"/>
        <v>0</v>
      </c>
      <c r="G35" s="262"/>
      <c r="H35" s="257">
        <f t="shared" si="5"/>
        <v>0</v>
      </c>
      <c r="I35" s="257">
        <f t="shared" si="6"/>
        <v>0</v>
      </c>
      <c r="K35" s="259">
        <v>0</v>
      </c>
      <c r="L35" s="255"/>
      <c r="M35" s="254">
        <v>420</v>
      </c>
      <c r="N35" s="256"/>
      <c r="O35" s="256"/>
      <c r="P35" s="244"/>
    </row>
    <row r="36" spans="1:15" ht="15">
      <c r="A36" s="246">
        <f t="shared" si="0"/>
        <v>30</v>
      </c>
      <c r="C36" s="253"/>
      <c r="D36" s="211"/>
      <c r="E36" s="314"/>
      <c r="F36" s="257"/>
      <c r="G36" s="364"/>
      <c r="H36" s="257"/>
      <c r="I36" s="257"/>
      <c r="K36" s="254"/>
      <c r="L36" s="255"/>
      <c r="M36" s="254"/>
      <c r="N36" s="256"/>
      <c r="O36" s="256"/>
    </row>
    <row r="37" spans="1:16" s="245" customFormat="1" ht="18" customHeight="1">
      <c r="A37" s="246">
        <v>31</v>
      </c>
      <c r="B37" s="252" t="s">
        <v>678</v>
      </c>
      <c r="C37" s="239"/>
      <c r="D37" s="240"/>
      <c r="E37" s="240"/>
      <c r="F37" s="240"/>
      <c r="G37" s="355"/>
      <c r="H37" s="240"/>
      <c r="I37" s="240"/>
      <c r="K37" s="264"/>
      <c r="L37" s="265"/>
      <c r="M37" s="264"/>
      <c r="N37" s="266"/>
      <c r="O37" s="266"/>
      <c r="P37" s="244"/>
    </row>
    <row r="38" spans="1:16" ht="15">
      <c r="A38" s="246">
        <f t="shared" si="0"/>
        <v>32</v>
      </c>
      <c r="B38" s="267" t="s">
        <v>679</v>
      </c>
      <c r="C38" s="268" t="s">
        <v>680</v>
      </c>
      <c r="D38" s="211">
        <v>3</v>
      </c>
      <c r="E38" s="257"/>
      <c r="F38" s="257">
        <f>D38*E38</f>
        <v>0</v>
      </c>
      <c r="G38" s="269"/>
      <c r="H38" s="257">
        <f>D38*G38</f>
        <v>0</v>
      </c>
      <c r="I38" s="257">
        <f>F38+H38</f>
        <v>0</v>
      </c>
      <c r="K38" s="259">
        <v>0</v>
      </c>
      <c r="L38" s="270"/>
      <c r="M38" s="271">
        <v>420</v>
      </c>
      <c r="N38" s="272">
        <v>1.15</v>
      </c>
      <c r="O38" s="273"/>
      <c r="P38" s="274"/>
    </row>
    <row r="39" spans="1:16" ht="15">
      <c r="A39" s="246">
        <f t="shared" si="0"/>
        <v>33</v>
      </c>
      <c r="B39" s="267" t="s">
        <v>681</v>
      </c>
      <c r="C39" s="268" t="s">
        <v>682</v>
      </c>
      <c r="D39" s="211">
        <v>2</v>
      </c>
      <c r="E39" s="257"/>
      <c r="F39" s="257">
        <f>D39*E39</f>
        <v>0</v>
      </c>
      <c r="G39" s="269"/>
      <c r="H39" s="257">
        <f>D39*G39</f>
        <v>0</v>
      </c>
      <c r="I39" s="257">
        <f>F39+H39</f>
        <v>0</v>
      </c>
      <c r="K39" s="259">
        <v>0</v>
      </c>
      <c r="L39" s="270"/>
      <c r="M39" s="271">
        <v>420</v>
      </c>
      <c r="N39" s="272">
        <v>1.3</v>
      </c>
      <c r="O39" s="273"/>
      <c r="P39" s="274"/>
    </row>
    <row r="40" spans="1:16" ht="15">
      <c r="A40" s="246">
        <f t="shared" si="0"/>
        <v>34</v>
      </c>
      <c r="B40" s="267" t="s">
        <v>683</v>
      </c>
      <c r="C40" s="268" t="s">
        <v>684</v>
      </c>
      <c r="D40" s="211">
        <v>2</v>
      </c>
      <c r="E40" s="257"/>
      <c r="F40" s="257">
        <f>D40*E40</f>
        <v>0</v>
      </c>
      <c r="G40" s="269"/>
      <c r="H40" s="257">
        <f>D40*G40</f>
        <v>0</v>
      </c>
      <c r="I40" s="257">
        <f>F40+H40</f>
        <v>0</v>
      </c>
      <c r="K40" s="259">
        <v>0</v>
      </c>
      <c r="L40" s="270"/>
      <c r="M40" s="271">
        <v>420</v>
      </c>
      <c r="N40" s="272">
        <v>1.25</v>
      </c>
      <c r="O40" s="273"/>
      <c r="P40" s="274"/>
    </row>
    <row r="41" spans="1:16" ht="15">
      <c r="A41" s="246">
        <f t="shared" si="0"/>
        <v>35</v>
      </c>
      <c r="B41" s="275" t="s">
        <v>685</v>
      </c>
      <c r="C41" s="268" t="s">
        <v>686</v>
      </c>
      <c r="D41" s="211">
        <v>1</v>
      </c>
      <c r="E41" s="257"/>
      <c r="F41" s="257">
        <f>D41*E41</f>
        <v>0</v>
      </c>
      <c r="G41" s="269"/>
      <c r="H41" s="257">
        <f>D41*G41</f>
        <v>0</v>
      </c>
      <c r="I41" s="257">
        <f>F41+H41</f>
        <v>0</v>
      </c>
      <c r="K41" s="259">
        <v>0</v>
      </c>
      <c r="L41" s="270"/>
      <c r="M41" s="271">
        <v>420</v>
      </c>
      <c r="N41" s="273"/>
      <c r="O41" s="273"/>
      <c r="P41" s="274"/>
    </row>
    <row r="42" spans="1:16" ht="15">
      <c r="A42" s="246">
        <f t="shared" si="0"/>
        <v>36</v>
      </c>
      <c r="B42" s="276" t="s">
        <v>687</v>
      </c>
      <c r="C42" s="277" t="s">
        <v>190</v>
      </c>
      <c r="D42" s="211">
        <v>0.1</v>
      </c>
      <c r="E42" s="403"/>
      <c r="F42" s="278">
        <f>D42*E42</f>
        <v>0</v>
      </c>
      <c r="G42" s="279"/>
      <c r="H42" s="278">
        <f>D42*G42</f>
        <v>0</v>
      </c>
      <c r="I42" s="278">
        <f>F42+H42</f>
        <v>0</v>
      </c>
      <c r="K42" s="271">
        <v>2400</v>
      </c>
      <c r="L42" s="270"/>
      <c r="M42" s="271">
        <v>900</v>
      </c>
      <c r="N42" s="273"/>
      <c r="O42" s="273"/>
      <c r="P42" s="274"/>
    </row>
    <row r="43" spans="1:16" s="285" customFormat="1" ht="22.5" customHeight="1">
      <c r="A43" s="246">
        <f t="shared" si="0"/>
        <v>37</v>
      </c>
      <c r="B43" s="280" t="s">
        <v>688</v>
      </c>
      <c r="C43" s="281"/>
      <c r="D43" s="282"/>
      <c r="E43" s="281"/>
      <c r="F43" s="283"/>
      <c r="G43" s="282"/>
      <c r="H43" s="283"/>
      <c r="I43" s="284"/>
      <c r="K43" s="286"/>
      <c r="L43" s="286"/>
      <c r="M43" s="287"/>
      <c r="N43" s="288"/>
      <c r="O43" s="289"/>
      <c r="P43" s="289"/>
    </row>
    <row r="44" spans="1:13" ht="15" customHeight="1">
      <c r="A44" s="246">
        <f t="shared" si="0"/>
        <v>38</v>
      </c>
      <c r="B44" s="234"/>
      <c r="C44" s="234"/>
      <c r="D44" s="234"/>
      <c r="E44" s="234"/>
      <c r="F44" s="234" t="s">
        <v>689</v>
      </c>
      <c r="G44" s="234"/>
      <c r="H44" s="290" t="s">
        <v>690</v>
      </c>
      <c r="I44" s="290" t="s">
        <v>691</v>
      </c>
      <c r="K44" s="214"/>
      <c r="L44" s="214"/>
      <c r="M44" s="214"/>
    </row>
    <row r="45" spans="1:13" ht="15" customHeight="1">
      <c r="A45" s="246">
        <f t="shared" si="0"/>
        <v>39</v>
      </c>
      <c r="B45" s="234"/>
      <c r="C45" s="234"/>
      <c r="D45" s="234"/>
      <c r="E45" s="234"/>
      <c r="F45" s="291">
        <f>SUM(F9:F42)</f>
        <v>0</v>
      </c>
      <c r="G45" s="292"/>
      <c r="H45" s="291">
        <f>SUM(H9:H42)</f>
        <v>0</v>
      </c>
      <c r="I45" s="291">
        <f>SUM(I9:I42)</f>
        <v>0</v>
      </c>
      <c r="K45" s="293">
        <f>SUM(F45:H45)</f>
        <v>0</v>
      </c>
      <c r="L45" s="214"/>
      <c r="M45" s="214"/>
    </row>
    <row r="46" spans="1:13" ht="15" customHeight="1" thickBot="1">
      <c r="A46" s="246">
        <f t="shared" si="0"/>
        <v>40</v>
      </c>
      <c r="B46" s="294" t="s">
        <v>692</v>
      </c>
      <c r="C46" s="294"/>
      <c r="D46" s="402"/>
      <c r="E46" s="295"/>
      <c r="F46" s="296">
        <f>F45/100*D46</f>
        <v>0</v>
      </c>
      <c r="G46" s="295"/>
      <c r="H46" s="295"/>
      <c r="I46" s="295"/>
      <c r="K46" s="271">
        <v>5</v>
      </c>
      <c r="L46" s="214"/>
      <c r="M46" s="214"/>
    </row>
    <row r="47" spans="1:13" ht="6" customHeight="1" thickBot="1">
      <c r="A47" s="246">
        <f t="shared" si="0"/>
        <v>41</v>
      </c>
      <c r="K47" s="214"/>
      <c r="L47" s="214"/>
      <c r="M47" s="214"/>
    </row>
    <row r="48" spans="1:13" ht="15" customHeight="1" thickBot="1">
      <c r="A48" s="246">
        <f t="shared" si="0"/>
        <v>42</v>
      </c>
      <c r="B48" s="297" t="s">
        <v>693</v>
      </c>
      <c r="C48" s="297"/>
      <c r="D48" s="298"/>
      <c r="E48" s="299"/>
      <c r="F48" s="300">
        <f>F45+F46</f>
        <v>0</v>
      </c>
      <c r="G48" s="301"/>
      <c r="H48" s="302">
        <f>H45</f>
        <v>0</v>
      </c>
      <c r="I48" s="303">
        <f>F48+H48</f>
        <v>0</v>
      </c>
      <c r="K48" s="293">
        <f>K45+F46</f>
        <v>0</v>
      </c>
      <c r="L48" s="214"/>
      <c r="M48" s="214"/>
    </row>
    <row r="49" spans="1:13" ht="15" customHeight="1">
      <c r="A49" s="246">
        <f t="shared" si="0"/>
        <v>43</v>
      </c>
      <c r="K49" s="214"/>
      <c r="L49" s="214"/>
      <c r="M49" s="214"/>
    </row>
    <row r="50" spans="1:13" ht="16.5" customHeight="1">
      <c r="A50" s="246">
        <f t="shared" si="0"/>
        <v>44</v>
      </c>
      <c r="B50" s="304" t="s">
        <v>694</v>
      </c>
      <c r="E50" s="305">
        <f>I48</f>
        <v>0</v>
      </c>
      <c r="F50" s="306" t="s">
        <v>630</v>
      </c>
      <c r="I50" s="257"/>
      <c r="K50" s="214"/>
      <c r="L50" s="214"/>
      <c r="M50" s="214"/>
    </row>
    <row r="51" spans="1:13" ht="16.5" customHeight="1" thickBot="1">
      <c r="A51" s="246">
        <f t="shared" si="0"/>
        <v>45</v>
      </c>
      <c r="B51" s="304" t="s">
        <v>695</v>
      </c>
      <c r="C51" s="307" t="s">
        <v>317</v>
      </c>
      <c r="D51" s="213">
        <v>0</v>
      </c>
      <c r="E51" s="305">
        <f>I48/100*D51</f>
        <v>0</v>
      </c>
      <c r="F51" s="306" t="s">
        <v>630</v>
      </c>
      <c r="K51" s="214"/>
      <c r="L51" s="214"/>
      <c r="M51" s="214"/>
    </row>
    <row r="52" spans="1:13" ht="22.5" customHeight="1" thickBot="1">
      <c r="A52" s="246">
        <f>A51+1</f>
        <v>46</v>
      </c>
      <c r="B52" s="308" t="s">
        <v>696</v>
      </c>
      <c r="C52" s="309"/>
      <c r="D52" s="310"/>
      <c r="E52" s="311">
        <f>E50+E51</f>
        <v>0</v>
      </c>
      <c r="F52" s="312" t="s">
        <v>630</v>
      </c>
      <c r="G52" s="313"/>
      <c r="H52" s="308"/>
      <c r="I52" s="313"/>
      <c r="J52" s="219"/>
      <c r="K52" s="214"/>
      <c r="L52" s="214"/>
      <c r="M52" s="214"/>
    </row>
    <row r="53" ht="12">
      <c r="A53" s="246">
        <f>A52+1</f>
        <v>47</v>
      </c>
    </row>
    <row r="54" ht="12">
      <c r="A54" s="246">
        <f>A53+1</f>
        <v>48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  <pageSetUpPr fitToPage="1"/>
  </sheetPr>
  <dimension ref="B1:V48"/>
  <sheetViews>
    <sheetView view="pageBreakPreview" zoomScale="91" zoomScaleSheetLayoutView="91" workbookViewId="0" topLeftCell="A1">
      <selection activeCell="V1" sqref="V1:V1048576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2" width="11.28125" style="178" hidden="1" customWidth="1"/>
    <col min="23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759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 t="s">
        <v>624</v>
      </c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'SLP - vchod E - položky'!F25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'SLP - vchod E - položky'!H25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2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  <c r="V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P31"/>
  <sheetViews>
    <sheetView view="pageBreakPreview" zoomScaleSheetLayoutView="100" workbookViewId="0" topLeftCell="A1">
      <pane ySplit="5" topLeftCell="A6" activePane="bottomLeft" state="frozen"/>
      <selection pane="topLeft" activeCell="B3" sqref="B3:C4"/>
      <selection pane="bottomLeft" activeCell="D23" sqref="D23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758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748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v>2</v>
      </c>
      <c r="B8" s="252" t="s">
        <v>733</v>
      </c>
      <c r="C8" s="213"/>
      <c r="D8" s="211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28">A8+1</f>
        <v>3</v>
      </c>
      <c r="B9" s="315" t="s">
        <v>734</v>
      </c>
      <c r="C9" s="213" t="s">
        <v>299</v>
      </c>
      <c r="D9" s="211">
        <v>1</v>
      </c>
      <c r="E9" s="262"/>
      <c r="F9" s="257">
        <f aca="true" t="shared" si="1" ref="F9:F18">D9*E9</f>
        <v>0</v>
      </c>
      <c r="G9" s="366"/>
      <c r="H9" s="257">
        <f aca="true" t="shared" si="2" ref="H9:H18">D9*G9</f>
        <v>0</v>
      </c>
      <c r="I9" s="257">
        <f aca="true" t="shared" si="3" ref="I9:I18">F9+H9</f>
        <v>0</v>
      </c>
      <c r="K9" s="254">
        <v>7440</v>
      </c>
      <c r="L9" s="255"/>
      <c r="M9" s="259">
        <v>0</v>
      </c>
      <c r="N9" s="256"/>
      <c r="O9" s="256"/>
    </row>
    <row r="10" spans="1:15" ht="15">
      <c r="A10" s="246">
        <f t="shared" si="0"/>
        <v>4</v>
      </c>
      <c r="B10" s="315" t="s">
        <v>735</v>
      </c>
      <c r="C10" s="213" t="s">
        <v>299</v>
      </c>
      <c r="D10" s="211">
        <v>1</v>
      </c>
      <c r="E10" s="262"/>
      <c r="F10" s="257">
        <f t="shared" si="1"/>
        <v>0</v>
      </c>
      <c r="G10" s="366"/>
      <c r="H10" s="257">
        <f t="shared" si="2"/>
        <v>0</v>
      </c>
      <c r="I10" s="257">
        <f t="shared" si="3"/>
        <v>0</v>
      </c>
      <c r="K10" s="254">
        <v>3104</v>
      </c>
      <c r="L10" s="255"/>
      <c r="M10" s="259">
        <v>0</v>
      </c>
      <c r="N10" s="256"/>
      <c r="O10" s="256"/>
    </row>
    <row r="11" spans="1:15" ht="15">
      <c r="A11" s="246">
        <f t="shared" si="0"/>
        <v>5</v>
      </c>
      <c r="B11" s="316" t="s">
        <v>736</v>
      </c>
      <c r="C11" s="213" t="s">
        <v>299</v>
      </c>
      <c r="D11" s="211">
        <v>1</v>
      </c>
      <c r="E11" s="262"/>
      <c r="F11" s="257">
        <f t="shared" si="1"/>
        <v>0</v>
      </c>
      <c r="G11" s="366"/>
      <c r="H11" s="257">
        <f t="shared" si="2"/>
        <v>0</v>
      </c>
      <c r="I11" s="257">
        <f t="shared" si="3"/>
        <v>0</v>
      </c>
      <c r="K11" s="254">
        <v>860</v>
      </c>
      <c r="L11" s="255"/>
      <c r="M11" s="259">
        <v>0</v>
      </c>
      <c r="N11" s="256"/>
      <c r="O11" s="256"/>
    </row>
    <row r="12" spans="1:15" ht="15">
      <c r="A12" s="246">
        <f t="shared" si="0"/>
        <v>6</v>
      </c>
      <c r="B12" s="316" t="s">
        <v>737</v>
      </c>
      <c r="C12" s="213" t="s">
        <v>299</v>
      </c>
      <c r="D12" s="211">
        <v>1</v>
      </c>
      <c r="E12" s="262"/>
      <c r="F12" s="257">
        <f t="shared" si="1"/>
        <v>0</v>
      </c>
      <c r="G12" s="366"/>
      <c r="H12" s="257">
        <f t="shared" si="2"/>
        <v>0</v>
      </c>
      <c r="I12" s="257">
        <f t="shared" si="3"/>
        <v>0</v>
      </c>
      <c r="K12" s="254">
        <v>2280</v>
      </c>
      <c r="L12" s="255"/>
      <c r="M12" s="259">
        <v>0</v>
      </c>
      <c r="N12" s="256"/>
      <c r="O12" s="256"/>
    </row>
    <row r="13" spans="1:15" ht="15">
      <c r="A13" s="246">
        <f t="shared" si="0"/>
        <v>7</v>
      </c>
      <c r="B13" s="316" t="s">
        <v>738</v>
      </c>
      <c r="C13" s="213" t="s">
        <v>299</v>
      </c>
      <c r="D13" s="211">
        <v>1</v>
      </c>
      <c r="E13" s="262"/>
      <c r="F13" s="257">
        <f t="shared" si="1"/>
        <v>0</v>
      </c>
      <c r="G13" s="366"/>
      <c r="H13" s="257">
        <f t="shared" si="2"/>
        <v>0</v>
      </c>
      <c r="I13" s="257">
        <f t="shared" si="3"/>
        <v>0</v>
      </c>
      <c r="K13" s="254">
        <v>440</v>
      </c>
      <c r="L13" s="255"/>
      <c r="M13" s="259">
        <v>0</v>
      </c>
      <c r="N13" s="256"/>
      <c r="O13" s="256"/>
    </row>
    <row r="14" spans="1:15" ht="15">
      <c r="A14" s="246">
        <f t="shared" si="0"/>
        <v>8</v>
      </c>
      <c r="B14" s="315" t="s">
        <v>739</v>
      </c>
      <c r="C14" s="213" t="s">
        <v>299</v>
      </c>
      <c r="D14" s="211">
        <v>1</v>
      </c>
      <c r="E14" s="262"/>
      <c r="F14" s="257">
        <f t="shared" si="1"/>
        <v>0</v>
      </c>
      <c r="G14" s="366"/>
      <c r="H14" s="257">
        <f t="shared" si="2"/>
        <v>0</v>
      </c>
      <c r="I14" s="257">
        <f t="shared" si="3"/>
        <v>0</v>
      </c>
      <c r="K14" s="254">
        <v>120</v>
      </c>
      <c r="L14" s="255"/>
      <c r="M14" s="259">
        <v>0</v>
      </c>
      <c r="N14" s="256"/>
      <c r="O14" s="256"/>
    </row>
    <row r="15" spans="1:15" ht="15">
      <c r="A15" s="246">
        <f t="shared" si="0"/>
        <v>9</v>
      </c>
      <c r="B15" s="315" t="s">
        <v>740</v>
      </c>
      <c r="C15" s="213" t="s">
        <v>741</v>
      </c>
      <c r="D15" s="211">
        <v>1</v>
      </c>
      <c r="E15" s="262"/>
      <c r="F15" s="257">
        <f t="shared" si="1"/>
        <v>0</v>
      </c>
      <c r="G15" s="366"/>
      <c r="H15" s="257">
        <f t="shared" si="2"/>
        <v>0</v>
      </c>
      <c r="I15" s="257">
        <f t="shared" si="3"/>
        <v>0</v>
      </c>
      <c r="K15" s="254">
        <v>300</v>
      </c>
      <c r="L15" s="255"/>
      <c r="M15" s="259">
        <v>0</v>
      </c>
      <c r="N15" s="256"/>
      <c r="O15" s="256"/>
    </row>
    <row r="16" spans="1:15" ht="15">
      <c r="A16" s="246">
        <f t="shared" si="0"/>
        <v>10</v>
      </c>
      <c r="B16" s="211" t="s">
        <v>742</v>
      </c>
      <c r="C16" s="213" t="s">
        <v>367</v>
      </c>
      <c r="D16" s="211">
        <v>30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9</v>
      </c>
      <c r="L16" s="255"/>
      <c r="M16" s="254">
        <v>12</v>
      </c>
      <c r="N16" s="256"/>
      <c r="O16" s="256"/>
    </row>
    <row r="17" spans="1:15" ht="15">
      <c r="A17" s="246">
        <f t="shared" si="0"/>
        <v>11</v>
      </c>
      <c r="B17" s="211" t="s">
        <v>743</v>
      </c>
      <c r="C17" s="213" t="s">
        <v>367</v>
      </c>
      <c r="D17" s="211">
        <v>6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16</v>
      </c>
      <c r="L17" s="255"/>
      <c r="M17" s="254">
        <v>12</v>
      </c>
      <c r="N17" s="256"/>
      <c r="O17" s="256"/>
    </row>
    <row r="18" spans="1:15" ht="15">
      <c r="A18" s="246">
        <f t="shared" si="0"/>
        <v>12</v>
      </c>
      <c r="B18" s="211" t="s">
        <v>744</v>
      </c>
      <c r="C18" s="213" t="s">
        <v>677</v>
      </c>
      <c r="D18" s="211">
        <v>6.5</v>
      </c>
      <c r="E18" s="261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9">
        <v>0</v>
      </c>
      <c r="L18" s="255"/>
      <c r="M18" s="254">
        <v>420</v>
      </c>
      <c r="N18" s="256"/>
      <c r="O18" s="256"/>
    </row>
    <row r="19" spans="1:15" ht="15">
      <c r="A19" s="246">
        <f t="shared" si="0"/>
        <v>13</v>
      </c>
      <c r="K19" s="254"/>
      <c r="L19" s="255"/>
      <c r="M19" s="254"/>
      <c r="N19" s="256"/>
      <c r="O19" s="256"/>
    </row>
    <row r="20" spans="1:16" s="285" customFormat="1" ht="22.5" customHeight="1">
      <c r="A20" s="246">
        <v>14</v>
      </c>
      <c r="B20" s="280" t="s">
        <v>688</v>
      </c>
      <c r="C20" s="281"/>
      <c r="D20" s="282"/>
      <c r="E20" s="281"/>
      <c r="F20" s="283"/>
      <c r="G20" s="282"/>
      <c r="H20" s="283"/>
      <c r="I20" s="284"/>
      <c r="K20" s="286"/>
      <c r="L20" s="286"/>
      <c r="M20" s="287"/>
      <c r="N20" s="288"/>
      <c r="O20" s="289"/>
      <c r="P20" s="289"/>
    </row>
    <row r="21" spans="1:13" ht="15" customHeight="1">
      <c r="A21" s="246">
        <f t="shared" si="0"/>
        <v>15</v>
      </c>
      <c r="B21" s="234"/>
      <c r="C21" s="234"/>
      <c r="D21" s="234"/>
      <c r="E21" s="234"/>
      <c r="F21" s="234" t="s">
        <v>689</v>
      </c>
      <c r="G21" s="234"/>
      <c r="H21" s="290" t="s">
        <v>690</v>
      </c>
      <c r="I21" s="290" t="s">
        <v>691</v>
      </c>
      <c r="K21" s="214"/>
      <c r="L21" s="214"/>
      <c r="M21" s="214"/>
    </row>
    <row r="22" spans="1:13" ht="15" customHeight="1">
      <c r="A22" s="246">
        <f t="shared" si="0"/>
        <v>16</v>
      </c>
      <c r="B22" s="234"/>
      <c r="C22" s="234"/>
      <c r="D22" s="234"/>
      <c r="E22" s="234"/>
      <c r="F22" s="291">
        <f>SUM(F8:F19)</f>
        <v>0</v>
      </c>
      <c r="G22" s="292"/>
      <c r="H22" s="291">
        <f>SUM(H8:H19)</f>
        <v>0</v>
      </c>
      <c r="I22" s="291">
        <f>SUM(I8:I19)</f>
        <v>0</v>
      </c>
      <c r="K22" s="293">
        <f>SUM(F22:H22)</f>
        <v>0</v>
      </c>
      <c r="L22" s="214"/>
      <c r="M22" s="214"/>
    </row>
    <row r="23" spans="1:13" ht="15" customHeight="1" thickBot="1">
      <c r="A23" s="246">
        <f t="shared" si="0"/>
        <v>17</v>
      </c>
      <c r="B23" s="294" t="s">
        <v>692</v>
      </c>
      <c r="C23" s="294"/>
      <c r="D23" s="402"/>
      <c r="E23" s="295"/>
      <c r="F23" s="296">
        <f>F22/100*D23</f>
        <v>0</v>
      </c>
      <c r="G23" s="295"/>
      <c r="H23" s="295"/>
      <c r="I23" s="295"/>
      <c r="K23" s="271">
        <v>5</v>
      </c>
      <c r="L23" s="214"/>
      <c r="M23" s="214"/>
    </row>
    <row r="24" spans="1:13" ht="6" customHeight="1" thickBot="1">
      <c r="A24" s="246">
        <f t="shared" si="0"/>
        <v>18</v>
      </c>
      <c r="K24" s="214"/>
      <c r="L24" s="214"/>
      <c r="M24" s="214"/>
    </row>
    <row r="25" spans="1:13" ht="15" customHeight="1" thickBot="1">
      <c r="A25" s="246">
        <f t="shared" si="0"/>
        <v>19</v>
      </c>
      <c r="B25" s="297" t="s">
        <v>693</v>
      </c>
      <c r="C25" s="297"/>
      <c r="D25" s="298"/>
      <c r="E25" s="299"/>
      <c r="F25" s="300">
        <f>F22+F23</f>
        <v>0</v>
      </c>
      <c r="G25" s="301"/>
      <c r="H25" s="302">
        <f>H22</f>
        <v>0</v>
      </c>
      <c r="I25" s="303">
        <f>F25+H25</f>
        <v>0</v>
      </c>
      <c r="K25" s="293">
        <f>K22+F23</f>
        <v>0</v>
      </c>
      <c r="L25" s="214"/>
      <c r="M25" s="214"/>
    </row>
    <row r="26" spans="1:13" ht="15" customHeight="1">
      <c r="A26" s="246">
        <f t="shared" si="0"/>
        <v>20</v>
      </c>
      <c r="K26" s="214"/>
      <c r="L26" s="214"/>
      <c r="M26" s="214"/>
    </row>
    <row r="27" spans="1:13" ht="16.5" customHeight="1">
      <c r="A27" s="246">
        <f t="shared" si="0"/>
        <v>21</v>
      </c>
      <c r="B27" s="304" t="s">
        <v>694</v>
      </c>
      <c r="E27" s="305">
        <f>I25</f>
        <v>0</v>
      </c>
      <c r="F27" s="306" t="s">
        <v>630</v>
      </c>
      <c r="I27" s="257"/>
      <c r="K27" s="214"/>
      <c r="L27" s="214"/>
      <c r="M27" s="214"/>
    </row>
    <row r="28" spans="1:13" ht="16.5" customHeight="1" thickBot="1">
      <c r="A28" s="246">
        <f t="shared" si="0"/>
        <v>22</v>
      </c>
      <c r="B28" s="304" t="s">
        <v>695</v>
      </c>
      <c r="C28" s="307" t="s">
        <v>317</v>
      </c>
      <c r="D28" s="213">
        <v>0</v>
      </c>
      <c r="E28" s="305">
        <f>I25/100*D28</f>
        <v>0</v>
      </c>
      <c r="F28" s="306" t="s">
        <v>630</v>
      </c>
      <c r="K28" s="214"/>
      <c r="L28" s="214"/>
      <c r="M28" s="214"/>
    </row>
    <row r="29" spans="1:13" ht="22.5" customHeight="1" thickBot="1">
      <c r="A29" s="246">
        <f>A28+1</f>
        <v>23</v>
      </c>
      <c r="B29" s="308" t="s">
        <v>696</v>
      </c>
      <c r="C29" s="309"/>
      <c r="D29" s="310"/>
      <c r="E29" s="311">
        <f>E27+E28</f>
        <v>0</v>
      </c>
      <c r="F29" s="312" t="s">
        <v>630</v>
      </c>
      <c r="G29" s="313"/>
      <c r="H29" s="308"/>
      <c r="I29" s="313"/>
      <c r="J29" s="219"/>
      <c r="K29" s="214"/>
      <c r="L29" s="214"/>
      <c r="M29" s="214"/>
    </row>
    <row r="30" ht="12">
      <c r="A30" s="246">
        <f>A29+1</f>
        <v>24</v>
      </c>
    </row>
    <row r="31" ht="12">
      <c r="A31" s="246">
        <f>A30+1</f>
        <v>25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M257"/>
  <sheetViews>
    <sheetView showGridLines="0" workbookViewId="0" topLeftCell="A232">
      <selection activeCell="I256" sqref="I2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99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478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ROUND(J132,2)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J30</f>
        <v>0</v>
      </c>
      <c r="G33" s="25"/>
      <c r="H33" s="25"/>
      <c r="I33" s="92">
        <v>0.21</v>
      </c>
      <c r="J33" s="91">
        <f>J30*0.21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/>
      <c r="G34" s="25"/>
      <c r="H34" s="25"/>
      <c r="I34" s="92">
        <v>0.15</v>
      </c>
      <c r="J34" s="91"/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ROUND((SUM(BG132:BG256)),2)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ROUND((SUM(BH132:BH256)),2)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ROUND((SUM(BI132:BI256)),2)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6 - SO-06-VCHOD F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J132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116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7" customFormat="1" ht="19.9" customHeight="1" hidden="1">
      <c r="B98" s="108"/>
      <c r="D98" s="109" t="s">
        <v>117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7" customFormat="1" ht="19.9" customHeight="1" hidden="1">
      <c r="B99" s="108"/>
      <c r="D99" s="109" t="s">
        <v>118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7" customFormat="1" ht="19.9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J170</f>
        <v>0</v>
      </c>
      <c r="L100" s="108"/>
    </row>
    <row r="101" spans="2:12" s="7" customFormat="1" ht="19.9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J176</f>
        <v>0</v>
      </c>
      <c r="L101" s="108"/>
    </row>
    <row r="102" spans="2:12" s="6" customFormat="1" ht="24.95" customHeight="1" hidden="1">
      <c r="B102" s="104"/>
      <c r="D102" s="105" t="s">
        <v>121</v>
      </c>
      <c r="E102" s="106"/>
      <c r="F102" s="106"/>
      <c r="G102" s="106"/>
      <c r="H102" s="106"/>
      <c r="I102" s="106"/>
      <c r="J102" s="107">
        <f>J178</f>
        <v>0</v>
      </c>
      <c r="L102" s="104"/>
    </row>
    <row r="103" spans="2:12" s="7" customFormat="1" ht="19.9" customHeight="1" hidden="1">
      <c r="B103" s="108"/>
      <c r="D103" s="109" t="s">
        <v>122</v>
      </c>
      <c r="E103" s="110"/>
      <c r="F103" s="110"/>
      <c r="G103" s="110"/>
      <c r="H103" s="110"/>
      <c r="I103" s="110"/>
      <c r="J103" s="111">
        <f>J179</f>
        <v>0</v>
      </c>
      <c r="L103" s="108"/>
    </row>
    <row r="104" spans="2:12" s="7" customFormat="1" ht="19.9" customHeight="1" hidden="1">
      <c r="B104" s="108"/>
      <c r="D104" s="109" t="s">
        <v>123</v>
      </c>
      <c r="E104" s="110"/>
      <c r="F104" s="110"/>
      <c r="G104" s="110"/>
      <c r="H104" s="110"/>
      <c r="I104" s="110"/>
      <c r="J104" s="111">
        <f>J181</f>
        <v>0</v>
      </c>
      <c r="L104" s="108"/>
    </row>
    <row r="105" spans="2:12" s="7" customFormat="1" ht="19.9" customHeight="1" hidden="1">
      <c r="B105" s="108"/>
      <c r="D105" s="109" t="s">
        <v>124</v>
      </c>
      <c r="E105" s="110"/>
      <c r="F105" s="110"/>
      <c r="G105" s="110"/>
      <c r="H105" s="110"/>
      <c r="I105" s="110"/>
      <c r="J105" s="111">
        <f>J184</f>
        <v>0</v>
      </c>
      <c r="L105" s="108"/>
    </row>
    <row r="106" spans="2:12" s="7" customFormat="1" ht="19.9" customHeight="1" hidden="1">
      <c r="B106" s="108"/>
      <c r="D106" s="109" t="s">
        <v>125</v>
      </c>
      <c r="E106" s="110"/>
      <c r="F106" s="110"/>
      <c r="G106" s="110"/>
      <c r="H106" s="110"/>
      <c r="I106" s="110"/>
      <c r="J106" s="111">
        <f>J186</f>
        <v>0</v>
      </c>
      <c r="L106" s="108"/>
    </row>
    <row r="107" spans="2:12" s="7" customFormat="1" ht="19.9" customHeight="1" hidden="1">
      <c r="B107" s="108"/>
      <c r="D107" s="109" t="s">
        <v>126</v>
      </c>
      <c r="E107" s="110"/>
      <c r="F107" s="110"/>
      <c r="G107" s="110"/>
      <c r="H107" s="110"/>
      <c r="I107" s="110"/>
      <c r="J107" s="111">
        <f>J188</f>
        <v>0</v>
      </c>
      <c r="L107" s="108"/>
    </row>
    <row r="108" spans="2:12" s="7" customFormat="1" ht="19.9" customHeight="1" hidden="1">
      <c r="B108" s="108"/>
      <c r="D108" s="109" t="s">
        <v>127</v>
      </c>
      <c r="E108" s="110"/>
      <c r="F108" s="110"/>
      <c r="G108" s="110"/>
      <c r="H108" s="110"/>
      <c r="I108" s="110"/>
      <c r="J108" s="111">
        <f>J194</f>
        <v>0</v>
      </c>
      <c r="L108" s="108"/>
    </row>
    <row r="109" spans="2:12" s="7" customFormat="1" ht="19.9" customHeight="1" hidden="1">
      <c r="B109" s="108"/>
      <c r="D109" s="109" t="s">
        <v>128</v>
      </c>
      <c r="E109" s="110"/>
      <c r="F109" s="110"/>
      <c r="G109" s="110"/>
      <c r="H109" s="110"/>
      <c r="I109" s="110"/>
      <c r="J109" s="111">
        <f>J212</f>
        <v>0</v>
      </c>
      <c r="L109" s="108"/>
    </row>
    <row r="110" spans="2:12" s="7" customFormat="1" ht="19.9" customHeight="1" hidden="1">
      <c r="B110" s="108"/>
      <c r="D110" s="109" t="s">
        <v>129</v>
      </c>
      <c r="E110" s="110"/>
      <c r="F110" s="110"/>
      <c r="G110" s="110"/>
      <c r="H110" s="110"/>
      <c r="I110" s="110"/>
      <c r="J110" s="111">
        <f>J229</f>
        <v>0</v>
      </c>
      <c r="L110" s="108"/>
    </row>
    <row r="111" spans="2:12" s="7" customFormat="1" ht="19.9" customHeight="1" hidden="1">
      <c r="B111" s="108"/>
      <c r="D111" s="109" t="s">
        <v>130</v>
      </c>
      <c r="E111" s="110"/>
      <c r="F111" s="110"/>
      <c r="G111" s="110"/>
      <c r="H111" s="110"/>
      <c r="I111" s="110"/>
      <c r="J111" s="111">
        <f>J236</f>
        <v>0</v>
      </c>
      <c r="L111" s="108"/>
    </row>
    <row r="112" spans="2:12" s="7" customFormat="1" ht="19.9" customHeight="1" hidden="1">
      <c r="B112" s="108"/>
      <c r="D112" s="109" t="s">
        <v>131</v>
      </c>
      <c r="E112" s="110"/>
      <c r="F112" s="110"/>
      <c r="G112" s="110"/>
      <c r="H112" s="110"/>
      <c r="I112" s="110"/>
      <c r="J112" s="111">
        <f>J252</f>
        <v>0</v>
      </c>
      <c r="L112" s="108"/>
    </row>
    <row r="113" spans="1:31" s="2" customFormat="1" ht="21.75" customHeight="1" hidden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 hidden="1">
      <c r="A114" s="25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ht="12" hidden="1"/>
    <row r="116" ht="12" hidden="1"/>
    <row r="117" ht="12" hidden="1"/>
    <row r="118" spans="1:31" s="2" customFormat="1" ht="6.95" customHeight="1">
      <c r="A118" s="25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24.95" customHeight="1">
      <c r="A119" s="25"/>
      <c r="B119" s="26"/>
      <c r="C119" s="17" t="s">
        <v>132</v>
      </c>
      <c r="D119" s="25"/>
      <c r="E119" s="25"/>
      <c r="F119" s="25"/>
      <c r="G119" s="25"/>
      <c r="H119" s="25"/>
      <c r="I119" s="25"/>
      <c r="J119" s="25"/>
      <c r="K119" s="25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14</v>
      </c>
      <c r="D121" s="25"/>
      <c r="E121" s="25"/>
      <c r="F121" s="25"/>
      <c r="G121" s="25"/>
      <c r="H121" s="25"/>
      <c r="I121" s="25"/>
      <c r="J121" s="25"/>
      <c r="K121" s="25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553" t="str">
        <f>E7</f>
        <v>Rekonstrukce a modernizace-III.etapa</v>
      </c>
      <c r="F122" s="554"/>
      <c r="G122" s="554"/>
      <c r="H122" s="554"/>
      <c r="I122" s="25"/>
      <c r="J122" s="25"/>
      <c r="K122" s="25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109</v>
      </c>
      <c r="D123" s="25"/>
      <c r="E123" s="25"/>
      <c r="F123" s="25"/>
      <c r="G123" s="25"/>
      <c r="H123" s="25"/>
      <c r="I123" s="25"/>
      <c r="J123" s="25"/>
      <c r="K123" s="25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6.5" customHeight="1">
      <c r="A124" s="25"/>
      <c r="B124" s="26"/>
      <c r="C124" s="25"/>
      <c r="D124" s="25"/>
      <c r="E124" s="544" t="str">
        <f>E9</f>
        <v>UHK-PK 6 - SO-06-VCHOD F</v>
      </c>
      <c r="F124" s="555"/>
      <c r="G124" s="555"/>
      <c r="H124" s="555"/>
      <c r="I124" s="25"/>
      <c r="J124" s="25"/>
      <c r="K124" s="25"/>
      <c r="L124" s="3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18</v>
      </c>
      <c r="D126" s="25"/>
      <c r="E126" s="25"/>
      <c r="F126" s="20" t="str">
        <f>F12</f>
        <v>Nový Hradec Králové</v>
      </c>
      <c r="G126" s="25"/>
      <c r="H126" s="25"/>
      <c r="I126" s="22" t="s">
        <v>20</v>
      </c>
      <c r="J126" s="47" t="str">
        <f>IF(J12="","",J12)</f>
        <v>12. 6. 2022</v>
      </c>
      <c r="K126" s="25"/>
      <c r="L126" s="3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22</v>
      </c>
      <c r="D128" s="25"/>
      <c r="E128" s="25"/>
      <c r="F128" s="20" t="str">
        <f>E15</f>
        <v>Univerzita Hradec Králové</v>
      </c>
      <c r="G128" s="25"/>
      <c r="H128" s="25"/>
      <c r="I128" s="22" t="s">
        <v>28</v>
      </c>
      <c r="J128" s="23" t="str">
        <f>E21</f>
        <v>Pridos Hradec Králové</v>
      </c>
      <c r="K128" s="25"/>
      <c r="L128" s="3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" customFormat="1" ht="15.2" customHeight="1">
      <c r="A129" s="25"/>
      <c r="B129" s="26"/>
      <c r="C129" s="22" t="s">
        <v>26</v>
      </c>
      <c r="D129" s="25"/>
      <c r="E129" s="25"/>
      <c r="F129" s="20" t="str">
        <f>IF(E18="","",E18)</f>
        <v>bude určen ve výběrovém řízení</v>
      </c>
      <c r="G129" s="25"/>
      <c r="H129" s="25"/>
      <c r="I129" s="22" t="s">
        <v>31</v>
      </c>
      <c r="J129" s="23" t="str">
        <f>E24</f>
        <v>Ing.Pavel Michálek</v>
      </c>
      <c r="K129" s="25"/>
      <c r="L129" s="3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" customFormat="1" ht="29.25" customHeight="1">
      <c r="A131" s="112"/>
      <c r="B131" s="113"/>
      <c r="C131" s="114" t="s">
        <v>133</v>
      </c>
      <c r="D131" s="115" t="s">
        <v>59</v>
      </c>
      <c r="E131" s="115" t="s">
        <v>55</v>
      </c>
      <c r="F131" s="115" t="s">
        <v>56</v>
      </c>
      <c r="G131" s="115" t="s">
        <v>134</v>
      </c>
      <c r="H131" s="115" t="s">
        <v>135</v>
      </c>
      <c r="I131" s="115" t="s">
        <v>136</v>
      </c>
      <c r="J131" s="115" t="s">
        <v>113</v>
      </c>
      <c r="K131" s="116" t="s">
        <v>137</v>
      </c>
      <c r="L131" s="117"/>
      <c r="M131" s="54" t="s">
        <v>1</v>
      </c>
      <c r="N131" s="55" t="s">
        <v>38</v>
      </c>
      <c r="O131" s="55" t="s">
        <v>138</v>
      </c>
      <c r="P131" s="55" t="s">
        <v>139</v>
      </c>
      <c r="Q131" s="55" t="s">
        <v>140</v>
      </c>
      <c r="R131" s="55" t="s">
        <v>141</v>
      </c>
      <c r="S131" s="55" t="s">
        <v>142</v>
      </c>
      <c r="T131" s="56" t="s">
        <v>143</v>
      </c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63" s="2" customFormat="1" ht="22.9" customHeight="1">
      <c r="A132" s="25"/>
      <c r="B132" s="26"/>
      <c r="C132" s="61" t="s">
        <v>144</v>
      </c>
      <c r="D132" s="25"/>
      <c r="E132" s="25"/>
      <c r="F132" s="25"/>
      <c r="G132" s="25"/>
      <c r="H132" s="25"/>
      <c r="I132" s="25"/>
      <c r="J132" s="118">
        <f>BK132+J226+J227</f>
        <v>0</v>
      </c>
      <c r="K132" s="25"/>
      <c r="L132" s="26"/>
      <c r="M132" s="57"/>
      <c r="N132" s="48"/>
      <c r="O132" s="58"/>
      <c r="P132" s="119">
        <f>P133+P178</f>
        <v>425.416342</v>
      </c>
      <c r="Q132" s="58"/>
      <c r="R132" s="119">
        <f>R133+R178</f>
        <v>10.743886409999998</v>
      </c>
      <c r="S132" s="58"/>
      <c r="T132" s="120">
        <f>T133+T178</f>
        <v>4.499008000000001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3" t="s">
        <v>73</v>
      </c>
      <c r="AU132" s="13" t="s">
        <v>115</v>
      </c>
      <c r="BK132" s="121">
        <f>BK133+BK178</f>
        <v>0</v>
      </c>
    </row>
    <row r="133" spans="2:63" s="9" customFormat="1" ht="25.9" customHeight="1">
      <c r="B133" s="122"/>
      <c r="D133" s="123" t="s">
        <v>73</v>
      </c>
      <c r="E133" s="124" t="s">
        <v>145</v>
      </c>
      <c r="F133" s="124" t="s">
        <v>146</v>
      </c>
      <c r="J133" s="125">
        <f>BK133</f>
        <v>0</v>
      </c>
      <c r="L133" s="122"/>
      <c r="M133" s="126"/>
      <c r="N133" s="127"/>
      <c r="O133" s="127"/>
      <c r="P133" s="128">
        <f>P134+P153+P170+P176</f>
        <v>137.24347199999997</v>
      </c>
      <c r="Q133" s="127"/>
      <c r="R133" s="128">
        <f>R134+R153+R170+R176</f>
        <v>7.7167476599999985</v>
      </c>
      <c r="S133" s="127"/>
      <c r="T133" s="129">
        <f>T134+T153+T170+T176</f>
        <v>4.3307080000000004</v>
      </c>
      <c r="AR133" s="123" t="s">
        <v>82</v>
      </c>
      <c r="AT133" s="130" t="s">
        <v>73</v>
      </c>
      <c r="AU133" s="130" t="s">
        <v>74</v>
      </c>
      <c r="AY133" s="123" t="s">
        <v>147</v>
      </c>
      <c r="BK133" s="131">
        <f>BK134+BK153+BK170+BK176</f>
        <v>0</v>
      </c>
    </row>
    <row r="134" spans="2:63" s="9" customFormat="1" ht="22.9" customHeight="1">
      <c r="B134" s="122"/>
      <c r="D134" s="123" t="s">
        <v>73</v>
      </c>
      <c r="E134" s="132" t="s">
        <v>148</v>
      </c>
      <c r="F134" s="132" t="s">
        <v>149</v>
      </c>
      <c r="J134" s="133">
        <f>BK134</f>
        <v>0</v>
      </c>
      <c r="L134" s="122"/>
      <c r="M134" s="126"/>
      <c r="N134" s="127"/>
      <c r="O134" s="127"/>
      <c r="P134" s="128">
        <f>SUM(P135:P152)</f>
        <v>30.071177999999996</v>
      </c>
      <c r="Q134" s="127"/>
      <c r="R134" s="128">
        <f>SUM(R135:R152)</f>
        <v>7.692447659999998</v>
      </c>
      <c r="S134" s="127"/>
      <c r="T134" s="129">
        <f>SUM(T135:T152)</f>
        <v>0</v>
      </c>
      <c r="AR134" s="123" t="s">
        <v>82</v>
      </c>
      <c r="AT134" s="130" t="s">
        <v>73</v>
      </c>
      <c r="AU134" s="130" t="s">
        <v>82</v>
      </c>
      <c r="AY134" s="123" t="s">
        <v>147</v>
      </c>
      <c r="BK134" s="131">
        <f>SUM(BK135:BK152)</f>
        <v>0</v>
      </c>
    </row>
    <row r="135" spans="1:65" s="2" customFormat="1" ht="16.5" customHeight="1">
      <c r="A135" s="25"/>
      <c r="B135" s="134"/>
      <c r="C135" s="135" t="s">
        <v>82</v>
      </c>
      <c r="D135" s="135" t="s">
        <v>150</v>
      </c>
      <c r="E135" s="136" t="s">
        <v>151</v>
      </c>
      <c r="F135" s="137" t="s">
        <v>152</v>
      </c>
      <c r="G135" s="138" t="s">
        <v>153</v>
      </c>
      <c r="H135" s="139">
        <v>4</v>
      </c>
      <c r="I135" s="331"/>
      <c r="J135" s="140">
        <f>ROUND(I135*H135,2)</f>
        <v>0</v>
      </c>
      <c r="K135" s="137" t="s">
        <v>154</v>
      </c>
      <c r="L135" s="26"/>
      <c r="M135" s="141" t="s">
        <v>1</v>
      </c>
      <c r="N135" s="142" t="s">
        <v>40</v>
      </c>
      <c r="O135" s="143">
        <v>0.106</v>
      </c>
      <c r="P135" s="143">
        <f>O135*H135</f>
        <v>0.424</v>
      </c>
      <c r="Q135" s="143">
        <v>0.0065</v>
      </c>
      <c r="R135" s="143">
        <f>Q135*H135</f>
        <v>0.026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155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84</v>
      </c>
      <c r="BK135" s="146">
        <f>ROUND(I135*H135,2)</f>
        <v>0</v>
      </c>
      <c r="BL135" s="13" t="s">
        <v>155</v>
      </c>
      <c r="BM135" s="145" t="s">
        <v>156</v>
      </c>
    </row>
    <row r="136" spans="2:51" s="10" customFormat="1" ht="12">
      <c r="B136" s="147"/>
      <c r="D136" s="148" t="s">
        <v>157</v>
      </c>
      <c r="E136" s="149" t="s">
        <v>1</v>
      </c>
      <c r="F136" s="150" t="s">
        <v>158</v>
      </c>
      <c r="H136" s="151">
        <v>4</v>
      </c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24.2" customHeight="1">
      <c r="A137" s="25"/>
      <c r="B137" s="134"/>
      <c r="C137" s="135" t="s">
        <v>84</v>
      </c>
      <c r="D137" s="135" t="s">
        <v>150</v>
      </c>
      <c r="E137" s="136" t="s">
        <v>159</v>
      </c>
      <c r="F137" s="137" t="s">
        <v>160</v>
      </c>
      <c r="G137" s="138" t="s">
        <v>153</v>
      </c>
      <c r="H137" s="139">
        <v>4</v>
      </c>
      <c r="I137" s="331"/>
      <c r="J137" s="140">
        <f>ROUND(I137*H137,2)</f>
        <v>0</v>
      </c>
      <c r="K137" s="137" t="s">
        <v>154</v>
      </c>
      <c r="L137" s="26"/>
      <c r="M137" s="141" t="s">
        <v>1</v>
      </c>
      <c r="N137" s="142" t="s">
        <v>40</v>
      </c>
      <c r="O137" s="143">
        <v>0.272</v>
      </c>
      <c r="P137" s="143">
        <f>O137*H137</f>
        <v>1.088</v>
      </c>
      <c r="Q137" s="143">
        <v>0.004</v>
      </c>
      <c r="R137" s="143">
        <f>Q137*H137</f>
        <v>0.016</v>
      </c>
      <c r="S137" s="143">
        <v>0</v>
      </c>
      <c r="T137" s="144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155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84</v>
      </c>
      <c r="BK137" s="146">
        <f>ROUND(I137*H137,2)</f>
        <v>0</v>
      </c>
      <c r="BL137" s="13" t="s">
        <v>155</v>
      </c>
      <c r="BM137" s="145" t="s">
        <v>161</v>
      </c>
    </row>
    <row r="138" spans="1:65" s="2" customFormat="1" ht="24.2" customHeight="1">
      <c r="A138" s="25"/>
      <c r="B138" s="134"/>
      <c r="C138" s="135" t="s">
        <v>162</v>
      </c>
      <c r="D138" s="135" t="s">
        <v>150</v>
      </c>
      <c r="E138" s="136" t="s">
        <v>163</v>
      </c>
      <c r="F138" s="137" t="s">
        <v>608</v>
      </c>
      <c r="G138" s="138" t="s">
        <v>153</v>
      </c>
      <c r="H138" s="139">
        <v>9</v>
      </c>
      <c r="I138" s="331"/>
      <c r="J138" s="140">
        <f>ROUND(I138*H138,2)</f>
        <v>0</v>
      </c>
      <c r="K138" s="137" t="s">
        <v>1</v>
      </c>
      <c r="L138" s="26"/>
      <c r="M138" s="141" t="s">
        <v>1</v>
      </c>
      <c r="N138" s="142" t="s">
        <v>40</v>
      </c>
      <c r="O138" s="143">
        <v>0.075</v>
      </c>
      <c r="P138" s="143">
        <f>O138*H138</f>
        <v>0.6749999999999999</v>
      </c>
      <c r="Q138" s="143">
        <v>0.0003</v>
      </c>
      <c r="R138" s="143">
        <f>Q138*H138</f>
        <v>0.0026999999999999997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155</v>
      </c>
      <c r="AT138" s="145" t="s">
        <v>150</v>
      </c>
      <c r="AU138" s="145" t="s">
        <v>84</v>
      </c>
      <c r="AY138" s="13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84</v>
      </c>
      <c r="BK138" s="146">
        <f>ROUND(I138*H138,2)</f>
        <v>0</v>
      </c>
      <c r="BL138" s="13" t="s">
        <v>155</v>
      </c>
      <c r="BM138" s="145" t="s">
        <v>164</v>
      </c>
    </row>
    <row r="139" spans="1:65" s="2" customFormat="1" ht="33" customHeight="1">
      <c r="A139" s="25"/>
      <c r="B139" s="134"/>
      <c r="C139" s="135" t="s">
        <v>155</v>
      </c>
      <c r="D139" s="135" t="s">
        <v>150</v>
      </c>
      <c r="E139" s="136" t="s">
        <v>165</v>
      </c>
      <c r="F139" s="137" t="s">
        <v>166</v>
      </c>
      <c r="G139" s="138" t="s">
        <v>153</v>
      </c>
      <c r="H139" s="139">
        <v>9</v>
      </c>
      <c r="I139" s="331"/>
      <c r="J139" s="140">
        <f>ROUND(I139*H139,2)</f>
        <v>0</v>
      </c>
      <c r="K139" s="137" t="s">
        <v>154</v>
      </c>
      <c r="L139" s="26"/>
      <c r="M139" s="141" t="s">
        <v>1</v>
      </c>
      <c r="N139" s="142" t="s">
        <v>40</v>
      </c>
      <c r="O139" s="143">
        <v>0.497</v>
      </c>
      <c r="P139" s="143">
        <f>O139*H139</f>
        <v>4.473</v>
      </c>
      <c r="Q139" s="143">
        <v>0.07396</v>
      </c>
      <c r="R139" s="143">
        <f>Q139*H139</f>
        <v>0.66564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155</v>
      </c>
      <c r="AT139" s="145" t="s">
        <v>150</v>
      </c>
      <c r="AU139" s="145" t="s">
        <v>84</v>
      </c>
      <c r="AY139" s="13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84</v>
      </c>
      <c r="BK139" s="146">
        <f>ROUND(I139*H139,2)</f>
        <v>0</v>
      </c>
      <c r="BL139" s="13" t="s">
        <v>155</v>
      </c>
      <c r="BM139" s="145" t="s">
        <v>167</v>
      </c>
    </row>
    <row r="140" spans="1:65" s="2" customFormat="1" ht="16.5" customHeight="1">
      <c r="A140" s="25"/>
      <c r="B140" s="134"/>
      <c r="C140" s="135" t="s">
        <v>168</v>
      </c>
      <c r="D140" s="135" t="s">
        <v>150</v>
      </c>
      <c r="E140" s="136" t="s">
        <v>169</v>
      </c>
      <c r="F140" s="137" t="s">
        <v>170</v>
      </c>
      <c r="G140" s="138" t="s">
        <v>153</v>
      </c>
      <c r="H140" s="139">
        <v>9</v>
      </c>
      <c r="I140" s="331"/>
      <c r="J140" s="140">
        <f>ROUND(I140*H140,2)</f>
        <v>0</v>
      </c>
      <c r="K140" s="137" t="s">
        <v>154</v>
      </c>
      <c r="L140" s="26"/>
      <c r="M140" s="141" t="s">
        <v>1</v>
      </c>
      <c r="N140" s="142" t="s">
        <v>40</v>
      </c>
      <c r="O140" s="143">
        <v>0.14</v>
      </c>
      <c r="P140" s="143">
        <f>O140*H140</f>
        <v>1.2600000000000002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155</v>
      </c>
      <c r="AT140" s="145" t="s">
        <v>150</v>
      </c>
      <c r="AU140" s="145" t="s">
        <v>84</v>
      </c>
      <c r="AY140" s="13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84</v>
      </c>
      <c r="BK140" s="146">
        <f>ROUND(I140*H140,2)</f>
        <v>0</v>
      </c>
      <c r="BL140" s="13" t="s">
        <v>155</v>
      </c>
      <c r="BM140" s="145" t="s">
        <v>171</v>
      </c>
    </row>
    <row r="141" spans="2:51" s="10" customFormat="1" ht="12">
      <c r="B141" s="147"/>
      <c r="D141" s="148" t="s">
        <v>157</v>
      </c>
      <c r="E141" s="149" t="s">
        <v>1</v>
      </c>
      <c r="F141" s="150" t="s">
        <v>172</v>
      </c>
      <c r="H141" s="151">
        <v>9</v>
      </c>
      <c r="L141" s="147"/>
      <c r="M141" s="152"/>
      <c r="N141" s="153"/>
      <c r="O141" s="153"/>
      <c r="P141" s="153"/>
      <c r="Q141" s="153"/>
      <c r="R141" s="153"/>
      <c r="S141" s="153"/>
      <c r="T141" s="154"/>
      <c r="AT141" s="149" t="s">
        <v>157</v>
      </c>
      <c r="AU141" s="149" t="s">
        <v>84</v>
      </c>
      <c r="AV141" s="10" t="s">
        <v>84</v>
      </c>
      <c r="AW141" s="10" t="s">
        <v>30</v>
      </c>
      <c r="AX141" s="10" t="s">
        <v>82</v>
      </c>
      <c r="AY141" s="149" t="s">
        <v>147</v>
      </c>
    </row>
    <row r="142" spans="1:65" s="2" customFormat="1" ht="33" customHeight="1">
      <c r="A142" s="25"/>
      <c r="B142" s="134"/>
      <c r="C142" s="135" t="s">
        <v>148</v>
      </c>
      <c r="D142" s="135" t="s">
        <v>150</v>
      </c>
      <c r="E142" s="136" t="s">
        <v>173</v>
      </c>
      <c r="F142" s="137" t="s">
        <v>174</v>
      </c>
      <c r="G142" s="138" t="s">
        <v>175</v>
      </c>
      <c r="H142" s="139">
        <v>1.607</v>
      </c>
      <c r="I142" s="331"/>
      <c r="J142" s="140">
        <f>ROUND(I142*H142,2)</f>
        <v>0</v>
      </c>
      <c r="K142" s="137" t="s">
        <v>154</v>
      </c>
      <c r="L142" s="26"/>
      <c r="M142" s="141" t="s">
        <v>1</v>
      </c>
      <c r="N142" s="142" t="s">
        <v>40</v>
      </c>
      <c r="O142" s="143">
        <v>2.317</v>
      </c>
      <c r="P142" s="143">
        <f>O142*H142</f>
        <v>3.7234190000000003</v>
      </c>
      <c r="Q142" s="143">
        <v>2.50187</v>
      </c>
      <c r="R142" s="143">
        <f>Q142*H142</f>
        <v>4.0205050899999994</v>
      </c>
      <c r="S142" s="143">
        <v>0</v>
      </c>
      <c r="T142" s="144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5" t="s">
        <v>155</v>
      </c>
      <c r="AT142" s="145" t="s">
        <v>150</v>
      </c>
      <c r="AU142" s="145" t="s">
        <v>84</v>
      </c>
      <c r="AY142" s="13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3" t="s">
        <v>84</v>
      </c>
      <c r="BK142" s="146">
        <f>ROUND(I142*H142,2)</f>
        <v>0</v>
      </c>
      <c r="BL142" s="13" t="s">
        <v>155</v>
      </c>
      <c r="BM142" s="145" t="s">
        <v>176</v>
      </c>
    </row>
    <row r="143" spans="2:51" s="10" customFormat="1" ht="12">
      <c r="B143" s="147"/>
      <c r="D143" s="148" t="s">
        <v>157</v>
      </c>
      <c r="E143" s="149" t="s">
        <v>1</v>
      </c>
      <c r="F143" s="150" t="s">
        <v>177</v>
      </c>
      <c r="H143" s="151">
        <v>1.607</v>
      </c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82</v>
      </c>
      <c r="AY143" s="149" t="s">
        <v>147</v>
      </c>
    </row>
    <row r="144" spans="1:65" s="2" customFormat="1" ht="33" customHeight="1">
      <c r="A144" s="25"/>
      <c r="B144" s="134"/>
      <c r="C144" s="135" t="s">
        <v>178</v>
      </c>
      <c r="D144" s="135" t="s">
        <v>150</v>
      </c>
      <c r="E144" s="136" t="s">
        <v>179</v>
      </c>
      <c r="F144" s="137" t="s">
        <v>180</v>
      </c>
      <c r="G144" s="138" t="s">
        <v>175</v>
      </c>
      <c r="H144" s="139">
        <v>3.214</v>
      </c>
      <c r="I144" s="331"/>
      <c r="J144" s="140">
        <f>ROUND(I144*H144,2)</f>
        <v>0</v>
      </c>
      <c r="K144" s="137" t="s">
        <v>154</v>
      </c>
      <c r="L144" s="26"/>
      <c r="M144" s="141" t="s">
        <v>1</v>
      </c>
      <c r="N144" s="142" t="s">
        <v>40</v>
      </c>
      <c r="O144" s="143">
        <v>0.205</v>
      </c>
      <c r="P144" s="143">
        <f>O144*H144</f>
        <v>0.65887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155</v>
      </c>
      <c r="AT144" s="145" t="s">
        <v>150</v>
      </c>
      <c r="AU144" s="145" t="s">
        <v>84</v>
      </c>
      <c r="AY144" s="13" t="s">
        <v>147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84</v>
      </c>
      <c r="BK144" s="146">
        <f>ROUND(I144*H144,2)</f>
        <v>0</v>
      </c>
      <c r="BL144" s="13" t="s">
        <v>155</v>
      </c>
      <c r="BM144" s="145" t="s">
        <v>181</v>
      </c>
    </row>
    <row r="145" spans="2:51" s="10" customFormat="1" ht="12">
      <c r="B145" s="147"/>
      <c r="D145" s="148" t="s">
        <v>157</v>
      </c>
      <c r="E145" s="149" t="s">
        <v>1</v>
      </c>
      <c r="F145" s="150" t="s">
        <v>182</v>
      </c>
      <c r="H145" s="151">
        <v>3.214</v>
      </c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84</v>
      </c>
      <c r="AV145" s="10" t="s">
        <v>84</v>
      </c>
      <c r="AW145" s="10" t="s">
        <v>30</v>
      </c>
      <c r="AX145" s="10" t="s">
        <v>82</v>
      </c>
      <c r="AY145" s="149" t="s">
        <v>147</v>
      </c>
    </row>
    <row r="146" spans="1:65" s="2" customFormat="1" ht="24.2" customHeight="1">
      <c r="A146" s="25"/>
      <c r="B146" s="134"/>
      <c r="C146" s="135" t="s">
        <v>183</v>
      </c>
      <c r="D146" s="135" t="s">
        <v>150</v>
      </c>
      <c r="E146" s="136" t="s">
        <v>184</v>
      </c>
      <c r="F146" s="137" t="s">
        <v>185</v>
      </c>
      <c r="G146" s="138" t="s">
        <v>175</v>
      </c>
      <c r="H146" s="139">
        <v>3.214</v>
      </c>
      <c r="I146" s="331"/>
      <c r="J146" s="140">
        <f>ROUND(I146*H146,2)</f>
        <v>0</v>
      </c>
      <c r="K146" s="137" t="s">
        <v>154</v>
      </c>
      <c r="L146" s="26"/>
      <c r="M146" s="141" t="s">
        <v>1</v>
      </c>
      <c r="N146" s="142" t="s">
        <v>40</v>
      </c>
      <c r="O146" s="143">
        <v>0.188</v>
      </c>
      <c r="P146" s="143">
        <f>O146*H146</f>
        <v>0.604232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155</v>
      </c>
      <c r="AT146" s="145" t="s">
        <v>150</v>
      </c>
      <c r="AU146" s="145" t="s">
        <v>84</v>
      </c>
      <c r="AY146" s="13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3" t="s">
        <v>84</v>
      </c>
      <c r="BK146" s="146">
        <f>ROUND(I146*H146,2)</f>
        <v>0</v>
      </c>
      <c r="BL146" s="13" t="s">
        <v>155</v>
      </c>
      <c r="BM146" s="145" t="s">
        <v>186</v>
      </c>
    </row>
    <row r="147" spans="1:65" s="2" customFormat="1" ht="16.5" customHeight="1">
      <c r="A147" s="25"/>
      <c r="B147" s="134"/>
      <c r="C147" s="135" t="s">
        <v>187</v>
      </c>
      <c r="D147" s="135" t="s">
        <v>150</v>
      </c>
      <c r="E147" s="136" t="s">
        <v>188</v>
      </c>
      <c r="F147" s="137" t="s">
        <v>189</v>
      </c>
      <c r="G147" s="138" t="s">
        <v>190</v>
      </c>
      <c r="H147" s="139">
        <v>0.061</v>
      </c>
      <c r="I147" s="331"/>
      <c r="J147" s="140">
        <f>ROUND(I147*H147,2)</f>
        <v>0</v>
      </c>
      <c r="K147" s="137" t="s">
        <v>154</v>
      </c>
      <c r="L147" s="26"/>
      <c r="M147" s="141" t="s">
        <v>1</v>
      </c>
      <c r="N147" s="142" t="s">
        <v>40</v>
      </c>
      <c r="O147" s="143">
        <v>15.231</v>
      </c>
      <c r="P147" s="143">
        <f>O147*H147</f>
        <v>0.929091</v>
      </c>
      <c r="Q147" s="143">
        <v>1.06277</v>
      </c>
      <c r="R147" s="143">
        <f>Q147*H147</f>
        <v>0.06482897</v>
      </c>
      <c r="S147" s="143">
        <v>0</v>
      </c>
      <c r="T147" s="144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155</v>
      </c>
      <c r="AT147" s="145" t="s">
        <v>150</v>
      </c>
      <c r="AU147" s="145" t="s">
        <v>84</v>
      </c>
      <c r="AY147" s="13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3" t="s">
        <v>84</v>
      </c>
      <c r="BK147" s="146">
        <f>ROUND(I147*H147,2)</f>
        <v>0</v>
      </c>
      <c r="BL147" s="13" t="s">
        <v>155</v>
      </c>
      <c r="BM147" s="145" t="s">
        <v>191</v>
      </c>
    </row>
    <row r="148" spans="2:51" s="10" customFormat="1" ht="12">
      <c r="B148" s="147"/>
      <c r="D148" s="148" t="s">
        <v>157</v>
      </c>
      <c r="E148" s="149" t="s">
        <v>1</v>
      </c>
      <c r="F148" s="150" t="s">
        <v>192</v>
      </c>
      <c r="H148" s="151">
        <v>0.061</v>
      </c>
      <c r="L148" s="147"/>
      <c r="M148" s="152"/>
      <c r="N148" s="153"/>
      <c r="O148" s="153"/>
      <c r="P148" s="153"/>
      <c r="Q148" s="153"/>
      <c r="R148" s="153"/>
      <c r="S148" s="153"/>
      <c r="T148" s="154"/>
      <c r="AT148" s="149" t="s">
        <v>157</v>
      </c>
      <c r="AU148" s="149" t="s">
        <v>84</v>
      </c>
      <c r="AV148" s="10" t="s">
        <v>84</v>
      </c>
      <c r="AW148" s="10" t="s">
        <v>30</v>
      </c>
      <c r="AX148" s="10" t="s">
        <v>82</v>
      </c>
      <c r="AY148" s="149" t="s">
        <v>147</v>
      </c>
    </row>
    <row r="149" spans="1:65" s="2" customFormat="1" ht="24.2" customHeight="1">
      <c r="A149" s="25"/>
      <c r="B149" s="134"/>
      <c r="C149" s="135" t="s">
        <v>193</v>
      </c>
      <c r="D149" s="135" t="s">
        <v>150</v>
      </c>
      <c r="E149" s="136" t="s">
        <v>194</v>
      </c>
      <c r="F149" s="137" t="s">
        <v>195</v>
      </c>
      <c r="G149" s="138" t="s">
        <v>153</v>
      </c>
      <c r="H149" s="139">
        <v>49.717</v>
      </c>
      <c r="I149" s="331"/>
      <c r="J149" s="140">
        <f>ROUND(I149*H149,2)</f>
        <v>0</v>
      </c>
      <c r="K149" s="137" t="s">
        <v>154</v>
      </c>
      <c r="L149" s="26"/>
      <c r="M149" s="141" t="s">
        <v>1</v>
      </c>
      <c r="N149" s="142" t="s">
        <v>40</v>
      </c>
      <c r="O149" s="143">
        <v>0.31</v>
      </c>
      <c r="P149" s="143">
        <f>O149*H149</f>
        <v>15.41227</v>
      </c>
      <c r="Q149" s="143">
        <v>0.0408</v>
      </c>
      <c r="R149" s="143">
        <f>Q149*H149</f>
        <v>2.0284536</v>
      </c>
      <c r="S149" s="143">
        <v>0</v>
      </c>
      <c r="T149" s="144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155</v>
      </c>
      <c r="AT149" s="145" t="s">
        <v>150</v>
      </c>
      <c r="AU149" s="145" t="s">
        <v>84</v>
      </c>
      <c r="AY149" s="13" t="s">
        <v>147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3" t="s">
        <v>84</v>
      </c>
      <c r="BK149" s="146">
        <f>ROUND(I149*H149,2)</f>
        <v>0</v>
      </c>
      <c r="BL149" s="13" t="s">
        <v>155</v>
      </c>
      <c r="BM149" s="145" t="s">
        <v>196</v>
      </c>
    </row>
    <row r="150" spans="2:51" s="10" customFormat="1" ht="12">
      <c r="B150" s="147"/>
      <c r="D150" s="148" t="s">
        <v>157</v>
      </c>
      <c r="E150" s="149" t="s">
        <v>1</v>
      </c>
      <c r="F150" s="150" t="s">
        <v>197</v>
      </c>
      <c r="H150" s="151">
        <v>49.717</v>
      </c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84</v>
      </c>
      <c r="AV150" s="10" t="s">
        <v>84</v>
      </c>
      <c r="AW150" s="10" t="s">
        <v>30</v>
      </c>
      <c r="AX150" s="10" t="s">
        <v>82</v>
      </c>
      <c r="AY150" s="149" t="s">
        <v>147</v>
      </c>
    </row>
    <row r="151" spans="1:65" s="2" customFormat="1" ht="24.2" customHeight="1">
      <c r="A151" s="25"/>
      <c r="B151" s="134"/>
      <c r="C151" s="135" t="s">
        <v>198</v>
      </c>
      <c r="D151" s="135" t="s">
        <v>150</v>
      </c>
      <c r="E151" s="136" t="s">
        <v>199</v>
      </c>
      <c r="F151" s="137" t="s">
        <v>200</v>
      </c>
      <c r="G151" s="138" t="s">
        <v>175</v>
      </c>
      <c r="H151" s="139">
        <v>0.402</v>
      </c>
      <c r="I151" s="331"/>
      <c r="J151" s="140">
        <f>ROUND(I151*H151,2)</f>
        <v>0</v>
      </c>
      <c r="K151" s="137" t="s">
        <v>154</v>
      </c>
      <c r="L151" s="26"/>
      <c r="M151" s="141" t="s">
        <v>1</v>
      </c>
      <c r="N151" s="142" t="s">
        <v>40</v>
      </c>
      <c r="O151" s="143">
        <v>2.048</v>
      </c>
      <c r="P151" s="143">
        <f>O151*H151</f>
        <v>0.823296</v>
      </c>
      <c r="Q151" s="143">
        <v>2.16</v>
      </c>
      <c r="R151" s="143">
        <f>Q151*H151</f>
        <v>0.8683200000000001</v>
      </c>
      <c r="S151" s="143">
        <v>0</v>
      </c>
      <c r="T151" s="144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155</v>
      </c>
      <c r="AT151" s="145" t="s">
        <v>150</v>
      </c>
      <c r="AU151" s="145" t="s">
        <v>84</v>
      </c>
      <c r="AY151" s="13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3" t="s">
        <v>84</v>
      </c>
      <c r="BK151" s="146">
        <f>ROUND(I151*H151,2)</f>
        <v>0</v>
      </c>
      <c r="BL151" s="13" t="s">
        <v>155</v>
      </c>
      <c r="BM151" s="145" t="s">
        <v>201</v>
      </c>
    </row>
    <row r="152" spans="2:51" s="10" customFormat="1" ht="12">
      <c r="B152" s="147"/>
      <c r="D152" s="148" t="s">
        <v>157</v>
      </c>
      <c r="E152" s="149" t="s">
        <v>1</v>
      </c>
      <c r="F152" s="150" t="s">
        <v>202</v>
      </c>
      <c r="H152" s="151">
        <v>0.402</v>
      </c>
      <c r="L152" s="147"/>
      <c r="M152" s="152"/>
      <c r="N152" s="153"/>
      <c r="O152" s="153"/>
      <c r="P152" s="153"/>
      <c r="Q152" s="153"/>
      <c r="R152" s="153"/>
      <c r="S152" s="153"/>
      <c r="T152" s="154"/>
      <c r="AT152" s="149" t="s">
        <v>157</v>
      </c>
      <c r="AU152" s="149" t="s">
        <v>84</v>
      </c>
      <c r="AV152" s="10" t="s">
        <v>84</v>
      </c>
      <c r="AW152" s="10" t="s">
        <v>30</v>
      </c>
      <c r="AX152" s="10" t="s">
        <v>82</v>
      </c>
      <c r="AY152" s="149" t="s">
        <v>147</v>
      </c>
    </row>
    <row r="153" spans="2:63" s="9" customFormat="1" ht="22.9" customHeight="1">
      <c r="B153" s="122"/>
      <c r="D153" s="123" t="s">
        <v>73</v>
      </c>
      <c r="E153" s="132" t="s">
        <v>187</v>
      </c>
      <c r="F153" s="132" t="s">
        <v>203</v>
      </c>
      <c r="J153" s="133">
        <f>BK153</f>
        <v>0</v>
      </c>
      <c r="L153" s="122"/>
      <c r="M153" s="126"/>
      <c r="N153" s="127"/>
      <c r="O153" s="127"/>
      <c r="P153" s="128">
        <f>SUM(P154:P169)</f>
        <v>90.13443099999999</v>
      </c>
      <c r="Q153" s="127"/>
      <c r="R153" s="128">
        <f>SUM(R154:R169)</f>
        <v>0.024300000000000002</v>
      </c>
      <c r="S153" s="127"/>
      <c r="T153" s="129">
        <f>SUM(T154:T169)</f>
        <v>4.3307080000000004</v>
      </c>
      <c r="AR153" s="123" t="s">
        <v>82</v>
      </c>
      <c r="AT153" s="130" t="s">
        <v>73</v>
      </c>
      <c r="AU153" s="130" t="s">
        <v>82</v>
      </c>
      <c r="AY153" s="123" t="s">
        <v>147</v>
      </c>
      <c r="BK153" s="131">
        <f>SUM(BK154:BK169)</f>
        <v>0</v>
      </c>
    </row>
    <row r="154" spans="1:65" s="2" customFormat="1" ht="33" customHeight="1">
      <c r="A154" s="25"/>
      <c r="B154" s="134"/>
      <c r="C154" s="135" t="s">
        <v>204</v>
      </c>
      <c r="D154" s="135" t="s">
        <v>150</v>
      </c>
      <c r="E154" s="136" t="s">
        <v>205</v>
      </c>
      <c r="F154" s="137" t="s">
        <v>206</v>
      </c>
      <c r="G154" s="138" t="s">
        <v>153</v>
      </c>
      <c r="H154" s="139">
        <v>150</v>
      </c>
      <c r="I154" s="331"/>
      <c r="J154" s="140">
        <f>ROUND(I154*H154,2)</f>
        <v>0</v>
      </c>
      <c r="K154" s="137" t="s">
        <v>154</v>
      </c>
      <c r="L154" s="26"/>
      <c r="M154" s="141" t="s">
        <v>1</v>
      </c>
      <c r="N154" s="142" t="s">
        <v>39</v>
      </c>
      <c r="O154" s="143">
        <v>0.105</v>
      </c>
      <c r="P154" s="143">
        <f>O154*H154</f>
        <v>15.75</v>
      </c>
      <c r="Q154" s="143">
        <v>0.00013</v>
      </c>
      <c r="R154" s="143">
        <f>Q154*H154</f>
        <v>0.0195</v>
      </c>
      <c r="S154" s="143">
        <v>0</v>
      </c>
      <c r="T154" s="144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155</v>
      </c>
      <c r="AT154" s="145" t="s">
        <v>150</v>
      </c>
      <c r="AU154" s="145" t="s">
        <v>84</v>
      </c>
      <c r="AY154" s="13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3" t="s">
        <v>82</v>
      </c>
      <c r="BK154" s="146">
        <f>ROUND(I154*H154,2)</f>
        <v>0</v>
      </c>
      <c r="BL154" s="13" t="s">
        <v>155</v>
      </c>
      <c r="BM154" s="145" t="s">
        <v>207</v>
      </c>
    </row>
    <row r="155" spans="1:65" s="2" customFormat="1" ht="24.2" customHeight="1">
      <c r="A155" s="25"/>
      <c r="B155" s="134"/>
      <c r="C155" s="135" t="s">
        <v>208</v>
      </c>
      <c r="D155" s="135" t="s">
        <v>150</v>
      </c>
      <c r="E155" s="136" t="s">
        <v>209</v>
      </c>
      <c r="F155" s="137" t="s">
        <v>210</v>
      </c>
      <c r="G155" s="138" t="s">
        <v>153</v>
      </c>
      <c r="H155" s="139">
        <v>7</v>
      </c>
      <c r="I155" s="331"/>
      <c r="J155" s="140">
        <f>ROUND(I155*H155,2)</f>
        <v>0</v>
      </c>
      <c r="K155" s="137" t="s">
        <v>1</v>
      </c>
      <c r="L155" s="26"/>
      <c r="M155" s="141" t="s">
        <v>1</v>
      </c>
      <c r="N155" s="142" t="s">
        <v>40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155</v>
      </c>
      <c r="AT155" s="145" t="s">
        <v>150</v>
      </c>
      <c r="AU155" s="145" t="s">
        <v>84</v>
      </c>
      <c r="AY155" s="13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3" t="s">
        <v>84</v>
      </c>
      <c r="BK155" s="146">
        <f>ROUND(I155*H155,2)</f>
        <v>0</v>
      </c>
      <c r="BL155" s="13" t="s">
        <v>155</v>
      </c>
      <c r="BM155" s="145" t="s">
        <v>211</v>
      </c>
    </row>
    <row r="156" spans="2:51" s="10" customFormat="1" ht="12">
      <c r="B156" s="147"/>
      <c r="D156" s="148" t="s">
        <v>157</v>
      </c>
      <c r="E156" s="149" t="s">
        <v>1</v>
      </c>
      <c r="F156" s="150" t="s">
        <v>212</v>
      </c>
      <c r="H156" s="151">
        <v>7</v>
      </c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84</v>
      </c>
      <c r="AV156" s="10" t="s">
        <v>84</v>
      </c>
      <c r="AW156" s="10" t="s">
        <v>30</v>
      </c>
      <c r="AX156" s="10" t="s">
        <v>82</v>
      </c>
      <c r="AY156" s="149" t="s">
        <v>147</v>
      </c>
    </row>
    <row r="157" spans="1:65" s="2" customFormat="1" ht="24.2" customHeight="1">
      <c r="A157" s="25"/>
      <c r="B157" s="134"/>
      <c r="C157" s="135" t="s">
        <v>213</v>
      </c>
      <c r="D157" s="135" t="s">
        <v>150</v>
      </c>
      <c r="E157" s="136" t="s">
        <v>214</v>
      </c>
      <c r="F157" s="137" t="s">
        <v>215</v>
      </c>
      <c r="G157" s="138" t="s">
        <v>153</v>
      </c>
      <c r="H157" s="139">
        <v>120</v>
      </c>
      <c r="I157" s="331"/>
      <c r="J157" s="140">
        <f>ROUND(I157*H157,2)</f>
        <v>0</v>
      </c>
      <c r="K157" s="137" t="s">
        <v>154</v>
      </c>
      <c r="L157" s="26"/>
      <c r="M157" s="141" t="s">
        <v>1</v>
      </c>
      <c r="N157" s="142" t="s">
        <v>39</v>
      </c>
      <c r="O157" s="143">
        <v>0.308</v>
      </c>
      <c r="P157" s="143">
        <f>O157*H157</f>
        <v>36.96</v>
      </c>
      <c r="Q157" s="143">
        <v>4E-05</v>
      </c>
      <c r="R157" s="143">
        <f>Q157*H157</f>
        <v>0.0048000000000000004</v>
      </c>
      <c r="S157" s="143">
        <v>0</v>
      </c>
      <c r="T157" s="144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155</v>
      </c>
      <c r="AT157" s="145" t="s">
        <v>150</v>
      </c>
      <c r="AU157" s="145" t="s">
        <v>84</v>
      </c>
      <c r="AY157" s="13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3" t="s">
        <v>82</v>
      </c>
      <c r="BK157" s="146">
        <f>ROUND(I157*H157,2)</f>
        <v>0</v>
      </c>
      <c r="BL157" s="13" t="s">
        <v>155</v>
      </c>
      <c r="BM157" s="145" t="s">
        <v>216</v>
      </c>
    </row>
    <row r="158" spans="1:65" s="2" customFormat="1" ht="21.75" customHeight="1">
      <c r="A158" s="25"/>
      <c r="B158" s="134"/>
      <c r="C158" s="135" t="s">
        <v>8</v>
      </c>
      <c r="D158" s="135" t="s">
        <v>150</v>
      </c>
      <c r="E158" s="136" t="s">
        <v>217</v>
      </c>
      <c r="F158" s="137" t="s">
        <v>218</v>
      </c>
      <c r="G158" s="138" t="s">
        <v>153</v>
      </c>
      <c r="H158" s="139">
        <v>49.717</v>
      </c>
      <c r="I158" s="331"/>
      <c r="J158" s="140">
        <f>ROUND(I158*H158,2)</f>
        <v>0</v>
      </c>
      <c r="K158" s="137" t="s">
        <v>154</v>
      </c>
      <c r="L158" s="26"/>
      <c r="M158" s="141" t="s">
        <v>1</v>
      </c>
      <c r="N158" s="142" t="s">
        <v>40</v>
      </c>
      <c r="O158" s="143">
        <v>0.306</v>
      </c>
      <c r="P158" s="143">
        <f>O158*H158</f>
        <v>15.213401999999999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155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84</v>
      </c>
      <c r="BK158" s="146">
        <f>ROUND(I158*H158,2)</f>
        <v>0</v>
      </c>
      <c r="BL158" s="13" t="s">
        <v>155</v>
      </c>
      <c r="BM158" s="145" t="s">
        <v>219</v>
      </c>
    </row>
    <row r="159" spans="2:51" s="10" customFormat="1" ht="12">
      <c r="B159" s="147"/>
      <c r="D159" s="148" t="s">
        <v>157</v>
      </c>
      <c r="E159" s="149" t="s">
        <v>1</v>
      </c>
      <c r="F159" s="150" t="s">
        <v>220</v>
      </c>
      <c r="H159" s="151">
        <v>49.717</v>
      </c>
      <c r="L159" s="147"/>
      <c r="M159" s="152"/>
      <c r="N159" s="153"/>
      <c r="O159" s="153"/>
      <c r="P159" s="153"/>
      <c r="Q159" s="153"/>
      <c r="R159" s="153"/>
      <c r="S159" s="153"/>
      <c r="T159" s="154"/>
      <c r="AT159" s="149" t="s">
        <v>157</v>
      </c>
      <c r="AU159" s="149" t="s">
        <v>84</v>
      </c>
      <c r="AV159" s="10" t="s">
        <v>84</v>
      </c>
      <c r="AW159" s="10" t="s">
        <v>30</v>
      </c>
      <c r="AX159" s="10" t="s">
        <v>82</v>
      </c>
      <c r="AY159" s="149" t="s">
        <v>147</v>
      </c>
    </row>
    <row r="160" spans="1:65" s="2" customFormat="1" ht="24.2" customHeight="1">
      <c r="A160" s="25"/>
      <c r="B160" s="134"/>
      <c r="C160" s="135" t="s">
        <v>221</v>
      </c>
      <c r="D160" s="135" t="s">
        <v>150</v>
      </c>
      <c r="E160" s="136" t="s">
        <v>222</v>
      </c>
      <c r="F160" s="137" t="s">
        <v>223</v>
      </c>
      <c r="G160" s="138" t="s">
        <v>153</v>
      </c>
      <c r="H160" s="139">
        <v>2.78</v>
      </c>
      <c r="I160" s="331"/>
      <c r="J160" s="140">
        <f>ROUND(I160*H160,2)</f>
        <v>0</v>
      </c>
      <c r="K160" s="137" t="s">
        <v>154</v>
      </c>
      <c r="L160" s="26"/>
      <c r="M160" s="141" t="s">
        <v>1</v>
      </c>
      <c r="N160" s="142" t="s">
        <v>39</v>
      </c>
      <c r="O160" s="143">
        <v>0.162</v>
      </c>
      <c r="P160" s="143">
        <f>O160*H160</f>
        <v>0.45036</v>
      </c>
      <c r="Q160" s="143">
        <v>0</v>
      </c>
      <c r="R160" s="143">
        <f>Q160*H160</f>
        <v>0</v>
      </c>
      <c r="S160" s="143">
        <v>0.035</v>
      </c>
      <c r="T160" s="144">
        <f>S160*H160</f>
        <v>0.0973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155</v>
      </c>
      <c r="AT160" s="145" t="s">
        <v>150</v>
      </c>
      <c r="AU160" s="145" t="s">
        <v>84</v>
      </c>
      <c r="AY160" s="13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82</v>
      </c>
      <c r="BK160" s="146">
        <f>ROUND(I160*H160,2)</f>
        <v>0</v>
      </c>
      <c r="BL160" s="13" t="s">
        <v>155</v>
      </c>
      <c r="BM160" s="145" t="s">
        <v>224</v>
      </c>
    </row>
    <row r="161" spans="2:51" s="10" customFormat="1" ht="12">
      <c r="B161" s="147"/>
      <c r="D161" s="148" t="s">
        <v>157</v>
      </c>
      <c r="E161" s="149" t="s">
        <v>1</v>
      </c>
      <c r="F161" s="150" t="s">
        <v>225</v>
      </c>
      <c r="H161" s="151">
        <v>2.78</v>
      </c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84</v>
      </c>
      <c r="AV161" s="10" t="s">
        <v>84</v>
      </c>
      <c r="AW161" s="10" t="s">
        <v>30</v>
      </c>
      <c r="AX161" s="10" t="s">
        <v>82</v>
      </c>
      <c r="AY161" s="149" t="s">
        <v>147</v>
      </c>
    </row>
    <row r="162" spans="1:65" s="2" customFormat="1" ht="33" customHeight="1">
      <c r="A162" s="25"/>
      <c r="B162" s="134"/>
      <c r="C162" s="135" t="s">
        <v>226</v>
      </c>
      <c r="D162" s="135" t="s">
        <v>150</v>
      </c>
      <c r="E162" s="136" t="s">
        <v>227</v>
      </c>
      <c r="F162" s="137" t="s">
        <v>228</v>
      </c>
      <c r="G162" s="138" t="s">
        <v>153</v>
      </c>
      <c r="H162" s="139">
        <v>46.937</v>
      </c>
      <c r="I162" s="331"/>
      <c r="J162" s="140">
        <f>ROUND(I162*H162,2)</f>
        <v>0</v>
      </c>
      <c r="K162" s="137" t="s">
        <v>154</v>
      </c>
      <c r="L162" s="26"/>
      <c r="M162" s="141" t="s">
        <v>1</v>
      </c>
      <c r="N162" s="142" t="s">
        <v>40</v>
      </c>
      <c r="O162" s="143">
        <v>0.277</v>
      </c>
      <c r="P162" s="143">
        <f>O162*H162</f>
        <v>13.001549</v>
      </c>
      <c r="Q162" s="143">
        <v>0</v>
      </c>
      <c r="R162" s="143">
        <f>Q162*H162</f>
        <v>0</v>
      </c>
      <c r="S162" s="143">
        <v>0.074</v>
      </c>
      <c r="T162" s="144">
        <f>S162*H162</f>
        <v>3.4733379999999996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155</v>
      </c>
      <c r="AT162" s="145" t="s">
        <v>150</v>
      </c>
      <c r="AU162" s="145" t="s">
        <v>84</v>
      </c>
      <c r="AY162" s="13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84</v>
      </c>
      <c r="BK162" s="146">
        <f>ROUND(I162*H162,2)</f>
        <v>0</v>
      </c>
      <c r="BL162" s="13" t="s">
        <v>155</v>
      </c>
      <c r="BM162" s="145" t="s">
        <v>229</v>
      </c>
    </row>
    <row r="163" spans="2:51" s="10" customFormat="1" ht="12">
      <c r="B163" s="147"/>
      <c r="D163" s="148" t="s">
        <v>157</v>
      </c>
      <c r="E163" s="149" t="s">
        <v>1</v>
      </c>
      <c r="F163" s="150" t="s">
        <v>767</v>
      </c>
      <c r="H163" s="151">
        <v>46.937</v>
      </c>
      <c r="L163" s="147"/>
      <c r="M163" s="152"/>
      <c r="N163" s="153"/>
      <c r="O163" s="153"/>
      <c r="P163" s="153"/>
      <c r="Q163" s="153"/>
      <c r="R163" s="153"/>
      <c r="S163" s="153"/>
      <c r="T163" s="154"/>
      <c r="AT163" s="149" t="s">
        <v>157</v>
      </c>
      <c r="AU163" s="149" t="s">
        <v>84</v>
      </c>
      <c r="AV163" s="10" t="s">
        <v>84</v>
      </c>
      <c r="AW163" s="10" t="s">
        <v>30</v>
      </c>
      <c r="AX163" s="10" t="s">
        <v>82</v>
      </c>
      <c r="AY163" s="149" t="s">
        <v>147</v>
      </c>
    </row>
    <row r="164" spans="1:65" s="2" customFormat="1" ht="16.5" customHeight="1">
      <c r="A164" s="25"/>
      <c r="B164" s="134"/>
      <c r="C164" s="135" t="s">
        <v>230</v>
      </c>
      <c r="D164" s="135" t="s">
        <v>150</v>
      </c>
      <c r="E164" s="136" t="s">
        <v>231</v>
      </c>
      <c r="F164" s="137" t="s">
        <v>232</v>
      </c>
      <c r="G164" s="138" t="s">
        <v>153</v>
      </c>
      <c r="H164" s="139">
        <v>9.01</v>
      </c>
      <c r="I164" s="331"/>
      <c r="J164" s="140">
        <f>ROUND(I164*H164,2)</f>
        <v>0</v>
      </c>
      <c r="K164" s="137" t="s">
        <v>154</v>
      </c>
      <c r="L164" s="26"/>
      <c r="M164" s="141" t="s">
        <v>1</v>
      </c>
      <c r="N164" s="142" t="s">
        <v>39</v>
      </c>
      <c r="O164" s="143">
        <v>0.332</v>
      </c>
      <c r="P164" s="143">
        <f>O164*H164</f>
        <v>2.99132</v>
      </c>
      <c r="Q164" s="143">
        <v>0</v>
      </c>
      <c r="R164" s="143">
        <f>Q164*H164</f>
        <v>0</v>
      </c>
      <c r="S164" s="143">
        <v>0.025</v>
      </c>
      <c r="T164" s="144">
        <f>S164*H164</f>
        <v>0.22525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155</v>
      </c>
      <c r="AT164" s="145" t="s">
        <v>150</v>
      </c>
      <c r="AU164" s="145" t="s">
        <v>84</v>
      </c>
      <c r="AY164" s="13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82</v>
      </c>
      <c r="BK164" s="146">
        <f>ROUND(I164*H164,2)</f>
        <v>0</v>
      </c>
      <c r="BL164" s="13" t="s">
        <v>155</v>
      </c>
      <c r="BM164" s="145" t="s">
        <v>233</v>
      </c>
    </row>
    <row r="165" spans="2:51" s="10" customFormat="1" ht="12">
      <c r="B165" s="147"/>
      <c r="D165" s="148" t="s">
        <v>157</v>
      </c>
      <c r="E165" s="149" t="s">
        <v>1</v>
      </c>
      <c r="F165" s="150" t="s">
        <v>464</v>
      </c>
      <c r="H165" s="151">
        <v>9.01</v>
      </c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84</v>
      </c>
      <c r="AV165" s="10" t="s">
        <v>84</v>
      </c>
      <c r="AW165" s="10" t="s">
        <v>30</v>
      </c>
      <c r="AX165" s="10" t="s">
        <v>82</v>
      </c>
      <c r="AY165" s="149" t="s">
        <v>147</v>
      </c>
    </row>
    <row r="166" spans="1:65" s="2" customFormat="1" ht="24.2" customHeight="1">
      <c r="A166" s="25"/>
      <c r="B166" s="134"/>
      <c r="C166" s="135" t="s">
        <v>235</v>
      </c>
      <c r="D166" s="135" t="s">
        <v>150</v>
      </c>
      <c r="E166" s="136" t="s">
        <v>236</v>
      </c>
      <c r="F166" s="137" t="s">
        <v>237</v>
      </c>
      <c r="G166" s="138" t="s">
        <v>153</v>
      </c>
      <c r="H166" s="139">
        <v>7.42</v>
      </c>
      <c r="I166" s="331"/>
      <c r="J166" s="140">
        <f>ROUND(I166*H166,2)</f>
        <v>0</v>
      </c>
      <c r="K166" s="137" t="s">
        <v>154</v>
      </c>
      <c r="L166" s="26"/>
      <c r="M166" s="141" t="s">
        <v>1</v>
      </c>
      <c r="N166" s="142" t="s">
        <v>39</v>
      </c>
      <c r="O166" s="143">
        <v>0.51</v>
      </c>
      <c r="P166" s="143">
        <f>O166*H166</f>
        <v>3.7842000000000002</v>
      </c>
      <c r="Q166" s="143">
        <v>0</v>
      </c>
      <c r="R166" s="143">
        <f>Q166*H166</f>
        <v>0</v>
      </c>
      <c r="S166" s="143">
        <v>0.043</v>
      </c>
      <c r="T166" s="144">
        <f>S166*H166</f>
        <v>0.31905999999999995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5" t="s">
        <v>155</v>
      </c>
      <c r="AT166" s="145" t="s">
        <v>150</v>
      </c>
      <c r="AU166" s="145" t="s">
        <v>84</v>
      </c>
      <c r="AY166" s="13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3" t="s">
        <v>82</v>
      </c>
      <c r="BK166" s="146">
        <f>ROUND(I166*H166,2)</f>
        <v>0</v>
      </c>
      <c r="BL166" s="13" t="s">
        <v>155</v>
      </c>
      <c r="BM166" s="145" t="s">
        <v>238</v>
      </c>
    </row>
    <row r="167" spans="2:51" s="10" customFormat="1" ht="12">
      <c r="B167" s="147"/>
      <c r="D167" s="148" t="s">
        <v>157</v>
      </c>
      <c r="E167" s="149" t="s">
        <v>1</v>
      </c>
      <c r="F167" s="150" t="s">
        <v>239</v>
      </c>
      <c r="H167" s="151">
        <v>7.42</v>
      </c>
      <c r="L167" s="147"/>
      <c r="M167" s="152"/>
      <c r="N167" s="153"/>
      <c r="O167" s="153"/>
      <c r="P167" s="153"/>
      <c r="Q167" s="153"/>
      <c r="R167" s="153"/>
      <c r="S167" s="153"/>
      <c r="T167" s="154"/>
      <c r="AT167" s="149" t="s">
        <v>157</v>
      </c>
      <c r="AU167" s="149" t="s">
        <v>84</v>
      </c>
      <c r="AV167" s="10" t="s">
        <v>84</v>
      </c>
      <c r="AW167" s="10" t="s">
        <v>30</v>
      </c>
      <c r="AX167" s="10" t="s">
        <v>82</v>
      </c>
      <c r="AY167" s="149" t="s">
        <v>147</v>
      </c>
    </row>
    <row r="168" spans="1:65" s="2" customFormat="1" ht="21.75" customHeight="1">
      <c r="A168" s="25"/>
      <c r="B168" s="134"/>
      <c r="C168" s="135" t="s">
        <v>240</v>
      </c>
      <c r="D168" s="135" t="s">
        <v>150</v>
      </c>
      <c r="E168" s="136" t="s">
        <v>241</v>
      </c>
      <c r="F168" s="137" t="s">
        <v>609</v>
      </c>
      <c r="G168" s="138" t="s">
        <v>153</v>
      </c>
      <c r="H168" s="139">
        <v>3.48</v>
      </c>
      <c r="I168" s="331"/>
      <c r="J168" s="140">
        <f>ROUND(I168*H168,2)</f>
        <v>0</v>
      </c>
      <c r="K168" s="137" t="s">
        <v>154</v>
      </c>
      <c r="L168" s="26"/>
      <c r="M168" s="141" t="s">
        <v>1</v>
      </c>
      <c r="N168" s="142" t="s">
        <v>40</v>
      </c>
      <c r="O168" s="143">
        <v>0.57</v>
      </c>
      <c r="P168" s="143">
        <f>O168*H168</f>
        <v>1.9835999999999998</v>
      </c>
      <c r="Q168" s="143">
        <v>0</v>
      </c>
      <c r="R168" s="143">
        <f>Q168*H168</f>
        <v>0</v>
      </c>
      <c r="S168" s="143">
        <v>0.062</v>
      </c>
      <c r="T168" s="144">
        <f>S168*H168</f>
        <v>0.21576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5" t="s">
        <v>155</v>
      </c>
      <c r="AT168" s="145" t="s">
        <v>150</v>
      </c>
      <c r="AU168" s="145" t="s">
        <v>84</v>
      </c>
      <c r="AY168" s="13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3" t="s">
        <v>84</v>
      </c>
      <c r="BK168" s="146">
        <f>ROUND(I168*H168,2)</f>
        <v>0</v>
      </c>
      <c r="BL168" s="13" t="s">
        <v>155</v>
      </c>
      <c r="BM168" s="145" t="s">
        <v>243</v>
      </c>
    </row>
    <row r="169" spans="2:51" s="10" customFormat="1" ht="12">
      <c r="B169" s="147"/>
      <c r="D169" s="148" t="s">
        <v>157</v>
      </c>
      <c r="E169" s="149" t="s">
        <v>1</v>
      </c>
      <c r="F169" s="150" t="s">
        <v>244</v>
      </c>
      <c r="H169" s="151">
        <v>3.48</v>
      </c>
      <c r="L169" s="147"/>
      <c r="M169" s="152"/>
      <c r="N169" s="153"/>
      <c r="O169" s="153"/>
      <c r="P169" s="153"/>
      <c r="Q169" s="153"/>
      <c r="R169" s="153"/>
      <c r="S169" s="153"/>
      <c r="T169" s="154"/>
      <c r="AT169" s="149" t="s">
        <v>157</v>
      </c>
      <c r="AU169" s="149" t="s">
        <v>84</v>
      </c>
      <c r="AV169" s="10" t="s">
        <v>84</v>
      </c>
      <c r="AW169" s="10" t="s">
        <v>30</v>
      </c>
      <c r="AX169" s="10" t="s">
        <v>82</v>
      </c>
      <c r="AY169" s="149" t="s">
        <v>147</v>
      </c>
    </row>
    <row r="170" spans="2:63" s="9" customFormat="1" ht="22.9" customHeight="1">
      <c r="B170" s="122"/>
      <c r="D170" s="123" t="s">
        <v>73</v>
      </c>
      <c r="E170" s="132" t="s">
        <v>245</v>
      </c>
      <c r="F170" s="132" t="s">
        <v>246</v>
      </c>
      <c r="J170" s="133">
        <f>BK170</f>
        <v>0</v>
      </c>
      <c r="L170" s="122"/>
      <c r="M170" s="126"/>
      <c r="N170" s="127"/>
      <c r="O170" s="127"/>
      <c r="P170" s="128">
        <f>SUM(P171:P175)</f>
        <v>11.659113999999999</v>
      </c>
      <c r="Q170" s="127"/>
      <c r="R170" s="128">
        <f>SUM(R171:R175)</f>
        <v>0</v>
      </c>
      <c r="S170" s="127"/>
      <c r="T170" s="129">
        <f>SUM(T171:T175)</f>
        <v>0</v>
      </c>
      <c r="AR170" s="123" t="s">
        <v>82</v>
      </c>
      <c r="AT170" s="130" t="s">
        <v>73</v>
      </c>
      <c r="AU170" s="130" t="s">
        <v>82</v>
      </c>
      <c r="AY170" s="123" t="s">
        <v>147</v>
      </c>
      <c r="BK170" s="131">
        <f>SUM(BK171:BK175)</f>
        <v>0</v>
      </c>
    </row>
    <row r="171" spans="1:65" s="2" customFormat="1" ht="24.2" customHeight="1">
      <c r="A171" s="25"/>
      <c r="B171" s="134"/>
      <c r="C171" s="135" t="s">
        <v>7</v>
      </c>
      <c r="D171" s="135" t="s">
        <v>150</v>
      </c>
      <c r="E171" s="136" t="s">
        <v>247</v>
      </c>
      <c r="F171" s="137" t="s">
        <v>248</v>
      </c>
      <c r="G171" s="138" t="s">
        <v>190</v>
      </c>
      <c r="H171" s="139">
        <v>4.486</v>
      </c>
      <c r="I171" s="331"/>
      <c r="J171" s="140">
        <f>ROUND(I171*H171,2)</f>
        <v>0</v>
      </c>
      <c r="K171" s="137" t="s">
        <v>154</v>
      </c>
      <c r="L171" s="26"/>
      <c r="M171" s="141" t="s">
        <v>1</v>
      </c>
      <c r="N171" s="142" t="s">
        <v>39</v>
      </c>
      <c r="O171" s="143">
        <v>2.42</v>
      </c>
      <c r="P171" s="143">
        <f>O171*H171</f>
        <v>10.856119999999999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155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155</v>
      </c>
      <c r="BM171" s="145" t="s">
        <v>249</v>
      </c>
    </row>
    <row r="172" spans="1:65" s="2" customFormat="1" ht="24.2" customHeight="1">
      <c r="A172" s="25"/>
      <c r="B172" s="134"/>
      <c r="C172" s="135" t="s">
        <v>250</v>
      </c>
      <c r="D172" s="135" t="s">
        <v>150</v>
      </c>
      <c r="E172" s="136" t="s">
        <v>251</v>
      </c>
      <c r="F172" s="137" t="s">
        <v>252</v>
      </c>
      <c r="G172" s="138" t="s">
        <v>190</v>
      </c>
      <c r="H172" s="139">
        <v>4.486</v>
      </c>
      <c r="I172" s="331"/>
      <c r="J172" s="140">
        <f>ROUND(I172*H172,2)</f>
        <v>0</v>
      </c>
      <c r="K172" s="137" t="s">
        <v>154</v>
      </c>
      <c r="L172" s="26"/>
      <c r="M172" s="141" t="s">
        <v>1</v>
      </c>
      <c r="N172" s="142" t="s">
        <v>39</v>
      </c>
      <c r="O172" s="143">
        <v>0.125</v>
      </c>
      <c r="P172" s="143">
        <f>O172*H172</f>
        <v>0.56075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5" t="s">
        <v>155</v>
      </c>
      <c r="AT172" s="145" t="s">
        <v>150</v>
      </c>
      <c r="AU172" s="145" t="s">
        <v>84</v>
      </c>
      <c r="AY172" s="13" t="s">
        <v>147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3" t="s">
        <v>82</v>
      </c>
      <c r="BK172" s="146">
        <f>ROUND(I172*H172,2)</f>
        <v>0</v>
      </c>
      <c r="BL172" s="13" t="s">
        <v>155</v>
      </c>
      <c r="BM172" s="145" t="s">
        <v>253</v>
      </c>
    </row>
    <row r="173" spans="1:65" s="2" customFormat="1" ht="24.2" customHeight="1">
      <c r="A173" s="25"/>
      <c r="B173" s="134"/>
      <c r="C173" s="135" t="s">
        <v>254</v>
      </c>
      <c r="D173" s="135" t="s">
        <v>150</v>
      </c>
      <c r="E173" s="136" t="s">
        <v>255</v>
      </c>
      <c r="F173" s="137" t="s">
        <v>256</v>
      </c>
      <c r="G173" s="138" t="s">
        <v>190</v>
      </c>
      <c r="H173" s="139">
        <v>40.374</v>
      </c>
      <c r="I173" s="331"/>
      <c r="J173" s="140">
        <f>ROUND(I173*H173,2)</f>
        <v>0</v>
      </c>
      <c r="K173" s="137" t="s">
        <v>154</v>
      </c>
      <c r="L173" s="26"/>
      <c r="M173" s="141" t="s">
        <v>1</v>
      </c>
      <c r="N173" s="142" t="s">
        <v>39</v>
      </c>
      <c r="O173" s="143">
        <v>0.006</v>
      </c>
      <c r="P173" s="143">
        <f>O173*H173</f>
        <v>0.24224400000000001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5" t="s">
        <v>155</v>
      </c>
      <c r="AT173" s="145" t="s">
        <v>150</v>
      </c>
      <c r="AU173" s="145" t="s">
        <v>84</v>
      </c>
      <c r="AY173" s="13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3" t="s">
        <v>82</v>
      </c>
      <c r="BK173" s="146">
        <f>ROUND(I173*H173,2)</f>
        <v>0</v>
      </c>
      <c r="BL173" s="13" t="s">
        <v>155</v>
      </c>
      <c r="BM173" s="145" t="s">
        <v>257</v>
      </c>
    </row>
    <row r="174" spans="2:51" s="10" customFormat="1" ht="12">
      <c r="B174" s="147"/>
      <c r="D174" s="148" t="s">
        <v>157</v>
      </c>
      <c r="E174" s="149" t="s">
        <v>1</v>
      </c>
      <c r="F174" s="150" t="s">
        <v>258</v>
      </c>
      <c r="H174" s="151">
        <v>40.374</v>
      </c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84</v>
      </c>
      <c r="AV174" s="10" t="s">
        <v>84</v>
      </c>
      <c r="AW174" s="10" t="s">
        <v>30</v>
      </c>
      <c r="AX174" s="10" t="s">
        <v>82</v>
      </c>
      <c r="AY174" s="149" t="s">
        <v>147</v>
      </c>
    </row>
    <row r="175" spans="1:65" s="2" customFormat="1" ht="49.15" customHeight="1">
      <c r="A175" s="25"/>
      <c r="B175" s="134"/>
      <c r="C175" s="135" t="s">
        <v>259</v>
      </c>
      <c r="D175" s="135" t="s">
        <v>150</v>
      </c>
      <c r="E175" s="136" t="s">
        <v>260</v>
      </c>
      <c r="F175" s="137" t="s">
        <v>261</v>
      </c>
      <c r="G175" s="138" t="s">
        <v>190</v>
      </c>
      <c r="H175" s="139">
        <v>4.486</v>
      </c>
      <c r="I175" s="331"/>
      <c r="J175" s="140">
        <f>ROUND(I175*H175,2)</f>
        <v>0</v>
      </c>
      <c r="K175" s="137" t="s">
        <v>154</v>
      </c>
      <c r="L175" s="26"/>
      <c r="M175" s="141" t="s">
        <v>1</v>
      </c>
      <c r="N175" s="142" t="s">
        <v>39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5" t="s">
        <v>155</v>
      </c>
      <c r="AT175" s="145" t="s">
        <v>150</v>
      </c>
      <c r="AU175" s="145" t="s">
        <v>84</v>
      </c>
      <c r="AY175" s="13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3" t="s">
        <v>82</v>
      </c>
      <c r="BK175" s="146">
        <f>ROUND(I175*H175,2)</f>
        <v>0</v>
      </c>
      <c r="BL175" s="13" t="s">
        <v>155</v>
      </c>
      <c r="BM175" s="145" t="s">
        <v>262</v>
      </c>
    </row>
    <row r="176" spans="2:63" s="9" customFormat="1" ht="22.9" customHeight="1">
      <c r="B176" s="122"/>
      <c r="D176" s="123" t="s">
        <v>73</v>
      </c>
      <c r="E176" s="132" t="s">
        <v>263</v>
      </c>
      <c r="F176" s="132" t="s">
        <v>264</v>
      </c>
      <c r="J176" s="133">
        <f>BK176</f>
        <v>0</v>
      </c>
      <c r="L176" s="122"/>
      <c r="M176" s="126"/>
      <c r="N176" s="127"/>
      <c r="O176" s="127"/>
      <c r="P176" s="128">
        <f>P177</f>
        <v>5.378748999999999</v>
      </c>
      <c r="Q176" s="127"/>
      <c r="R176" s="128">
        <f>R177</f>
        <v>0</v>
      </c>
      <c r="S176" s="127"/>
      <c r="T176" s="129">
        <f>T177</f>
        <v>0</v>
      </c>
      <c r="AR176" s="123" t="s">
        <v>82</v>
      </c>
      <c r="AT176" s="130" t="s">
        <v>73</v>
      </c>
      <c r="AU176" s="130" t="s">
        <v>82</v>
      </c>
      <c r="AY176" s="123" t="s">
        <v>147</v>
      </c>
      <c r="BK176" s="131">
        <f>BK177</f>
        <v>0</v>
      </c>
    </row>
    <row r="177" spans="1:65" s="2" customFormat="1" ht="16.5" customHeight="1">
      <c r="A177" s="25"/>
      <c r="B177" s="134"/>
      <c r="C177" s="135" t="s">
        <v>265</v>
      </c>
      <c r="D177" s="135" t="s">
        <v>150</v>
      </c>
      <c r="E177" s="136" t="s">
        <v>266</v>
      </c>
      <c r="F177" s="137" t="s">
        <v>267</v>
      </c>
      <c r="G177" s="138" t="s">
        <v>190</v>
      </c>
      <c r="H177" s="139">
        <v>7.717</v>
      </c>
      <c r="I177" s="331"/>
      <c r="J177" s="140">
        <f>ROUND(I177*H177,2)</f>
        <v>0</v>
      </c>
      <c r="K177" s="137" t="s">
        <v>154</v>
      </c>
      <c r="L177" s="26"/>
      <c r="M177" s="141" t="s">
        <v>1</v>
      </c>
      <c r="N177" s="142" t="s">
        <v>39</v>
      </c>
      <c r="O177" s="143">
        <v>0.697</v>
      </c>
      <c r="P177" s="143">
        <f>O177*H177</f>
        <v>5.378748999999999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5" t="s">
        <v>155</v>
      </c>
      <c r="AT177" s="145" t="s">
        <v>150</v>
      </c>
      <c r="AU177" s="145" t="s">
        <v>84</v>
      </c>
      <c r="AY177" s="13" t="s">
        <v>147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3" t="s">
        <v>82</v>
      </c>
      <c r="BK177" s="146">
        <f>ROUND(I177*H177,2)</f>
        <v>0</v>
      </c>
      <c r="BL177" s="13" t="s">
        <v>155</v>
      </c>
      <c r="BM177" s="145" t="s">
        <v>268</v>
      </c>
    </row>
    <row r="178" spans="2:63" s="9" customFormat="1" ht="25.9" customHeight="1">
      <c r="B178" s="122"/>
      <c r="D178" s="123" t="s">
        <v>73</v>
      </c>
      <c r="E178" s="124" t="s">
        <v>269</v>
      </c>
      <c r="F178" s="124" t="s">
        <v>270</v>
      </c>
      <c r="J178" s="125">
        <f>BK178+J226+J227</f>
        <v>0</v>
      </c>
      <c r="L178" s="122"/>
      <c r="M178" s="126"/>
      <c r="N178" s="127"/>
      <c r="O178" s="127"/>
      <c r="P178" s="128">
        <f>P179+P181+P184+P186+P188+P194+P212+P229+P236+P252</f>
        <v>288.17287</v>
      </c>
      <c r="Q178" s="127"/>
      <c r="R178" s="128">
        <f>R179+R181+R184+R186+R188+R194+R212+R229+R236+R252</f>
        <v>3.02713875</v>
      </c>
      <c r="S178" s="127"/>
      <c r="T178" s="129">
        <f>T179+T181+T184+T186+T188+T194+T212+T229+T236+T252</f>
        <v>0.1683</v>
      </c>
      <c r="AR178" s="123" t="s">
        <v>84</v>
      </c>
      <c r="AT178" s="130" t="s">
        <v>73</v>
      </c>
      <c r="AU178" s="130" t="s">
        <v>74</v>
      </c>
      <c r="AY178" s="123" t="s">
        <v>147</v>
      </c>
      <c r="BK178" s="131">
        <f>BK179+BK181+BK184+BK186+BK188+BK194+BK212+BK229+BK236+BK252</f>
        <v>0</v>
      </c>
    </row>
    <row r="179" spans="2:63" s="9" customFormat="1" ht="1.5" customHeight="1">
      <c r="B179" s="122"/>
      <c r="D179" s="123"/>
      <c r="E179" s="132"/>
      <c r="F179" s="132"/>
      <c r="J179" s="133"/>
      <c r="L179" s="122"/>
      <c r="M179" s="126"/>
      <c r="N179" s="127"/>
      <c r="O179" s="127"/>
      <c r="P179" s="128">
        <f>P180</f>
        <v>0</v>
      </c>
      <c r="Q179" s="127"/>
      <c r="R179" s="128">
        <f>R180</f>
        <v>0</v>
      </c>
      <c r="S179" s="127"/>
      <c r="T179" s="129">
        <f>T180</f>
        <v>0</v>
      </c>
      <c r="AR179" s="123" t="s">
        <v>84</v>
      </c>
      <c r="AT179" s="130" t="s">
        <v>73</v>
      </c>
      <c r="AU179" s="130" t="s">
        <v>82</v>
      </c>
      <c r="AY179" s="123" t="s">
        <v>147</v>
      </c>
      <c r="BK179" s="131">
        <f>BK180</f>
        <v>0</v>
      </c>
    </row>
    <row r="180" spans="1:65" s="2" customFormat="1" ht="2.25" customHeight="1">
      <c r="A180" s="25"/>
      <c r="B180" s="134"/>
      <c r="C180" s="135"/>
      <c r="D180" s="135"/>
      <c r="E180" s="136"/>
      <c r="F180" s="137"/>
      <c r="G180" s="138"/>
      <c r="H180" s="139"/>
      <c r="I180" s="140"/>
      <c r="J180" s="140"/>
      <c r="K180" s="137"/>
      <c r="L180" s="26"/>
      <c r="M180" s="141" t="s">
        <v>1</v>
      </c>
      <c r="N180" s="142" t="s">
        <v>39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 t="s">
        <v>221</v>
      </c>
      <c r="AT180" s="145" t="s">
        <v>150</v>
      </c>
      <c r="AU180" s="145" t="s">
        <v>84</v>
      </c>
      <c r="AY180" s="13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3" t="s">
        <v>82</v>
      </c>
      <c r="BK180" s="146">
        <f>ROUND(I180*H180,2)</f>
        <v>0</v>
      </c>
      <c r="BL180" s="13" t="s">
        <v>221</v>
      </c>
      <c r="BM180" s="145" t="s">
        <v>274</v>
      </c>
    </row>
    <row r="181" spans="2:63" s="9" customFormat="1" ht="22.9" customHeight="1">
      <c r="B181" s="122"/>
      <c r="D181" s="123" t="s">
        <v>73</v>
      </c>
      <c r="E181" s="132" t="s">
        <v>275</v>
      </c>
      <c r="F181" s="132" t="s">
        <v>276</v>
      </c>
      <c r="J181" s="133">
        <f>BK181</f>
        <v>0</v>
      </c>
      <c r="L181" s="122"/>
      <c r="M181" s="126"/>
      <c r="N181" s="127"/>
      <c r="O181" s="127"/>
      <c r="P181" s="128">
        <f>SUM(P182:P183)</f>
        <v>3.5</v>
      </c>
      <c r="Q181" s="127"/>
      <c r="R181" s="128">
        <f>SUM(R182:R183)</f>
        <v>0.01764</v>
      </c>
      <c r="S181" s="127"/>
      <c r="T181" s="129">
        <f>SUM(T182:T183)</f>
        <v>0</v>
      </c>
      <c r="AR181" s="123" t="s">
        <v>84</v>
      </c>
      <c r="AT181" s="130" t="s">
        <v>73</v>
      </c>
      <c r="AU181" s="130" t="s">
        <v>82</v>
      </c>
      <c r="AY181" s="123" t="s">
        <v>147</v>
      </c>
      <c r="BK181" s="131">
        <f>SUM(BK182:BK183)</f>
        <v>0</v>
      </c>
    </row>
    <row r="182" spans="1:65" s="2" customFormat="1" ht="33" customHeight="1">
      <c r="A182" s="25"/>
      <c r="B182" s="134"/>
      <c r="C182" s="135" t="s">
        <v>277</v>
      </c>
      <c r="D182" s="135" t="s">
        <v>150</v>
      </c>
      <c r="E182" s="136" t="s">
        <v>278</v>
      </c>
      <c r="F182" s="137" t="s">
        <v>279</v>
      </c>
      <c r="G182" s="138" t="s">
        <v>280</v>
      </c>
      <c r="H182" s="139">
        <v>4</v>
      </c>
      <c r="I182" s="331"/>
      <c r="J182" s="140">
        <f>ROUND(I182*H182,2)</f>
        <v>0</v>
      </c>
      <c r="K182" s="137" t="s">
        <v>154</v>
      </c>
      <c r="L182" s="26"/>
      <c r="M182" s="141" t="s">
        <v>1</v>
      </c>
      <c r="N182" s="142" t="s">
        <v>40</v>
      </c>
      <c r="O182" s="143">
        <v>0.875</v>
      </c>
      <c r="P182" s="143">
        <f>O182*H182</f>
        <v>3.5</v>
      </c>
      <c r="Q182" s="143">
        <v>0.00441</v>
      </c>
      <c r="R182" s="143">
        <f>Q182*H182</f>
        <v>0.01764</v>
      </c>
      <c r="S182" s="143">
        <v>0</v>
      </c>
      <c r="T182" s="144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5" t="s">
        <v>221</v>
      </c>
      <c r="AT182" s="145" t="s">
        <v>150</v>
      </c>
      <c r="AU182" s="145" t="s">
        <v>84</v>
      </c>
      <c r="AY182" s="13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3" t="s">
        <v>84</v>
      </c>
      <c r="BK182" s="146">
        <f>ROUND(I182*H182,2)</f>
        <v>0</v>
      </c>
      <c r="BL182" s="13" t="s">
        <v>221</v>
      </c>
      <c r="BM182" s="145" t="s">
        <v>281</v>
      </c>
    </row>
    <row r="183" spans="2:51" s="10" customFormat="1" ht="12">
      <c r="B183" s="147"/>
      <c r="D183" s="148" t="s">
        <v>157</v>
      </c>
      <c r="E183" s="149" t="s">
        <v>1</v>
      </c>
      <c r="F183" s="150" t="s">
        <v>282</v>
      </c>
      <c r="H183" s="151">
        <v>4</v>
      </c>
      <c r="L183" s="147"/>
      <c r="M183" s="152"/>
      <c r="N183" s="153"/>
      <c r="O183" s="153"/>
      <c r="P183" s="153"/>
      <c r="Q183" s="153"/>
      <c r="R183" s="153"/>
      <c r="S183" s="153"/>
      <c r="T183" s="154"/>
      <c r="AT183" s="149" t="s">
        <v>157</v>
      </c>
      <c r="AU183" s="149" t="s">
        <v>84</v>
      </c>
      <c r="AV183" s="10" t="s">
        <v>84</v>
      </c>
      <c r="AW183" s="10" t="s">
        <v>30</v>
      </c>
      <c r="AX183" s="10" t="s">
        <v>82</v>
      </c>
      <c r="AY183" s="149" t="s">
        <v>147</v>
      </c>
    </row>
    <row r="184" spans="2:63" s="9" customFormat="1" ht="22.9" customHeight="1">
      <c r="B184" s="122"/>
      <c r="D184" s="123" t="s">
        <v>73</v>
      </c>
      <c r="E184" s="132" t="s">
        <v>283</v>
      </c>
      <c r="F184" s="132" t="s">
        <v>284</v>
      </c>
      <c r="J184" s="133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84</v>
      </c>
      <c r="AT184" s="130" t="s">
        <v>73</v>
      </c>
      <c r="AU184" s="130" t="s">
        <v>82</v>
      </c>
      <c r="AY184" s="123" t="s">
        <v>147</v>
      </c>
      <c r="BK184" s="131">
        <f>BK185</f>
        <v>0</v>
      </c>
    </row>
    <row r="185" spans="1:65" s="2" customFormat="1" ht="16.5" customHeight="1">
      <c r="A185" s="25"/>
      <c r="B185" s="134"/>
      <c r="C185" s="135" t="s">
        <v>285</v>
      </c>
      <c r="D185" s="135" t="s">
        <v>150</v>
      </c>
      <c r="E185" s="136" t="s">
        <v>286</v>
      </c>
      <c r="F185" s="137" t="s">
        <v>287</v>
      </c>
      <c r="G185" s="138" t="s">
        <v>273</v>
      </c>
      <c r="H185" s="139">
        <v>1</v>
      </c>
      <c r="I185" s="425">
        <f>'EL - vchod F - Souhrn'!U41</f>
        <v>0</v>
      </c>
      <c r="J185" s="140">
        <f>ROUND(I185*H185,2)</f>
        <v>0</v>
      </c>
      <c r="K185" s="137" t="s">
        <v>1</v>
      </c>
      <c r="L185" s="26"/>
      <c r="M185" s="141" t="s">
        <v>1</v>
      </c>
      <c r="N185" s="142" t="s">
        <v>39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5" t="s">
        <v>221</v>
      </c>
      <c r="AT185" s="145" t="s">
        <v>150</v>
      </c>
      <c r="AU185" s="145" t="s">
        <v>84</v>
      </c>
      <c r="AY185" s="13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3" t="s">
        <v>82</v>
      </c>
      <c r="BK185" s="146">
        <f>ROUND(I185*H185,2)</f>
        <v>0</v>
      </c>
      <c r="BL185" s="13" t="s">
        <v>221</v>
      </c>
      <c r="BM185" s="145" t="s">
        <v>288</v>
      </c>
    </row>
    <row r="186" spans="2:63" s="9" customFormat="1" ht="22.9" customHeight="1">
      <c r="B186" s="122"/>
      <c r="D186" s="123" t="s">
        <v>73</v>
      </c>
      <c r="E186" s="132" t="s">
        <v>289</v>
      </c>
      <c r="F186" s="132" t="s">
        <v>290</v>
      </c>
      <c r="I186" s="427"/>
      <c r="J186" s="133">
        <f>BK186</f>
        <v>0</v>
      </c>
      <c r="L186" s="122"/>
      <c r="M186" s="126"/>
      <c r="N186" s="127"/>
      <c r="O186" s="127"/>
      <c r="P186" s="128">
        <f>P187</f>
        <v>0</v>
      </c>
      <c r="Q186" s="127"/>
      <c r="R186" s="128">
        <f>R187</f>
        <v>0</v>
      </c>
      <c r="S186" s="127"/>
      <c r="T186" s="129">
        <f>T187</f>
        <v>0</v>
      </c>
      <c r="AR186" s="123" t="s">
        <v>84</v>
      </c>
      <c r="AT186" s="130" t="s">
        <v>73</v>
      </c>
      <c r="AU186" s="130" t="s">
        <v>82</v>
      </c>
      <c r="AY186" s="123" t="s">
        <v>147</v>
      </c>
      <c r="BK186" s="131">
        <f>BK187</f>
        <v>0</v>
      </c>
    </row>
    <row r="187" spans="1:65" s="2" customFormat="1" ht="16.5" customHeight="1">
      <c r="A187" s="25"/>
      <c r="B187" s="134"/>
      <c r="C187" s="135" t="s">
        <v>291</v>
      </c>
      <c r="D187" s="135" t="s">
        <v>150</v>
      </c>
      <c r="E187" s="136" t="s">
        <v>292</v>
      </c>
      <c r="F187" s="137" t="s">
        <v>293</v>
      </c>
      <c r="G187" s="138" t="s">
        <v>273</v>
      </c>
      <c r="H187" s="139">
        <v>1</v>
      </c>
      <c r="I187" s="425">
        <f>'SLP - vchod F - Souhrn'!U41</f>
        <v>0</v>
      </c>
      <c r="J187" s="140">
        <f>ROUND(I187*H187,2)</f>
        <v>0</v>
      </c>
      <c r="K187" s="137" t="s">
        <v>1</v>
      </c>
      <c r="L187" s="26"/>
      <c r="M187" s="141" t="s">
        <v>1</v>
      </c>
      <c r="N187" s="142" t="s">
        <v>39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5" t="s">
        <v>221</v>
      </c>
      <c r="AT187" s="145" t="s">
        <v>150</v>
      </c>
      <c r="AU187" s="145" t="s">
        <v>84</v>
      </c>
      <c r="AY187" s="13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3" t="s">
        <v>82</v>
      </c>
      <c r="BK187" s="146">
        <f>ROUND(I187*H187,2)</f>
        <v>0</v>
      </c>
      <c r="BL187" s="13" t="s">
        <v>221</v>
      </c>
      <c r="BM187" s="145" t="s">
        <v>294</v>
      </c>
    </row>
    <row r="188" spans="2:63" s="9" customFormat="1" ht="22.9" customHeight="1">
      <c r="B188" s="122"/>
      <c r="D188" s="123" t="s">
        <v>73</v>
      </c>
      <c r="E188" s="132" t="s">
        <v>295</v>
      </c>
      <c r="F188" s="132" t="s">
        <v>296</v>
      </c>
      <c r="J188" s="133">
        <f>BK188</f>
        <v>0</v>
      </c>
      <c r="L188" s="122"/>
      <c r="M188" s="126"/>
      <c r="N188" s="127"/>
      <c r="O188" s="127"/>
      <c r="P188" s="128">
        <f>SUM(P189:P193)</f>
        <v>0</v>
      </c>
      <c r="Q188" s="127"/>
      <c r="R188" s="128">
        <f>SUM(R189:R193)</f>
        <v>0</v>
      </c>
      <c r="S188" s="127"/>
      <c r="T188" s="129">
        <f>SUM(T189:T193)</f>
        <v>0</v>
      </c>
      <c r="AR188" s="123" t="s">
        <v>84</v>
      </c>
      <c r="AT188" s="130" t="s">
        <v>73</v>
      </c>
      <c r="AU188" s="130" t="s">
        <v>82</v>
      </c>
      <c r="AY188" s="123" t="s">
        <v>147</v>
      </c>
      <c r="BK188" s="131">
        <f>SUM(BK189:BK193)</f>
        <v>0</v>
      </c>
    </row>
    <row r="189" spans="1:65" s="2" customFormat="1" ht="37.9" customHeight="1">
      <c r="A189" s="25"/>
      <c r="B189" s="134"/>
      <c r="C189" s="135" t="s">
        <v>297</v>
      </c>
      <c r="D189" s="135" t="s">
        <v>150</v>
      </c>
      <c r="E189" s="136" t="s">
        <v>298</v>
      </c>
      <c r="F189" s="137" t="s">
        <v>776</v>
      </c>
      <c r="G189" s="138" t="s">
        <v>299</v>
      </c>
      <c r="H189" s="139">
        <v>1</v>
      </c>
      <c r="I189" s="331"/>
      <c r="J189" s="140">
        <f>ROUND(I189*H189,2)</f>
        <v>0</v>
      </c>
      <c r="K189" s="137" t="s">
        <v>1</v>
      </c>
      <c r="L189" s="26"/>
      <c r="M189" s="141" t="s">
        <v>1</v>
      </c>
      <c r="N189" s="142" t="s">
        <v>39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5" t="s">
        <v>221</v>
      </c>
      <c r="AT189" s="145" t="s">
        <v>150</v>
      </c>
      <c r="AU189" s="145" t="s">
        <v>84</v>
      </c>
      <c r="AY189" s="13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3" t="s">
        <v>82</v>
      </c>
      <c r="BK189" s="146">
        <f>ROUND(I189*H189,2)</f>
        <v>0</v>
      </c>
      <c r="BL189" s="13" t="s">
        <v>221</v>
      </c>
      <c r="BM189" s="145" t="s">
        <v>300</v>
      </c>
    </row>
    <row r="190" spans="2:51" s="10" customFormat="1" ht="12">
      <c r="B190" s="147"/>
      <c r="D190" s="148" t="s">
        <v>157</v>
      </c>
      <c r="E190" s="149" t="s">
        <v>1</v>
      </c>
      <c r="F190" s="150" t="s">
        <v>781</v>
      </c>
      <c r="H190" s="151">
        <v>1</v>
      </c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84</v>
      </c>
      <c r="AV190" s="10" t="s">
        <v>84</v>
      </c>
      <c r="AW190" s="10" t="s">
        <v>30</v>
      </c>
      <c r="AX190" s="10" t="s">
        <v>82</v>
      </c>
      <c r="AY190" s="149" t="s">
        <v>147</v>
      </c>
    </row>
    <row r="191" spans="1:65" s="2" customFormat="1" ht="32.25" customHeight="1">
      <c r="A191" s="25"/>
      <c r="B191" s="134"/>
      <c r="C191" s="135" t="s">
        <v>301</v>
      </c>
      <c r="D191" s="135" t="s">
        <v>150</v>
      </c>
      <c r="E191" s="136" t="s">
        <v>302</v>
      </c>
      <c r="F191" s="137" t="s">
        <v>779</v>
      </c>
      <c r="G191" s="138" t="s">
        <v>299</v>
      </c>
      <c r="H191" s="139">
        <v>1</v>
      </c>
      <c r="I191" s="331"/>
      <c r="J191" s="140">
        <f>ROUND(I191*H191,2)</f>
        <v>0</v>
      </c>
      <c r="K191" s="137" t="s">
        <v>1</v>
      </c>
      <c r="L191" s="26"/>
      <c r="M191" s="141" t="s">
        <v>1</v>
      </c>
      <c r="N191" s="142" t="s">
        <v>39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5" t="s">
        <v>221</v>
      </c>
      <c r="AT191" s="145" t="s">
        <v>150</v>
      </c>
      <c r="AU191" s="145" t="s">
        <v>84</v>
      </c>
      <c r="AY191" s="13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3" t="s">
        <v>82</v>
      </c>
      <c r="BK191" s="146">
        <f>ROUND(I191*H191,2)</f>
        <v>0</v>
      </c>
      <c r="BL191" s="13" t="s">
        <v>221</v>
      </c>
      <c r="BM191" s="145" t="s">
        <v>303</v>
      </c>
    </row>
    <row r="192" spans="2:51" s="10" customFormat="1" ht="12">
      <c r="B192" s="147"/>
      <c r="D192" s="148" t="s">
        <v>157</v>
      </c>
      <c r="E192" s="149" t="s">
        <v>1</v>
      </c>
      <c r="F192" s="150" t="s">
        <v>778</v>
      </c>
      <c r="H192" s="151">
        <v>1</v>
      </c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84</v>
      </c>
      <c r="AV192" s="10" t="s">
        <v>84</v>
      </c>
      <c r="AW192" s="10" t="s">
        <v>30</v>
      </c>
      <c r="AX192" s="10" t="s">
        <v>82</v>
      </c>
      <c r="AY192" s="149" t="s">
        <v>147</v>
      </c>
    </row>
    <row r="193" spans="1:65" s="2" customFormat="1" ht="24.2" customHeight="1">
      <c r="A193" s="25"/>
      <c r="B193" s="134"/>
      <c r="C193" s="135" t="s">
        <v>314</v>
      </c>
      <c r="D193" s="135" t="s">
        <v>150</v>
      </c>
      <c r="E193" s="136" t="s">
        <v>315</v>
      </c>
      <c r="F193" s="137" t="s">
        <v>316</v>
      </c>
      <c r="G193" s="138" t="s">
        <v>317</v>
      </c>
      <c r="H193" s="139">
        <v>200</v>
      </c>
      <c r="I193" s="331"/>
      <c r="J193" s="140">
        <f>ROUND(I193*H193,2)</f>
        <v>0</v>
      </c>
      <c r="K193" s="137" t="s">
        <v>154</v>
      </c>
      <c r="L193" s="26"/>
      <c r="M193" s="141" t="s">
        <v>1</v>
      </c>
      <c r="N193" s="142" t="s">
        <v>39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5" t="s">
        <v>221</v>
      </c>
      <c r="AT193" s="145" t="s">
        <v>150</v>
      </c>
      <c r="AU193" s="145" t="s">
        <v>84</v>
      </c>
      <c r="AY193" s="13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3" t="s">
        <v>82</v>
      </c>
      <c r="BK193" s="146">
        <f>ROUND(I193*H193,2)</f>
        <v>0</v>
      </c>
      <c r="BL193" s="13" t="s">
        <v>221</v>
      </c>
      <c r="BM193" s="145" t="s">
        <v>318</v>
      </c>
    </row>
    <row r="194" spans="2:63" s="9" customFormat="1" ht="22.9" customHeight="1">
      <c r="B194" s="122"/>
      <c r="D194" s="123" t="s">
        <v>73</v>
      </c>
      <c r="E194" s="132" t="s">
        <v>319</v>
      </c>
      <c r="F194" s="132" t="s">
        <v>320</v>
      </c>
      <c r="J194" s="133">
        <f>BK194</f>
        <v>0</v>
      </c>
      <c r="L194" s="122"/>
      <c r="M194" s="126"/>
      <c r="N194" s="127"/>
      <c r="O194" s="127"/>
      <c r="P194" s="128">
        <f>SUM(P195:P211)</f>
        <v>2.367</v>
      </c>
      <c r="Q194" s="127"/>
      <c r="R194" s="128">
        <f>SUM(R195:R211)</f>
        <v>0</v>
      </c>
      <c r="S194" s="127"/>
      <c r="T194" s="129">
        <f>SUM(T195:T211)</f>
        <v>0.066</v>
      </c>
      <c r="AR194" s="123" t="s">
        <v>84</v>
      </c>
      <c r="AT194" s="130" t="s">
        <v>73</v>
      </c>
      <c r="AU194" s="130" t="s">
        <v>82</v>
      </c>
      <c r="AY194" s="123" t="s">
        <v>147</v>
      </c>
      <c r="BK194" s="131">
        <f>SUM(BK195:BK211)</f>
        <v>0</v>
      </c>
    </row>
    <row r="195" spans="1:65" s="2" customFormat="1" ht="24.2" customHeight="1">
      <c r="A195" s="25"/>
      <c r="B195" s="134"/>
      <c r="C195" s="135" t="s">
        <v>321</v>
      </c>
      <c r="D195" s="135" t="s">
        <v>150</v>
      </c>
      <c r="E195" s="136" t="s">
        <v>322</v>
      </c>
      <c r="F195" s="137" t="s">
        <v>768</v>
      </c>
      <c r="G195" s="138" t="s">
        <v>299</v>
      </c>
      <c r="H195" s="139">
        <v>1</v>
      </c>
      <c r="I195" s="331"/>
      <c r="J195" s="140">
        <f>ROUND(I195*H195,2)</f>
        <v>0</v>
      </c>
      <c r="K195" s="137" t="s">
        <v>1</v>
      </c>
      <c r="L195" s="26"/>
      <c r="M195" s="141" t="s">
        <v>1</v>
      </c>
      <c r="N195" s="142" t="s">
        <v>39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5" t="s">
        <v>221</v>
      </c>
      <c r="AT195" s="145" t="s">
        <v>150</v>
      </c>
      <c r="AU195" s="145" t="s">
        <v>84</v>
      </c>
      <c r="AY195" s="13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3" t="s">
        <v>82</v>
      </c>
      <c r="BK195" s="146">
        <f>ROUND(I195*H195,2)</f>
        <v>0</v>
      </c>
      <c r="BL195" s="13" t="s">
        <v>221</v>
      </c>
      <c r="BM195" s="145" t="s">
        <v>323</v>
      </c>
    </row>
    <row r="196" spans="2:51" s="10" customFormat="1" ht="12">
      <c r="B196" s="147"/>
      <c r="D196" s="148" t="s">
        <v>157</v>
      </c>
      <c r="E196" s="149" t="s">
        <v>1</v>
      </c>
      <c r="F196" s="150" t="s">
        <v>770</v>
      </c>
      <c r="H196" s="151">
        <v>1</v>
      </c>
      <c r="L196" s="147"/>
      <c r="M196" s="152"/>
      <c r="N196" s="153"/>
      <c r="O196" s="153"/>
      <c r="P196" s="153"/>
      <c r="Q196" s="153"/>
      <c r="R196" s="153"/>
      <c r="S196" s="153"/>
      <c r="T196" s="154"/>
      <c r="AT196" s="149" t="s">
        <v>157</v>
      </c>
      <c r="AU196" s="149" t="s">
        <v>84</v>
      </c>
      <c r="AV196" s="10" t="s">
        <v>84</v>
      </c>
      <c r="AW196" s="10" t="s">
        <v>30</v>
      </c>
      <c r="AX196" s="10" t="s">
        <v>82</v>
      </c>
      <c r="AY196" s="149" t="s">
        <v>147</v>
      </c>
    </row>
    <row r="197" spans="1:65" s="2" customFormat="1" ht="30" customHeight="1">
      <c r="A197" s="25"/>
      <c r="B197" s="134"/>
      <c r="C197" s="135" t="s">
        <v>324</v>
      </c>
      <c r="D197" s="135" t="s">
        <v>150</v>
      </c>
      <c r="E197" s="136" t="s">
        <v>325</v>
      </c>
      <c r="F197" s="137" t="s">
        <v>773</v>
      </c>
      <c r="G197" s="138" t="s">
        <v>299</v>
      </c>
      <c r="H197" s="139">
        <v>1</v>
      </c>
      <c r="I197" s="331"/>
      <c r="J197" s="140">
        <f>ROUND(I197*H197,2)</f>
        <v>0</v>
      </c>
      <c r="K197" s="137" t="s">
        <v>1</v>
      </c>
      <c r="L197" s="26"/>
      <c r="M197" s="141" t="s">
        <v>1</v>
      </c>
      <c r="N197" s="142" t="s">
        <v>39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5" t="s">
        <v>221</v>
      </c>
      <c r="AT197" s="145" t="s">
        <v>150</v>
      </c>
      <c r="AU197" s="145" t="s">
        <v>84</v>
      </c>
      <c r="AY197" s="13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3" t="s">
        <v>82</v>
      </c>
      <c r="BK197" s="146">
        <f>ROUND(I197*H197,2)</f>
        <v>0</v>
      </c>
      <c r="BL197" s="13" t="s">
        <v>221</v>
      </c>
      <c r="BM197" s="145" t="s">
        <v>326</v>
      </c>
    </row>
    <row r="198" spans="2:51" s="10" customFormat="1" ht="12">
      <c r="B198" s="147"/>
      <c r="D198" s="148" t="s">
        <v>157</v>
      </c>
      <c r="E198" s="149" t="s">
        <v>1</v>
      </c>
      <c r="F198" s="150" t="s">
        <v>771</v>
      </c>
      <c r="H198" s="151">
        <v>1</v>
      </c>
      <c r="L198" s="147"/>
      <c r="M198" s="152"/>
      <c r="N198" s="153"/>
      <c r="O198" s="153"/>
      <c r="P198" s="153"/>
      <c r="Q198" s="153"/>
      <c r="R198" s="153"/>
      <c r="S198" s="153"/>
      <c r="T198" s="154"/>
      <c r="AT198" s="149" t="s">
        <v>157</v>
      </c>
      <c r="AU198" s="149" t="s">
        <v>84</v>
      </c>
      <c r="AV198" s="10" t="s">
        <v>84</v>
      </c>
      <c r="AW198" s="10" t="s">
        <v>30</v>
      </c>
      <c r="AX198" s="10" t="s">
        <v>82</v>
      </c>
      <c r="AY198" s="149" t="s">
        <v>147</v>
      </c>
    </row>
    <row r="199" spans="1:65" s="2" customFormat="1" ht="24.2" customHeight="1">
      <c r="A199" s="25"/>
      <c r="B199" s="134"/>
      <c r="C199" s="135" t="s">
        <v>374</v>
      </c>
      <c r="D199" s="135" t="s">
        <v>150</v>
      </c>
      <c r="E199" s="136" t="s">
        <v>465</v>
      </c>
      <c r="F199" s="137" t="s">
        <v>466</v>
      </c>
      <c r="G199" s="138" t="s">
        <v>299</v>
      </c>
      <c r="H199" s="139">
        <v>1</v>
      </c>
      <c r="I199" s="331"/>
      <c r="J199" s="140">
        <f>ROUND(I199*H199,2)</f>
        <v>0</v>
      </c>
      <c r="K199" s="137" t="s">
        <v>1</v>
      </c>
      <c r="L199" s="26"/>
      <c r="M199" s="141" t="s">
        <v>1</v>
      </c>
      <c r="N199" s="142" t="s">
        <v>39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5" t="s">
        <v>221</v>
      </c>
      <c r="AT199" s="145" t="s">
        <v>150</v>
      </c>
      <c r="AU199" s="145" t="s">
        <v>84</v>
      </c>
      <c r="AY199" s="13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3" t="s">
        <v>82</v>
      </c>
      <c r="BK199" s="146">
        <f>ROUND(I199*H199,2)</f>
        <v>0</v>
      </c>
      <c r="BL199" s="13" t="s">
        <v>221</v>
      </c>
      <c r="BM199" s="145" t="s">
        <v>467</v>
      </c>
    </row>
    <row r="200" spans="2:51" s="10" customFormat="1" ht="12">
      <c r="B200" s="147"/>
      <c r="D200" s="148" t="s">
        <v>157</v>
      </c>
      <c r="E200" s="149" t="s">
        <v>1</v>
      </c>
      <c r="F200" s="150" t="s">
        <v>468</v>
      </c>
      <c r="H200" s="151">
        <v>1</v>
      </c>
      <c r="L200" s="147"/>
      <c r="M200" s="152"/>
      <c r="N200" s="153"/>
      <c r="O200" s="153"/>
      <c r="P200" s="153"/>
      <c r="Q200" s="153"/>
      <c r="R200" s="153"/>
      <c r="S200" s="153"/>
      <c r="T200" s="154"/>
      <c r="AT200" s="149" t="s">
        <v>157</v>
      </c>
      <c r="AU200" s="149" t="s">
        <v>84</v>
      </c>
      <c r="AV200" s="10" t="s">
        <v>84</v>
      </c>
      <c r="AW200" s="10" t="s">
        <v>30</v>
      </c>
      <c r="AX200" s="10" t="s">
        <v>82</v>
      </c>
      <c r="AY200" s="149" t="s">
        <v>147</v>
      </c>
    </row>
    <row r="201" spans="1:65" s="2" customFormat="1" ht="24.2" customHeight="1">
      <c r="A201" s="25"/>
      <c r="B201" s="134"/>
      <c r="C201" s="135" t="s">
        <v>327</v>
      </c>
      <c r="D201" s="135" t="s">
        <v>150</v>
      </c>
      <c r="E201" s="136" t="s">
        <v>328</v>
      </c>
      <c r="F201" s="137" t="s">
        <v>329</v>
      </c>
      <c r="G201" s="138" t="s">
        <v>299</v>
      </c>
      <c r="H201" s="139">
        <v>1</v>
      </c>
      <c r="I201" s="331"/>
      <c r="J201" s="140">
        <f>ROUND(I201*H201,2)</f>
        <v>0</v>
      </c>
      <c r="K201" s="137" t="s">
        <v>1</v>
      </c>
      <c r="L201" s="26"/>
      <c r="M201" s="141" t="s">
        <v>1</v>
      </c>
      <c r="N201" s="142" t="s">
        <v>39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5" t="s">
        <v>221</v>
      </c>
      <c r="AT201" s="145" t="s">
        <v>150</v>
      </c>
      <c r="AU201" s="145" t="s">
        <v>84</v>
      </c>
      <c r="AY201" s="13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3" t="s">
        <v>82</v>
      </c>
      <c r="BK201" s="146">
        <f>ROUND(I201*H201,2)</f>
        <v>0</v>
      </c>
      <c r="BL201" s="13" t="s">
        <v>221</v>
      </c>
      <c r="BM201" s="145" t="s">
        <v>330</v>
      </c>
    </row>
    <row r="202" spans="2:51" s="10" customFormat="1" ht="12">
      <c r="B202" s="147"/>
      <c r="D202" s="148" t="s">
        <v>157</v>
      </c>
      <c r="E202" s="149" t="s">
        <v>1</v>
      </c>
      <c r="F202" s="150" t="s">
        <v>331</v>
      </c>
      <c r="H202" s="151">
        <v>1</v>
      </c>
      <c r="L202" s="147"/>
      <c r="M202" s="152"/>
      <c r="N202" s="153"/>
      <c r="O202" s="153"/>
      <c r="P202" s="153"/>
      <c r="Q202" s="153"/>
      <c r="R202" s="153"/>
      <c r="S202" s="153"/>
      <c r="T202" s="154"/>
      <c r="AT202" s="149" t="s">
        <v>157</v>
      </c>
      <c r="AU202" s="149" t="s">
        <v>84</v>
      </c>
      <c r="AV202" s="10" t="s">
        <v>84</v>
      </c>
      <c r="AW202" s="10" t="s">
        <v>30</v>
      </c>
      <c r="AX202" s="10" t="s">
        <v>82</v>
      </c>
      <c r="AY202" s="149" t="s">
        <v>147</v>
      </c>
    </row>
    <row r="203" spans="1:65" s="2" customFormat="1" ht="21.75" customHeight="1">
      <c r="A203" s="25"/>
      <c r="B203" s="134"/>
      <c r="C203" s="135" t="s">
        <v>332</v>
      </c>
      <c r="D203" s="135" t="s">
        <v>150</v>
      </c>
      <c r="E203" s="136" t="s">
        <v>333</v>
      </c>
      <c r="F203" s="137" t="s">
        <v>334</v>
      </c>
      <c r="G203" s="138" t="s">
        <v>335</v>
      </c>
      <c r="H203" s="139">
        <v>7.5</v>
      </c>
      <c r="I203" s="331"/>
      <c r="J203" s="140">
        <f>ROUND(I203*H203,2)</f>
        <v>0</v>
      </c>
      <c r="K203" s="137" t="s">
        <v>1</v>
      </c>
      <c r="L203" s="26"/>
      <c r="M203" s="141" t="s">
        <v>1</v>
      </c>
      <c r="N203" s="142" t="s">
        <v>40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5" t="s">
        <v>221</v>
      </c>
      <c r="AT203" s="145" t="s">
        <v>150</v>
      </c>
      <c r="AU203" s="145" t="s">
        <v>84</v>
      </c>
      <c r="AY203" s="13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3" t="s">
        <v>84</v>
      </c>
      <c r="BK203" s="146">
        <f>ROUND(I203*H203,2)</f>
        <v>0</v>
      </c>
      <c r="BL203" s="13" t="s">
        <v>221</v>
      </c>
      <c r="BM203" s="145" t="s">
        <v>336</v>
      </c>
    </row>
    <row r="204" spans="2:51" s="10" customFormat="1" ht="12">
      <c r="B204" s="147"/>
      <c r="D204" s="148" t="s">
        <v>157</v>
      </c>
      <c r="E204" s="149" t="s">
        <v>1</v>
      </c>
      <c r="F204" s="150" t="s">
        <v>337</v>
      </c>
      <c r="H204" s="151">
        <v>7.5</v>
      </c>
      <c r="L204" s="147"/>
      <c r="M204" s="152"/>
      <c r="N204" s="153"/>
      <c r="O204" s="153"/>
      <c r="P204" s="153"/>
      <c r="Q204" s="153"/>
      <c r="R204" s="153"/>
      <c r="S204" s="153"/>
      <c r="T204" s="154"/>
      <c r="AT204" s="149" t="s">
        <v>157</v>
      </c>
      <c r="AU204" s="149" t="s">
        <v>84</v>
      </c>
      <c r="AV204" s="10" t="s">
        <v>84</v>
      </c>
      <c r="AW204" s="10" t="s">
        <v>30</v>
      </c>
      <c r="AX204" s="10" t="s">
        <v>82</v>
      </c>
      <c r="AY204" s="149" t="s">
        <v>147</v>
      </c>
    </row>
    <row r="205" spans="1:65" s="2" customFormat="1" ht="24.2" customHeight="1">
      <c r="A205" s="25"/>
      <c r="B205" s="134"/>
      <c r="C205" s="135" t="s">
        <v>338</v>
      </c>
      <c r="D205" s="135" t="s">
        <v>150</v>
      </c>
      <c r="E205" s="136" t="s">
        <v>339</v>
      </c>
      <c r="F205" s="137" t="s">
        <v>610</v>
      </c>
      <c r="G205" s="138" t="s">
        <v>299</v>
      </c>
      <c r="H205" s="139">
        <v>1</v>
      </c>
      <c r="I205" s="331"/>
      <c r="J205" s="140">
        <f>ROUND(I205*H205,2)</f>
        <v>0</v>
      </c>
      <c r="K205" s="137" t="s">
        <v>1</v>
      </c>
      <c r="L205" s="26"/>
      <c r="M205" s="141" t="s">
        <v>1</v>
      </c>
      <c r="N205" s="142" t="s">
        <v>40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5" t="s">
        <v>221</v>
      </c>
      <c r="AT205" s="145" t="s">
        <v>150</v>
      </c>
      <c r="AU205" s="145" t="s">
        <v>84</v>
      </c>
      <c r="AY205" s="13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3" t="s">
        <v>84</v>
      </c>
      <c r="BK205" s="146">
        <f>ROUND(I205*H205,2)</f>
        <v>0</v>
      </c>
      <c r="BL205" s="13" t="s">
        <v>221</v>
      </c>
      <c r="BM205" s="145" t="s">
        <v>340</v>
      </c>
    </row>
    <row r="206" spans="2:51" s="10" customFormat="1" ht="12">
      <c r="B206" s="147"/>
      <c r="D206" s="148" t="s">
        <v>157</v>
      </c>
      <c r="E206" s="149" t="s">
        <v>1</v>
      </c>
      <c r="F206" s="150" t="s">
        <v>341</v>
      </c>
      <c r="H206" s="151">
        <v>1</v>
      </c>
      <c r="L206" s="147"/>
      <c r="M206" s="152"/>
      <c r="N206" s="153"/>
      <c r="O206" s="153"/>
      <c r="P206" s="153"/>
      <c r="Q206" s="153"/>
      <c r="R206" s="153"/>
      <c r="S206" s="153"/>
      <c r="T206" s="154"/>
      <c r="AT206" s="149" t="s">
        <v>157</v>
      </c>
      <c r="AU206" s="149" t="s">
        <v>84</v>
      </c>
      <c r="AV206" s="10" t="s">
        <v>84</v>
      </c>
      <c r="AW206" s="10" t="s">
        <v>30</v>
      </c>
      <c r="AX206" s="10" t="s">
        <v>82</v>
      </c>
      <c r="AY206" s="149" t="s">
        <v>147</v>
      </c>
    </row>
    <row r="207" spans="1:65" s="2" customFormat="1" ht="21.75" customHeight="1">
      <c r="A207" s="25"/>
      <c r="B207" s="134"/>
      <c r="C207" s="135" t="s">
        <v>342</v>
      </c>
      <c r="D207" s="135" t="s">
        <v>150</v>
      </c>
      <c r="E207" s="136" t="s">
        <v>343</v>
      </c>
      <c r="F207" s="137" t="s">
        <v>344</v>
      </c>
      <c r="G207" s="138" t="s">
        <v>280</v>
      </c>
      <c r="H207" s="139">
        <v>3</v>
      </c>
      <c r="I207" s="331"/>
      <c r="J207" s="140">
        <f>ROUND(I207*H207,2)</f>
        <v>0</v>
      </c>
      <c r="K207" s="137" t="s">
        <v>154</v>
      </c>
      <c r="L207" s="26"/>
      <c r="M207" s="141" t="s">
        <v>1</v>
      </c>
      <c r="N207" s="142" t="s">
        <v>40</v>
      </c>
      <c r="O207" s="143">
        <v>0.6</v>
      </c>
      <c r="P207" s="143">
        <f>O207*H207</f>
        <v>1.7999999999999998</v>
      </c>
      <c r="Q207" s="143">
        <v>0</v>
      </c>
      <c r="R207" s="143">
        <f>Q207*H207</f>
        <v>0</v>
      </c>
      <c r="S207" s="143">
        <v>0.013</v>
      </c>
      <c r="T207" s="144">
        <f>S207*H207</f>
        <v>0.039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5" t="s">
        <v>221</v>
      </c>
      <c r="AT207" s="145" t="s">
        <v>150</v>
      </c>
      <c r="AU207" s="145" t="s">
        <v>84</v>
      </c>
      <c r="AY207" s="13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3" t="s">
        <v>84</v>
      </c>
      <c r="BK207" s="146">
        <f>ROUND(I207*H207,2)</f>
        <v>0</v>
      </c>
      <c r="BL207" s="13" t="s">
        <v>221</v>
      </c>
      <c r="BM207" s="145" t="s">
        <v>345</v>
      </c>
    </row>
    <row r="208" spans="2:51" s="10" customFormat="1" ht="12">
      <c r="B208" s="147"/>
      <c r="D208" s="148" t="s">
        <v>157</v>
      </c>
      <c r="E208" s="149" t="s">
        <v>1</v>
      </c>
      <c r="F208" s="150" t="s">
        <v>613</v>
      </c>
      <c r="H208" s="151">
        <v>3</v>
      </c>
      <c r="L208" s="147"/>
      <c r="M208" s="152"/>
      <c r="N208" s="153"/>
      <c r="O208" s="153"/>
      <c r="P208" s="153"/>
      <c r="Q208" s="153"/>
      <c r="R208" s="153"/>
      <c r="S208" s="153"/>
      <c r="T208" s="154"/>
      <c r="AT208" s="149" t="s">
        <v>157</v>
      </c>
      <c r="AU208" s="149" t="s">
        <v>84</v>
      </c>
      <c r="AV208" s="10" t="s">
        <v>84</v>
      </c>
      <c r="AW208" s="10" t="s">
        <v>30</v>
      </c>
      <c r="AX208" s="10" t="s">
        <v>82</v>
      </c>
      <c r="AY208" s="149" t="s">
        <v>147</v>
      </c>
    </row>
    <row r="209" spans="1:65" s="2" customFormat="1" ht="16.5" customHeight="1">
      <c r="A209" s="25"/>
      <c r="B209" s="134"/>
      <c r="C209" s="135" t="s">
        <v>469</v>
      </c>
      <c r="D209" s="135" t="s">
        <v>150</v>
      </c>
      <c r="E209" s="136" t="s">
        <v>470</v>
      </c>
      <c r="F209" s="137" t="s">
        <v>471</v>
      </c>
      <c r="G209" s="138" t="s">
        <v>153</v>
      </c>
      <c r="H209" s="139">
        <v>1.35</v>
      </c>
      <c r="I209" s="331"/>
      <c r="J209" s="140">
        <f>ROUND(I209*H209,2)</f>
        <v>0</v>
      </c>
      <c r="K209" s="137" t="s">
        <v>154</v>
      </c>
      <c r="L209" s="26"/>
      <c r="M209" s="141" t="s">
        <v>1</v>
      </c>
      <c r="N209" s="142" t="s">
        <v>39</v>
      </c>
      <c r="O209" s="143">
        <v>0.42</v>
      </c>
      <c r="P209" s="143">
        <f>O209*H209</f>
        <v>0.5670000000000001</v>
      </c>
      <c r="Q209" s="143">
        <v>0</v>
      </c>
      <c r="R209" s="143">
        <f>Q209*H209</f>
        <v>0</v>
      </c>
      <c r="S209" s="143">
        <v>0.02</v>
      </c>
      <c r="T209" s="144">
        <f>S209*H209</f>
        <v>0.027000000000000003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5" t="s">
        <v>221</v>
      </c>
      <c r="AT209" s="145" t="s">
        <v>150</v>
      </c>
      <c r="AU209" s="145" t="s">
        <v>84</v>
      </c>
      <c r="AY209" s="13" t="s">
        <v>147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3" t="s">
        <v>82</v>
      </c>
      <c r="BK209" s="146">
        <f>ROUND(I209*H209,2)</f>
        <v>0</v>
      </c>
      <c r="BL209" s="13" t="s">
        <v>221</v>
      </c>
      <c r="BM209" s="145" t="s">
        <v>472</v>
      </c>
    </row>
    <row r="210" spans="2:51" s="10" customFormat="1" ht="12">
      <c r="B210" s="147"/>
      <c r="D210" s="148" t="s">
        <v>157</v>
      </c>
      <c r="E210" s="149" t="s">
        <v>1</v>
      </c>
      <c r="F210" s="150" t="s">
        <v>473</v>
      </c>
      <c r="H210" s="151">
        <v>1.35</v>
      </c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84</v>
      </c>
      <c r="AV210" s="10" t="s">
        <v>84</v>
      </c>
      <c r="AW210" s="10" t="s">
        <v>30</v>
      </c>
      <c r="AX210" s="10" t="s">
        <v>82</v>
      </c>
      <c r="AY210" s="149" t="s">
        <v>147</v>
      </c>
    </row>
    <row r="211" spans="1:65" s="2" customFormat="1" ht="24.2" customHeight="1">
      <c r="A211" s="25"/>
      <c r="B211" s="134"/>
      <c r="C211" s="135" t="s">
        <v>346</v>
      </c>
      <c r="D211" s="135" t="s">
        <v>150</v>
      </c>
      <c r="E211" s="136" t="s">
        <v>347</v>
      </c>
      <c r="F211" s="137" t="s">
        <v>348</v>
      </c>
      <c r="G211" s="138" t="s">
        <v>317</v>
      </c>
      <c r="H211" s="139">
        <v>1282.061</v>
      </c>
      <c r="I211" s="331"/>
      <c r="J211" s="140">
        <f>ROUND(I211*H211,2)</f>
        <v>0</v>
      </c>
      <c r="K211" s="137" t="s">
        <v>154</v>
      </c>
      <c r="L211" s="26"/>
      <c r="M211" s="141" t="s">
        <v>1</v>
      </c>
      <c r="N211" s="142" t="s">
        <v>39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5" t="s">
        <v>221</v>
      </c>
      <c r="AT211" s="145" t="s">
        <v>150</v>
      </c>
      <c r="AU211" s="145" t="s">
        <v>84</v>
      </c>
      <c r="AY211" s="13" t="s">
        <v>147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3" t="s">
        <v>82</v>
      </c>
      <c r="BK211" s="146">
        <f>ROUND(I211*H211,2)</f>
        <v>0</v>
      </c>
      <c r="BL211" s="13" t="s">
        <v>221</v>
      </c>
      <c r="BM211" s="145" t="s">
        <v>349</v>
      </c>
    </row>
    <row r="212" spans="2:63" s="9" customFormat="1" ht="22.9" customHeight="1">
      <c r="B212" s="122"/>
      <c r="D212" s="123" t="s">
        <v>73</v>
      </c>
      <c r="E212" s="132" t="s">
        <v>350</v>
      </c>
      <c r="F212" s="132" t="s">
        <v>351</v>
      </c>
      <c r="J212" s="133">
        <f>BK212+J226+J227</f>
        <v>0</v>
      </c>
      <c r="L212" s="122"/>
      <c r="M212" s="126"/>
      <c r="N212" s="127"/>
      <c r="O212" s="127"/>
      <c r="P212" s="128">
        <f>SUM(P213:P228)</f>
        <v>44.15987</v>
      </c>
      <c r="Q212" s="127"/>
      <c r="R212" s="128">
        <f>SUM(R213:R228)</f>
        <v>1.61295675</v>
      </c>
      <c r="S212" s="127"/>
      <c r="T212" s="129">
        <f>SUM(T213:T228)</f>
        <v>0</v>
      </c>
      <c r="AR212" s="123" t="s">
        <v>84</v>
      </c>
      <c r="AT212" s="130" t="s">
        <v>73</v>
      </c>
      <c r="AU212" s="130" t="s">
        <v>82</v>
      </c>
      <c r="AY212" s="123" t="s">
        <v>147</v>
      </c>
      <c r="BK212" s="131">
        <f>SUM(BK213:BK228)</f>
        <v>0</v>
      </c>
    </row>
    <row r="213" spans="1:65" s="2" customFormat="1" ht="16.5" customHeight="1">
      <c r="A213" s="25"/>
      <c r="B213" s="134"/>
      <c r="C213" s="135" t="s">
        <v>352</v>
      </c>
      <c r="D213" s="135" t="s">
        <v>150</v>
      </c>
      <c r="E213" s="136" t="s">
        <v>353</v>
      </c>
      <c r="F213" s="137" t="s">
        <v>354</v>
      </c>
      <c r="G213" s="138" t="s">
        <v>153</v>
      </c>
      <c r="H213" s="139">
        <v>52.095</v>
      </c>
      <c r="I213" s="331"/>
      <c r="J213" s="140">
        <f>ROUND(I213*H213,2)</f>
        <v>0</v>
      </c>
      <c r="K213" s="137" t="s">
        <v>154</v>
      </c>
      <c r="L213" s="26"/>
      <c r="M213" s="141" t="s">
        <v>1</v>
      </c>
      <c r="N213" s="142" t="s">
        <v>40</v>
      </c>
      <c r="O213" s="143">
        <v>0.044</v>
      </c>
      <c r="P213" s="143">
        <f>O213*H213</f>
        <v>2.2921799999999997</v>
      </c>
      <c r="Q213" s="143">
        <v>0.0003</v>
      </c>
      <c r="R213" s="143">
        <f>Q213*H213</f>
        <v>0.015628499999999997</v>
      </c>
      <c r="S213" s="143">
        <v>0</v>
      </c>
      <c r="T213" s="144">
        <f>S213*H213</f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5" t="s">
        <v>221</v>
      </c>
      <c r="AT213" s="145" t="s">
        <v>150</v>
      </c>
      <c r="AU213" s="145" t="s">
        <v>84</v>
      </c>
      <c r="AY213" s="13" t="s">
        <v>147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3" t="s">
        <v>84</v>
      </c>
      <c r="BK213" s="146">
        <f>ROUND(I213*H213,2)</f>
        <v>0</v>
      </c>
      <c r="BL213" s="13" t="s">
        <v>221</v>
      </c>
      <c r="BM213" s="145" t="s">
        <v>355</v>
      </c>
    </row>
    <row r="214" spans="2:51" s="10" customFormat="1" ht="12">
      <c r="B214" s="147"/>
      <c r="D214" s="148" t="s">
        <v>157</v>
      </c>
      <c r="E214" s="149" t="s">
        <v>1</v>
      </c>
      <c r="F214" s="150" t="s">
        <v>356</v>
      </c>
      <c r="H214" s="151">
        <v>9.315</v>
      </c>
      <c r="L214" s="147"/>
      <c r="M214" s="152"/>
      <c r="N214" s="153"/>
      <c r="O214" s="153"/>
      <c r="P214" s="153"/>
      <c r="Q214" s="153"/>
      <c r="R214" s="153"/>
      <c r="S214" s="153"/>
      <c r="T214" s="154"/>
      <c r="AT214" s="149" t="s">
        <v>157</v>
      </c>
      <c r="AU214" s="149" t="s">
        <v>84</v>
      </c>
      <c r="AV214" s="10" t="s">
        <v>84</v>
      </c>
      <c r="AW214" s="10" t="s">
        <v>30</v>
      </c>
      <c r="AX214" s="10" t="s">
        <v>74</v>
      </c>
      <c r="AY214" s="149" t="s">
        <v>147</v>
      </c>
    </row>
    <row r="215" spans="2:51" s="10" customFormat="1" ht="12">
      <c r="B215" s="147"/>
      <c r="D215" s="148" t="s">
        <v>157</v>
      </c>
      <c r="E215" s="149" t="s">
        <v>1</v>
      </c>
      <c r="F215" s="150" t="s">
        <v>357</v>
      </c>
      <c r="H215" s="151">
        <v>21.62</v>
      </c>
      <c r="L215" s="147"/>
      <c r="M215" s="152"/>
      <c r="N215" s="153"/>
      <c r="O215" s="153"/>
      <c r="P215" s="153"/>
      <c r="Q215" s="153"/>
      <c r="R215" s="153"/>
      <c r="S215" s="153"/>
      <c r="T215" s="154"/>
      <c r="AT215" s="149" t="s">
        <v>157</v>
      </c>
      <c r="AU215" s="149" t="s">
        <v>84</v>
      </c>
      <c r="AV215" s="10" t="s">
        <v>84</v>
      </c>
      <c r="AW215" s="10" t="s">
        <v>30</v>
      </c>
      <c r="AX215" s="10" t="s">
        <v>74</v>
      </c>
      <c r="AY215" s="149" t="s">
        <v>147</v>
      </c>
    </row>
    <row r="216" spans="2:51" s="10" customFormat="1" ht="12">
      <c r="B216" s="147"/>
      <c r="D216" s="148" t="s">
        <v>157</v>
      </c>
      <c r="E216" s="149" t="s">
        <v>1</v>
      </c>
      <c r="F216" s="150" t="s">
        <v>358</v>
      </c>
      <c r="H216" s="151">
        <v>21.16</v>
      </c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84</v>
      </c>
      <c r="AV216" s="10" t="s">
        <v>84</v>
      </c>
      <c r="AW216" s="10" t="s">
        <v>30</v>
      </c>
      <c r="AX216" s="10" t="s">
        <v>74</v>
      </c>
      <c r="AY216" s="149" t="s">
        <v>147</v>
      </c>
    </row>
    <row r="217" spans="2:51" s="11" customFormat="1" ht="12">
      <c r="B217" s="155"/>
      <c r="D217" s="148" t="s">
        <v>157</v>
      </c>
      <c r="E217" s="156" t="s">
        <v>1</v>
      </c>
      <c r="F217" s="157" t="s">
        <v>359</v>
      </c>
      <c r="H217" s="158">
        <v>52.095</v>
      </c>
      <c r="L217" s="155"/>
      <c r="M217" s="159"/>
      <c r="N217" s="160"/>
      <c r="O217" s="160"/>
      <c r="P217" s="160"/>
      <c r="Q217" s="160"/>
      <c r="R217" s="160"/>
      <c r="S217" s="160"/>
      <c r="T217" s="161"/>
      <c r="AT217" s="156" t="s">
        <v>157</v>
      </c>
      <c r="AU217" s="156" t="s">
        <v>84</v>
      </c>
      <c r="AV217" s="11" t="s">
        <v>155</v>
      </c>
      <c r="AW217" s="11" t="s">
        <v>30</v>
      </c>
      <c r="AX217" s="11" t="s">
        <v>82</v>
      </c>
      <c r="AY217" s="156" t="s">
        <v>147</v>
      </c>
    </row>
    <row r="218" spans="1:65" s="2" customFormat="1" ht="21.75" customHeight="1">
      <c r="A218" s="25"/>
      <c r="B218" s="134"/>
      <c r="C218" s="135" t="s">
        <v>360</v>
      </c>
      <c r="D218" s="135" t="s">
        <v>150</v>
      </c>
      <c r="E218" s="136" t="s">
        <v>361</v>
      </c>
      <c r="F218" s="137" t="s">
        <v>362</v>
      </c>
      <c r="G218" s="138" t="s">
        <v>153</v>
      </c>
      <c r="H218" s="139">
        <v>52.095</v>
      </c>
      <c r="I218" s="331"/>
      <c r="J218" s="140">
        <f>ROUND(I218*H218,2)</f>
        <v>0</v>
      </c>
      <c r="K218" s="137" t="s">
        <v>154</v>
      </c>
      <c r="L218" s="26"/>
      <c r="M218" s="141" t="s">
        <v>1</v>
      </c>
      <c r="N218" s="142" t="s">
        <v>40</v>
      </c>
      <c r="O218" s="143">
        <v>0.192</v>
      </c>
      <c r="P218" s="143">
        <f>O218*H218</f>
        <v>10.00224</v>
      </c>
      <c r="Q218" s="143">
        <v>0.00455</v>
      </c>
      <c r="R218" s="143">
        <f>Q218*H218</f>
        <v>0.23703225</v>
      </c>
      <c r="S218" s="143">
        <v>0</v>
      </c>
      <c r="T218" s="144">
        <f>S218*H218</f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45" t="s">
        <v>221</v>
      </c>
      <c r="AT218" s="145" t="s">
        <v>150</v>
      </c>
      <c r="AU218" s="145" t="s">
        <v>84</v>
      </c>
      <c r="AY218" s="13" t="s">
        <v>147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3" t="s">
        <v>84</v>
      </c>
      <c r="BK218" s="146">
        <f>ROUND(I218*H218,2)</f>
        <v>0</v>
      </c>
      <c r="BL218" s="13" t="s">
        <v>221</v>
      </c>
      <c r="BM218" s="145" t="s">
        <v>363</v>
      </c>
    </row>
    <row r="219" spans="1:65" s="2" customFormat="1" ht="24.2" customHeight="1">
      <c r="A219" s="25"/>
      <c r="B219" s="134"/>
      <c r="C219" s="135" t="s">
        <v>364</v>
      </c>
      <c r="D219" s="135" t="s">
        <v>150</v>
      </c>
      <c r="E219" s="136" t="s">
        <v>365</v>
      </c>
      <c r="F219" s="137" t="s">
        <v>366</v>
      </c>
      <c r="G219" s="138" t="s">
        <v>367</v>
      </c>
      <c r="H219" s="139">
        <v>1.25</v>
      </c>
      <c r="I219" s="331"/>
      <c r="J219" s="140">
        <f>ROUND(I219*H219,2)</f>
        <v>0</v>
      </c>
      <c r="K219" s="137" t="s">
        <v>154</v>
      </c>
      <c r="L219" s="26"/>
      <c r="M219" s="141" t="s">
        <v>1</v>
      </c>
      <c r="N219" s="142" t="s">
        <v>40</v>
      </c>
      <c r="O219" s="143">
        <v>0.07</v>
      </c>
      <c r="P219" s="143">
        <f>O219*H219</f>
        <v>0.08750000000000001</v>
      </c>
      <c r="Q219" s="143">
        <v>0.0002</v>
      </c>
      <c r="R219" s="143">
        <f>Q219*H219</f>
        <v>0.00025</v>
      </c>
      <c r="S219" s="143">
        <v>0</v>
      </c>
      <c r="T219" s="144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5" t="s">
        <v>221</v>
      </c>
      <c r="AT219" s="145" t="s">
        <v>150</v>
      </c>
      <c r="AU219" s="145" t="s">
        <v>84</v>
      </c>
      <c r="AY219" s="13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3" t="s">
        <v>84</v>
      </c>
      <c r="BK219" s="146">
        <f>ROUND(I219*H219,2)</f>
        <v>0</v>
      </c>
      <c r="BL219" s="13" t="s">
        <v>221</v>
      </c>
      <c r="BM219" s="145" t="s">
        <v>368</v>
      </c>
    </row>
    <row r="220" spans="2:51" s="10" customFormat="1" ht="12">
      <c r="B220" s="147"/>
      <c r="D220" s="148" t="s">
        <v>157</v>
      </c>
      <c r="E220" s="149" t="s">
        <v>1</v>
      </c>
      <c r="F220" s="150" t="s">
        <v>369</v>
      </c>
      <c r="H220" s="151">
        <v>1.25</v>
      </c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84</v>
      </c>
      <c r="AV220" s="10" t="s">
        <v>84</v>
      </c>
      <c r="AW220" s="10" t="s">
        <v>30</v>
      </c>
      <c r="AX220" s="10" t="s">
        <v>82</v>
      </c>
      <c r="AY220" s="149" t="s">
        <v>147</v>
      </c>
    </row>
    <row r="221" spans="1:65" s="2" customFormat="1" ht="21.75" customHeight="1">
      <c r="A221" s="25"/>
      <c r="B221" s="134"/>
      <c r="C221" s="162" t="s">
        <v>370</v>
      </c>
      <c r="D221" s="162" t="s">
        <v>371</v>
      </c>
      <c r="E221" s="163" t="s">
        <v>372</v>
      </c>
      <c r="F221" s="164" t="s">
        <v>373</v>
      </c>
      <c r="G221" s="165" t="s">
        <v>367</v>
      </c>
      <c r="H221" s="166">
        <v>1.375</v>
      </c>
      <c r="I221" s="332"/>
      <c r="J221" s="167">
        <f>ROUND(I221*H221,2)</f>
        <v>0</v>
      </c>
      <c r="K221" s="164" t="s">
        <v>154</v>
      </c>
      <c r="L221" s="168"/>
      <c r="M221" s="169" t="s">
        <v>1</v>
      </c>
      <c r="N221" s="170" t="s">
        <v>40</v>
      </c>
      <c r="O221" s="143">
        <v>0</v>
      </c>
      <c r="P221" s="143">
        <f>O221*H221</f>
        <v>0</v>
      </c>
      <c r="Q221" s="143">
        <v>0.00026</v>
      </c>
      <c r="R221" s="143">
        <f>Q221*H221</f>
        <v>0.00035749999999999996</v>
      </c>
      <c r="S221" s="143">
        <v>0</v>
      </c>
      <c r="T221" s="144">
        <f>S221*H221</f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45" t="s">
        <v>374</v>
      </c>
      <c r="AT221" s="145" t="s">
        <v>371</v>
      </c>
      <c r="AU221" s="145" t="s">
        <v>84</v>
      </c>
      <c r="AY221" s="13" t="s">
        <v>147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3" t="s">
        <v>84</v>
      </c>
      <c r="BK221" s="146">
        <f>ROUND(I221*H221,2)</f>
        <v>0</v>
      </c>
      <c r="BL221" s="13" t="s">
        <v>221</v>
      </c>
      <c r="BM221" s="145" t="s">
        <v>375</v>
      </c>
    </row>
    <row r="222" spans="2:51" s="10" customFormat="1" ht="12">
      <c r="B222" s="147"/>
      <c r="D222" s="148" t="s">
        <v>157</v>
      </c>
      <c r="F222" s="150" t="s">
        <v>376</v>
      </c>
      <c r="H222" s="151">
        <v>1.375</v>
      </c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84</v>
      </c>
      <c r="AV222" s="10" t="s">
        <v>84</v>
      </c>
      <c r="AW222" s="10" t="s">
        <v>3</v>
      </c>
      <c r="AX222" s="10" t="s">
        <v>82</v>
      </c>
      <c r="AY222" s="149" t="s">
        <v>147</v>
      </c>
    </row>
    <row r="223" spans="1:65" s="2" customFormat="1" ht="33" customHeight="1">
      <c r="A223" s="25"/>
      <c r="B223" s="134"/>
      <c r="C223" s="135" t="s">
        <v>377</v>
      </c>
      <c r="D223" s="135" t="s">
        <v>150</v>
      </c>
      <c r="E223" s="136" t="s">
        <v>378</v>
      </c>
      <c r="F223" s="137" t="s">
        <v>379</v>
      </c>
      <c r="G223" s="138" t="s">
        <v>153</v>
      </c>
      <c r="H223" s="139">
        <v>52.095</v>
      </c>
      <c r="I223" s="331"/>
      <c r="J223" s="140">
        <f>ROUND(I223*H223,2)</f>
        <v>0</v>
      </c>
      <c r="K223" s="137" t="s">
        <v>154</v>
      </c>
      <c r="L223" s="26"/>
      <c r="M223" s="141" t="s">
        <v>1</v>
      </c>
      <c r="N223" s="142" t="s">
        <v>40</v>
      </c>
      <c r="O223" s="143">
        <v>0.61</v>
      </c>
      <c r="P223" s="143">
        <f>O223*H223</f>
        <v>31.777949999999997</v>
      </c>
      <c r="Q223" s="143">
        <v>0.0063</v>
      </c>
      <c r="R223" s="143">
        <f>Q223*H223</f>
        <v>0.3281985</v>
      </c>
      <c r="S223" s="143">
        <v>0</v>
      </c>
      <c r="T223" s="144">
        <f>S223*H223</f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5" t="s">
        <v>221</v>
      </c>
      <c r="AT223" s="145" t="s">
        <v>150</v>
      </c>
      <c r="AU223" s="145" t="s">
        <v>84</v>
      </c>
      <c r="AY223" s="13" t="s">
        <v>147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3" t="s">
        <v>84</v>
      </c>
      <c r="BK223" s="146">
        <f>ROUND(I223*H223,2)</f>
        <v>0</v>
      </c>
      <c r="BL223" s="13" t="s">
        <v>221</v>
      </c>
      <c r="BM223" s="145" t="s">
        <v>380</v>
      </c>
    </row>
    <row r="224" spans="1:65" s="2" customFormat="1" ht="24.2" customHeight="1">
      <c r="A224" s="25"/>
      <c r="B224" s="134"/>
      <c r="C224" s="162" t="s">
        <v>381</v>
      </c>
      <c r="D224" s="162" t="s">
        <v>371</v>
      </c>
      <c r="E224" s="163" t="s">
        <v>382</v>
      </c>
      <c r="F224" s="164" t="s">
        <v>383</v>
      </c>
      <c r="G224" s="165" t="s">
        <v>153</v>
      </c>
      <c r="H224" s="166">
        <v>57.305</v>
      </c>
      <c r="I224" s="332"/>
      <c r="J224" s="167">
        <f>ROUND(I224*H224,2)</f>
        <v>0</v>
      </c>
      <c r="K224" s="164" t="s">
        <v>154</v>
      </c>
      <c r="L224" s="168"/>
      <c r="M224" s="169" t="s">
        <v>1</v>
      </c>
      <c r="N224" s="170" t="s">
        <v>40</v>
      </c>
      <c r="O224" s="143">
        <v>0</v>
      </c>
      <c r="P224" s="143">
        <f>O224*H224</f>
        <v>0</v>
      </c>
      <c r="Q224" s="143">
        <v>0.018</v>
      </c>
      <c r="R224" s="143">
        <f>Q224*H224</f>
        <v>1.03149</v>
      </c>
      <c r="S224" s="143">
        <v>0</v>
      </c>
      <c r="T224" s="144">
        <f>S224*H224</f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5" t="s">
        <v>374</v>
      </c>
      <c r="AT224" s="145" t="s">
        <v>371</v>
      </c>
      <c r="AU224" s="145" t="s">
        <v>84</v>
      </c>
      <c r="AY224" s="13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3" t="s">
        <v>84</v>
      </c>
      <c r="BK224" s="146">
        <f>ROUND(I224*H224,2)</f>
        <v>0</v>
      </c>
      <c r="BL224" s="13" t="s">
        <v>221</v>
      </c>
      <c r="BM224" s="145" t="s">
        <v>384</v>
      </c>
    </row>
    <row r="225" spans="2:51" s="10" customFormat="1" ht="12">
      <c r="B225" s="147"/>
      <c r="D225" s="148" t="s">
        <v>157</v>
      </c>
      <c r="F225" s="150" t="s">
        <v>385</v>
      </c>
      <c r="H225" s="151">
        <v>57.305</v>
      </c>
      <c r="L225" s="147"/>
      <c r="M225" s="152"/>
      <c r="N225" s="153"/>
      <c r="O225" s="153"/>
      <c r="P225" s="153"/>
      <c r="Q225" s="153"/>
      <c r="R225" s="153"/>
      <c r="S225" s="153"/>
      <c r="T225" s="154"/>
      <c r="AT225" s="149" t="s">
        <v>157</v>
      </c>
      <c r="AU225" s="149" t="s">
        <v>84</v>
      </c>
      <c r="AV225" s="10" t="s">
        <v>84</v>
      </c>
      <c r="AW225" s="10" t="s">
        <v>3</v>
      </c>
      <c r="AX225" s="10" t="s">
        <v>82</v>
      </c>
      <c r="AY225" s="149" t="s">
        <v>147</v>
      </c>
    </row>
    <row r="226" spans="1:65" s="2" customFormat="1" ht="24.2" customHeight="1">
      <c r="A226" s="176"/>
      <c r="B226" s="134"/>
      <c r="C226" s="135">
        <v>64</v>
      </c>
      <c r="D226" s="135" t="s">
        <v>150</v>
      </c>
      <c r="E226" s="136" t="s">
        <v>783</v>
      </c>
      <c r="F226" s="137" t="s">
        <v>784</v>
      </c>
      <c r="G226" s="138" t="s">
        <v>367</v>
      </c>
      <c r="H226" s="139">
        <v>38.55</v>
      </c>
      <c r="I226" s="331"/>
      <c r="J226" s="140">
        <f>ROUND(I226*H226,2)</f>
        <v>0</v>
      </c>
      <c r="K226" s="137" t="s">
        <v>154</v>
      </c>
      <c r="L226" s="26"/>
      <c r="M226" s="141" t="s">
        <v>1</v>
      </c>
      <c r="N226" s="142" t="s">
        <v>39</v>
      </c>
      <c r="O226" s="143">
        <v>0</v>
      </c>
      <c r="P226" s="143">
        <f>O226*H228</f>
        <v>0</v>
      </c>
      <c r="Q226" s="143">
        <v>0</v>
      </c>
      <c r="R226" s="143">
        <f>Q226*H228</f>
        <v>0</v>
      </c>
      <c r="S226" s="143">
        <v>0</v>
      </c>
      <c r="T226" s="144">
        <f>S226*H228</f>
        <v>0</v>
      </c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R226" s="145" t="s">
        <v>221</v>
      </c>
      <c r="AT226" s="145" t="s">
        <v>150</v>
      </c>
      <c r="AU226" s="145" t="s">
        <v>84</v>
      </c>
      <c r="AY226" s="13" t="s">
        <v>147</v>
      </c>
      <c r="BE226" s="146">
        <f>IF(N226="základní",J228,0)</f>
        <v>0</v>
      </c>
      <c r="BF226" s="146">
        <f>IF(N226="snížená",J228,0)</f>
        <v>0</v>
      </c>
      <c r="BG226" s="146">
        <f>IF(N226="zákl. přenesená",J228,0)</f>
        <v>0</v>
      </c>
      <c r="BH226" s="146">
        <f>IF(N226="sníž. přenesená",J228,0)</f>
        <v>0</v>
      </c>
      <c r="BI226" s="146">
        <f>IF(N226="nulová",J228,0)</f>
        <v>0</v>
      </c>
      <c r="BJ226" s="13" t="s">
        <v>82</v>
      </c>
      <c r="BK226" s="146">
        <f>ROUND(I228*H228,2)</f>
        <v>0</v>
      </c>
      <c r="BL226" s="13" t="s">
        <v>221</v>
      </c>
      <c r="BM226" s="145" t="s">
        <v>389</v>
      </c>
    </row>
    <row r="227" spans="1:65" s="2" customFormat="1" ht="24.2" customHeight="1">
      <c r="A227" s="176"/>
      <c r="B227" s="134"/>
      <c r="C227" s="135">
        <v>65</v>
      </c>
      <c r="D227" s="135" t="s">
        <v>150</v>
      </c>
      <c r="E227" s="136" t="s">
        <v>785</v>
      </c>
      <c r="F227" s="137" t="s">
        <v>786</v>
      </c>
      <c r="G227" s="138" t="s">
        <v>367</v>
      </c>
      <c r="H227" s="139">
        <v>56</v>
      </c>
      <c r="I227" s="331"/>
      <c r="J227" s="140">
        <f>ROUND(I227*H227,2)</f>
        <v>0</v>
      </c>
      <c r="K227" s="137" t="s">
        <v>154</v>
      </c>
      <c r="L227" s="26"/>
      <c r="M227" s="141" t="s">
        <v>1</v>
      </c>
      <c r="N227" s="142" t="s">
        <v>39</v>
      </c>
      <c r="O227" s="143">
        <v>0</v>
      </c>
      <c r="P227" s="143">
        <f>O227*H229</f>
        <v>0</v>
      </c>
      <c r="Q227" s="143">
        <v>0</v>
      </c>
      <c r="R227" s="143">
        <f>Q227*H229</f>
        <v>0</v>
      </c>
      <c r="S227" s="143">
        <v>0</v>
      </c>
      <c r="T227" s="144">
        <f>S227*H229</f>
        <v>0</v>
      </c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R227" s="145" t="s">
        <v>221</v>
      </c>
      <c r="AT227" s="145" t="s">
        <v>150</v>
      </c>
      <c r="AU227" s="145" t="s">
        <v>84</v>
      </c>
      <c r="AY227" s="13" t="s">
        <v>147</v>
      </c>
      <c r="BE227" s="146">
        <f>IF(N227="základní",J229,0)</f>
        <v>0</v>
      </c>
      <c r="BF227" s="146">
        <f>IF(N227="snížená",J229,0)</f>
        <v>0</v>
      </c>
      <c r="BG227" s="146">
        <f>IF(N227="zákl. přenesená",J229,0)</f>
        <v>0</v>
      </c>
      <c r="BH227" s="146">
        <f>IF(N227="sníž. přenesená",J229,0)</f>
        <v>0</v>
      </c>
      <c r="BI227" s="146">
        <f>IF(N227="nulová",J229,0)</f>
        <v>0</v>
      </c>
      <c r="BJ227" s="13" t="s">
        <v>82</v>
      </c>
      <c r="BK227" s="146">
        <f>ROUND(I229*H229,2)</f>
        <v>0</v>
      </c>
      <c r="BL227" s="13" t="s">
        <v>221</v>
      </c>
      <c r="BM227" s="145" t="s">
        <v>389</v>
      </c>
    </row>
    <row r="228" spans="1:65" s="2" customFormat="1" ht="24.2" customHeight="1">
      <c r="A228" s="25"/>
      <c r="B228" s="134"/>
      <c r="C228" s="135" t="s">
        <v>386</v>
      </c>
      <c r="D228" s="135" t="s">
        <v>150</v>
      </c>
      <c r="E228" s="136" t="s">
        <v>387</v>
      </c>
      <c r="F228" s="137" t="s">
        <v>388</v>
      </c>
      <c r="G228" s="138" t="s">
        <v>317</v>
      </c>
      <c r="H228" s="139">
        <v>665.57</v>
      </c>
      <c r="I228" s="331"/>
      <c r="J228" s="140">
        <f>ROUND(I228*H228,2)</f>
        <v>0</v>
      </c>
      <c r="K228" s="137" t="s">
        <v>154</v>
      </c>
      <c r="L228" s="26"/>
      <c r="M228" s="141" t="s">
        <v>1</v>
      </c>
      <c r="N228" s="142" t="s">
        <v>39</v>
      </c>
      <c r="O228" s="143">
        <v>0</v>
      </c>
      <c r="P228" s="143">
        <f>O228*H228</f>
        <v>0</v>
      </c>
      <c r="Q228" s="143">
        <v>0</v>
      </c>
      <c r="R228" s="143">
        <f>Q228*H228</f>
        <v>0</v>
      </c>
      <c r="S228" s="143">
        <v>0</v>
      </c>
      <c r="T228" s="144">
        <f>S228*H228</f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45" t="s">
        <v>221</v>
      </c>
      <c r="AT228" s="145" t="s">
        <v>150</v>
      </c>
      <c r="AU228" s="145" t="s">
        <v>84</v>
      </c>
      <c r="AY228" s="13" t="s">
        <v>147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3" t="s">
        <v>82</v>
      </c>
      <c r="BK228" s="146">
        <f>ROUND(I228*H228,2)</f>
        <v>0</v>
      </c>
      <c r="BL228" s="13" t="s">
        <v>221</v>
      </c>
      <c r="BM228" s="145" t="s">
        <v>389</v>
      </c>
    </row>
    <row r="229" spans="2:63" s="9" customFormat="1" ht="22.9" customHeight="1">
      <c r="B229" s="122"/>
      <c r="D229" s="123" t="s">
        <v>73</v>
      </c>
      <c r="E229" s="132" t="s">
        <v>390</v>
      </c>
      <c r="F229" s="132" t="s">
        <v>391</v>
      </c>
      <c r="J229" s="133">
        <f>BK229</f>
        <v>0</v>
      </c>
      <c r="L229" s="122"/>
      <c r="M229" s="126"/>
      <c r="N229" s="127"/>
      <c r="O229" s="127"/>
      <c r="P229" s="128">
        <f>SUM(P230:P235)</f>
        <v>24.9984</v>
      </c>
      <c r="Q229" s="127"/>
      <c r="R229" s="128">
        <f>SUM(R230:R235)</f>
        <v>0.692832</v>
      </c>
      <c r="S229" s="127"/>
      <c r="T229" s="129">
        <f>SUM(T230:T235)</f>
        <v>0</v>
      </c>
      <c r="AR229" s="123" t="s">
        <v>84</v>
      </c>
      <c r="AT229" s="130" t="s">
        <v>73</v>
      </c>
      <c r="AU229" s="130" t="s">
        <v>82</v>
      </c>
      <c r="AY229" s="123" t="s">
        <v>147</v>
      </c>
      <c r="BK229" s="131">
        <f>SUM(BK230:BK235)</f>
        <v>0</v>
      </c>
    </row>
    <row r="230" spans="1:65" s="2" customFormat="1" ht="16.5" customHeight="1">
      <c r="A230" s="25"/>
      <c r="B230" s="134"/>
      <c r="C230" s="135" t="s">
        <v>392</v>
      </c>
      <c r="D230" s="135" t="s">
        <v>150</v>
      </c>
      <c r="E230" s="136" t="s">
        <v>393</v>
      </c>
      <c r="F230" s="137" t="s">
        <v>394</v>
      </c>
      <c r="G230" s="138" t="s">
        <v>153</v>
      </c>
      <c r="H230" s="139">
        <v>67.2</v>
      </c>
      <c r="I230" s="331"/>
      <c r="J230" s="140">
        <f>ROUND(I230*H230,2)</f>
        <v>0</v>
      </c>
      <c r="K230" s="137" t="s">
        <v>154</v>
      </c>
      <c r="L230" s="26"/>
      <c r="M230" s="141" t="s">
        <v>1</v>
      </c>
      <c r="N230" s="142" t="s">
        <v>40</v>
      </c>
      <c r="O230" s="143">
        <v>0.162</v>
      </c>
      <c r="P230" s="143">
        <f>O230*H230</f>
        <v>10.8864</v>
      </c>
      <c r="Q230" s="143">
        <v>0.005</v>
      </c>
      <c r="R230" s="143">
        <f>Q230*H230</f>
        <v>0.336</v>
      </c>
      <c r="S230" s="143">
        <v>0</v>
      </c>
      <c r="T230" s="144">
        <f>S230*H230</f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5" t="s">
        <v>221</v>
      </c>
      <c r="AT230" s="145" t="s">
        <v>150</v>
      </c>
      <c r="AU230" s="145" t="s">
        <v>84</v>
      </c>
      <c r="AY230" s="13" t="s">
        <v>147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3" t="s">
        <v>84</v>
      </c>
      <c r="BK230" s="146">
        <f>ROUND(I230*H230,2)</f>
        <v>0</v>
      </c>
      <c r="BL230" s="13" t="s">
        <v>221</v>
      </c>
      <c r="BM230" s="145" t="s">
        <v>395</v>
      </c>
    </row>
    <row r="231" spans="2:51" s="10" customFormat="1" ht="12">
      <c r="B231" s="147"/>
      <c r="D231" s="148" t="s">
        <v>157</v>
      </c>
      <c r="E231" s="149" t="s">
        <v>1</v>
      </c>
      <c r="F231" s="150" t="s">
        <v>396</v>
      </c>
      <c r="H231" s="151">
        <v>67.2</v>
      </c>
      <c r="L231" s="147"/>
      <c r="M231" s="152"/>
      <c r="N231" s="153"/>
      <c r="O231" s="153"/>
      <c r="P231" s="153"/>
      <c r="Q231" s="153"/>
      <c r="R231" s="153"/>
      <c r="S231" s="153"/>
      <c r="T231" s="154"/>
      <c r="AT231" s="149" t="s">
        <v>157</v>
      </c>
      <c r="AU231" s="149" t="s">
        <v>84</v>
      </c>
      <c r="AV231" s="10" t="s">
        <v>84</v>
      </c>
      <c r="AW231" s="10" t="s">
        <v>30</v>
      </c>
      <c r="AX231" s="10" t="s">
        <v>82</v>
      </c>
      <c r="AY231" s="149" t="s">
        <v>147</v>
      </c>
    </row>
    <row r="232" spans="1:65" s="2" customFormat="1" ht="16.5" customHeight="1">
      <c r="A232" s="25"/>
      <c r="B232" s="134"/>
      <c r="C232" s="135" t="s">
        <v>397</v>
      </c>
      <c r="D232" s="135" t="s">
        <v>150</v>
      </c>
      <c r="E232" s="136" t="s">
        <v>398</v>
      </c>
      <c r="F232" s="137" t="s">
        <v>399</v>
      </c>
      <c r="G232" s="138" t="s">
        <v>153</v>
      </c>
      <c r="H232" s="139">
        <v>67.2</v>
      </c>
      <c r="I232" s="331"/>
      <c r="J232" s="140">
        <f>ROUND(I232*H232,2)</f>
        <v>0</v>
      </c>
      <c r="K232" s="137" t="s">
        <v>154</v>
      </c>
      <c r="L232" s="26"/>
      <c r="M232" s="141" t="s">
        <v>1</v>
      </c>
      <c r="N232" s="142" t="s">
        <v>40</v>
      </c>
      <c r="O232" s="143">
        <v>0.007</v>
      </c>
      <c r="P232" s="143">
        <f>O232*H232</f>
        <v>0.47040000000000004</v>
      </c>
      <c r="Q232" s="143">
        <v>0.0051</v>
      </c>
      <c r="R232" s="143">
        <f>Q232*H232</f>
        <v>0.34272</v>
      </c>
      <c r="S232" s="143">
        <v>0</v>
      </c>
      <c r="T232" s="144">
        <f>S232*H232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5" t="s">
        <v>221</v>
      </c>
      <c r="AT232" s="145" t="s">
        <v>150</v>
      </c>
      <c r="AU232" s="145" t="s">
        <v>84</v>
      </c>
      <c r="AY232" s="13" t="s">
        <v>147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3" t="s">
        <v>84</v>
      </c>
      <c r="BK232" s="146">
        <f>ROUND(I232*H232,2)</f>
        <v>0</v>
      </c>
      <c r="BL232" s="13" t="s">
        <v>221</v>
      </c>
      <c r="BM232" s="145" t="s">
        <v>400</v>
      </c>
    </row>
    <row r="233" spans="1:65" s="2" customFormat="1" ht="21.75" customHeight="1">
      <c r="A233" s="25"/>
      <c r="B233" s="134"/>
      <c r="C233" s="135" t="s">
        <v>401</v>
      </c>
      <c r="D233" s="135" t="s">
        <v>150</v>
      </c>
      <c r="E233" s="136" t="s">
        <v>402</v>
      </c>
      <c r="F233" s="137" t="s">
        <v>403</v>
      </c>
      <c r="G233" s="138" t="s">
        <v>153</v>
      </c>
      <c r="H233" s="139">
        <v>67.2</v>
      </c>
      <c r="I233" s="331"/>
      <c r="J233" s="140">
        <f>ROUND(I233*H233,2)</f>
        <v>0</v>
      </c>
      <c r="K233" s="137" t="s">
        <v>154</v>
      </c>
      <c r="L233" s="26"/>
      <c r="M233" s="141" t="s">
        <v>1</v>
      </c>
      <c r="N233" s="142" t="s">
        <v>40</v>
      </c>
      <c r="O233" s="143">
        <v>0.099</v>
      </c>
      <c r="P233" s="143">
        <f>O233*H233</f>
        <v>6.652800000000001</v>
      </c>
      <c r="Q233" s="143">
        <v>6E-05</v>
      </c>
      <c r="R233" s="143">
        <f>Q233*H233</f>
        <v>0.004032</v>
      </c>
      <c r="S233" s="143">
        <v>0</v>
      </c>
      <c r="T233" s="144">
        <f>S233*H233</f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45" t="s">
        <v>221</v>
      </c>
      <c r="AT233" s="145" t="s">
        <v>150</v>
      </c>
      <c r="AU233" s="145" t="s">
        <v>84</v>
      </c>
      <c r="AY233" s="13" t="s">
        <v>147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3" t="s">
        <v>84</v>
      </c>
      <c r="BK233" s="146">
        <f>ROUND(I233*H233,2)</f>
        <v>0</v>
      </c>
      <c r="BL233" s="13" t="s">
        <v>221</v>
      </c>
      <c r="BM233" s="145" t="s">
        <v>404</v>
      </c>
    </row>
    <row r="234" spans="1:65" s="2" customFormat="1" ht="16.5" customHeight="1">
      <c r="A234" s="25"/>
      <c r="B234" s="134"/>
      <c r="C234" s="135" t="s">
        <v>405</v>
      </c>
      <c r="D234" s="135" t="s">
        <v>150</v>
      </c>
      <c r="E234" s="136" t="s">
        <v>406</v>
      </c>
      <c r="F234" s="137" t="s">
        <v>407</v>
      </c>
      <c r="G234" s="138" t="s">
        <v>153</v>
      </c>
      <c r="H234" s="139">
        <v>67.2</v>
      </c>
      <c r="I234" s="331"/>
      <c r="J234" s="140">
        <f>ROUND(I234*H234,2)</f>
        <v>0</v>
      </c>
      <c r="K234" s="137" t="s">
        <v>154</v>
      </c>
      <c r="L234" s="26"/>
      <c r="M234" s="141" t="s">
        <v>1</v>
      </c>
      <c r="N234" s="142" t="s">
        <v>40</v>
      </c>
      <c r="O234" s="143">
        <v>0.104</v>
      </c>
      <c r="P234" s="143">
        <f>O234*H234</f>
        <v>6.9888</v>
      </c>
      <c r="Q234" s="143">
        <v>0.00015</v>
      </c>
      <c r="R234" s="143">
        <f>Q234*H234</f>
        <v>0.010079999999999999</v>
      </c>
      <c r="S234" s="143">
        <v>0</v>
      </c>
      <c r="T234" s="144">
        <f>S234*H234</f>
        <v>0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45" t="s">
        <v>221</v>
      </c>
      <c r="AT234" s="145" t="s">
        <v>150</v>
      </c>
      <c r="AU234" s="145" t="s">
        <v>84</v>
      </c>
      <c r="AY234" s="13" t="s">
        <v>147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3" t="s">
        <v>84</v>
      </c>
      <c r="BK234" s="146">
        <f>ROUND(I234*H234,2)</f>
        <v>0</v>
      </c>
      <c r="BL234" s="13" t="s">
        <v>221</v>
      </c>
      <c r="BM234" s="145" t="s">
        <v>408</v>
      </c>
    </row>
    <row r="235" spans="1:65" s="2" customFormat="1" ht="24.2" customHeight="1">
      <c r="A235" s="25"/>
      <c r="B235" s="134"/>
      <c r="C235" s="135" t="s">
        <v>409</v>
      </c>
      <c r="D235" s="135" t="s">
        <v>150</v>
      </c>
      <c r="E235" s="136" t="s">
        <v>410</v>
      </c>
      <c r="F235" s="137" t="s">
        <v>411</v>
      </c>
      <c r="G235" s="138" t="s">
        <v>317</v>
      </c>
      <c r="H235" s="139">
        <v>234.998</v>
      </c>
      <c r="I235" s="331"/>
      <c r="J235" s="140">
        <f>ROUND(I235*H235,2)</f>
        <v>0</v>
      </c>
      <c r="K235" s="137" t="s">
        <v>154</v>
      </c>
      <c r="L235" s="26"/>
      <c r="M235" s="141" t="s">
        <v>1</v>
      </c>
      <c r="N235" s="142" t="s">
        <v>39</v>
      </c>
      <c r="O235" s="143">
        <v>0</v>
      </c>
      <c r="P235" s="143">
        <f>O235*H235</f>
        <v>0</v>
      </c>
      <c r="Q235" s="143">
        <v>0</v>
      </c>
      <c r="R235" s="143">
        <f>Q235*H235</f>
        <v>0</v>
      </c>
      <c r="S235" s="143">
        <v>0</v>
      </c>
      <c r="T235" s="144">
        <f>S235*H235</f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45" t="s">
        <v>221</v>
      </c>
      <c r="AT235" s="145" t="s">
        <v>150</v>
      </c>
      <c r="AU235" s="145" t="s">
        <v>84</v>
      </c>
      <c r="AY235" s="13" t="s">
        <v>147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3" t="s">
        <v>82</v>
      </c>
      <c r="BK235" s="146">
        <f>ROUND(I235*H235,2)</f>
        <v>0</v>
      </c>
      <c r="BL235" s="13" t="s">
        <v>221</v>
      </c>
      <c r="BM235" s="145" t="s">
        <v>412</v>
      </c>
    </row>
    <row r="236" spans="2:63" s="9" customFormat="1" ht="22.9" customHeight="1">
      <c r="B236" s="122"/>
      <c r="D236" s="123" t="s">
        <v>73</v>
      </c>
      <c r="E236" s="132" t="s">
        <v>413</v>
      </c>
      <c r="F236" s="132" t="s">
        <v>414</v>
      </c>
      <c r="J236" s="133">
        <f>BK236</f>
        <v>0</v>
      </c>
      <c r="L236" s="122"/>
      <c r="M236" s="126"/>
      <c r="N236" s="127"/>
      <c r="O236" s="127"/>
      <c r="P236" s="128">
        <f>SUM(P237:P251)</f>
        <v>144.5076</v>
      </c>
      <c r="Q236" s="127"/>
      <c r="R236" s="128">
        <f>SUM(R237:R251)</f>
        <v>0.21531</v>
      </c>
      <c r="S236" s="127"/>
      <c r="T236" s="129">
        <f>SUM(T237:T251)</f>
        <v>0</v>
      </c>
      <c r="AR236" s="123" t="s">
        <v>84</v>
      </c>
      <c r="AT236" s="130" t="s">
        <v>73</v>
      </c>
      <c r="AU236" s="130" t="s">
        <v>82</v>
      </c>
      <c r="AY236" s="123" t="s">
        <v>147</v>
      </c>
      <c r="BK236" s="131">
        <f>SUM(BK237:BK251)</f>
        <v>0</v>
      </c>
    </row>
    <row r="237" spans="1:65" s="2" customFormat="1" ht="16.5" customHeight="1">
      <c r="A237" s="25"/>
      <c r="B237" s="134"/>
      <c r="C237" s="135" t="s">
        <v>415</v>
      </c>
      <c r="D237" s="135" t="s">
        <v>150</v>
      </c>
      <c r="E237" s="136" t="s">
        <v>416</v>
      </c>
      <c r="F237" s="137" t="s">
        <v>417</v>
      </c>
      <c r="G237" s="138" t="s">
        <v>153</v>
      </c>
      <c r="H237" s="139">
        <v>85.8</v>
      </c>
      <c r="I237" s="331"/>
      <c r="J237" s="140">
        <f>ROUND(I237*H237,2)</f>
        <v>0</v>
      </c>
      <c r="K237" s="137" t="s">
        <v>154</v>
      </c>
      <c r="L237" s="26"/>
      <c r="M237" s="141" t="s">
        <v>1</v>
      </c>
      <c r="N237" s="142" t="s">
        <v>40</v>
      </c>
      <c r="O237" s="143">
        <v>0.1</v>
      </c>
      <c r="P237" s="143">
        <f>O237*H237</f>
        <v>8.58</v>
      </c>
      <c r="Q237" s="143">
        <v>7E-05</v>
      </c>
      <c r="R237" s="143">
        <f>Q237*H237</f>
        <v>0.006005999999999999</v>
      </c>
      <c r="S237" s="143">
        <v>0</v>
      </c>
      <c r="T237" s="144">
        <f>S237*H237</f>
        <v>0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45" t="s">
        <v>221</v>
      </c>
      <c r="AT237" s="145" t="s">
        <v>150</v>
      </c>
      <c r="AU237" s="145" t="s">
        <v>84</v>
      </c>
      <c r="AY237" s="13" t="s">
        <v>147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3" t="s">
        <v>84</v>
      </c>
      <c r="BK237" s="146">
        <f>ROUND(I237*H237,2)</f>
        <v>0</v>
      </c>
      <c r="BL237" s="13" t="s">
        <v>221</v>
      </c>
      <c r="BM237" s="145" t="s">
        <v>418</v>
      </c>
    </row>
    <row r="238" spans="2:51" s="10" customFormat="1" ht="12">
      <c r="B238" s="147"/>
      <c r="D238" s="148" t="s">
        <v>157</v>
      </c>
      <c r="E238" s="149" t="s">
        <v>1</v>
      </c>
      <c r="F238" s="150" t="s">
        <v>419</v>
      </c>
      <c r="H238" s="151">
        <v>42</v>
      </c>
      <c r="L238" s="147"/>
      <c r="M238" s="152"/>
      <c r="N238" s="153"/>
      <c r="O238" s="153"/>
      <c r="P238" s="153"/>
      <c r="Q238" s="153"/>
      <c r="R238" s="153"/>
      <c r="S238" s="153"/>
      <c r="T238" s="154"/>
      <c r="AT238" s="149" t="s">
        <v>157</v>
      </c>
      <c r="AU238" s="149" t="s">
        <v>84</v>
      </c>
      <c r="AV238" s="10" t="s">
        <v>84</v>
      </c>
      <c r="AW238" s="10" t="s">
        <v>30</v>
      </c>
      <c r="AX238" s="10" t="s">
        <v>74</v>
      </c>
      <c r="AY238" s="149" t="s">
        <v>147</v>
      </c>
    </row>
    <row r="239" spans="2:51" s="10" customFormat="1" ht="12">
      <c r="B239" s="147"/>
      <c r="D239" s="148" t="s">
        <v>157</v>
      </c>
      <c r="E239" s="149" t="s">
        <v>1</v>
      </c>
      <c r="F239" s="150" t="s">
        <v>420</v>
      </c>
      <c r="H239" s="151">
        <v>28.8</v>
      </c>
      <c r="L239" s="147"/>
      <c r="M239" s="152"/>
      <c r="N239" s="153"/>
      <c r="O239" s="153"/>
      <c r="P239" s="153"/>
      <c r="Q239" s="153"/>
      <c r="R239" s="153"/>
      <c r="S239" s="153"/>
      <c r="T239" s="154"/>
      <c r="AT239" s="149" t="s">
        <v>157</v>
      </c>
      <c r="AU239" s="149" t="s">
        <v>84</v>
      </c>
      <c r="AV239" s="10" t="s">
        <v>84</v>
      </c>
      <c r="AW239" s="10" t="s">
        <v>30</v>
      </c>
      <c r="AX239" s="10" t="s">
        <v>74</v>
      </c>
      <c r="AY239" s="149" t="s">
        <v>147</v>
      </c>
    </row>
    <row r="240" spans="2:51" s="10" customFormat="1" ht="12">
      <c r="B240" s="147"/>
      <c r="D240" s="148" t="s">
        <v>157</v>
      </c>
      <c r="E240" s="149" t="s">
        <v>1</v>
      </c>
      <c r="F240" s="150" t="s">
        <v>421</v>
      </c>
      <c r="H240" s="151">
        <v>15</v>
      </c>
      <c r="L240" s="147"/>
      <c r="M240" s="152"/>
      <c r="N240" s="153"/>
      <c r="O240" s="153"/>
      <c r="P240" s="153"/>
      <c r="Q240" s="153"/>
      <c r="R240" s="153"/>
      <c r="S240" s="153"/>
      <c r="T240" s="154"/>
      <c r="AT240" s="149" t="s">
        <v>157</v>
      </c>
      <c r="AU240" s="149" t="s">
        <v>84</v>
      </c>
      <c r="AV240" s="10" t="s">
        <v>84</v>
      </c>
      <c r="AW240" s="10" t="s">
        <v>30</v>
      </c>
      <c r="AX240" s="10" t="s">
        <v>74</v>
      </c>
      <c r="AY240" s="149" t="s">
        <v>147</v>
      </c>
    </row>
    <row r="241" spans="2:51" s="11" customFormat="1" ht="12">
      <c r="B241" s="155"/>
      <c r="D241" s="148" t="s">
        <v>157</v>
      </c>
      <c r="E241" s="156" t="s">
        <v>1</v>
      </c>
      <c r="F241" s="157" t="s">
        <v>359</v>
      </c>
      <c r="H241" s="158">
        <v>85.8</v>
      </c>
      <c r="L241" s="155"/>
      <c r="M241" s="159"/>
      <c r="N241" s="160"/>
      <c r="O241" s="160"/>
      <c r="P241" s="160"/>
      <c r="Q241" s="160"/>
      <c r="R241" s="160"/>
      <c r="S241" s="160"/>
      <c r="T241" s="161"/>
      <c r="AT241" s="156" t="s">
        <v>157</v>
      </c>
      <c r="AU241" s="156" t="s">
        <v>84</v>
      </c>
      <c r="AV241" s="11" t="s">
        <v>155</v>
      </c>
      <c r="AW241" s="11" t="s">
        <v>30</v>
      </c>
      <c r="AX241" s="11" t="s">
        <v>82</v>
      </c>
      <c r="AY241" s="156" t="s">
        <v>147</v>
      </c>
    </row>
    <row r="242" spans="1:65" s="2" customFormat="1" ht="24.2" customHeight="1">
      <c r="A242" s="25"/>
      <c r="B242" s="134"/>
      <c r="C242" s="135" t="s">
        <v>422</v>
      </c>
      <c r="D242" s="135" t="s">
        <v>150</v>
      </c>
      <c r="E242" s="136" t="s">
        <v>423</v>
      </c>
      <c r="F242" s="137" t="s">
        <v>424</v>
      </c>
      <c r="G242" s="138" t="s">
        <v>153</v>
      </c>
      <c r="H242" s="139">
        <v>85.8</v>
      </c>
      <c r="I242" s="331"/>
      <c r="J242" s="140">
        <f>ROUND(I242*H242,2)</f>
        <v>0</v>
      </c>
      <c r="K242" s="137" t="s">
        <v>154</v>
      </c>
      <c r="L242" s="26"/>
      <c r="M242" s="141" t="s">
        <v>1</v>
      </c>
      <c r="N242" s="142" t="s">
        <v>40</v>
      </c>
      <c r="O242" s="143">
        <v>0.184</v>
      </c>
      <c r="P242" s="143">
        <f>O242*H242</f>
        <v>15.787199999999999</v>
      </c>
      <c r="Q242" s="143">
        <v>0.00014</v>
      </c>
      <c r="R242" s="143">
        <f>Q242*H242</f>
        <v>0.012011999999999998</v>
      </c>
      <c r="S242" s="143">
        <v>0</v>
      </c>
      <c r="T242" s="144">
        <f>S242*H242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45" t="s">
        <v>221</v>
      </c>
      <c r="AT242" s="145" t="s">
        <v>150</v>
      </c>
      <c r="AU242" s="145" t="s">
        <v>84</v>
      </c>
      <c r="AY242" s="13" t="s">
        <v>147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3" t="s">
        <v>84</v>
      </c>
      <c r="BK242" s="146">
        <f>ROUND(I242*H242,2)</f>
        <v>0</v>
      </c>
      <c r="BL242" s="13" t="s">
        <v>221</v>
      </c>
      <c r="BM242" s="145" t="s">
        <v>425</v>
      </c>
    </row>
    <row r="243" spans="2:51" s="10" customFormat="1" ht="12">
      <c r="B243" s="147"/>
      <c r="D243" s="148" t="s">
        <v>157</v>
      </c>
      <c r="E243" s="149" t="s">
        <v>1</v>
      </c>
      <c r="F243" s="150" t="s">
        <v>426</v>
      </c>
      <c r="H243" s="151">
        <v>85.8</v>
      </c>
      <c r="L243" s="147"/>
      <c r="M243" s="152"/>
      <c r="N243" s="153"/>
      <c r="O243" s="153"/>
      <c r="P243" s="153"/>
      <c r="Q243" s="153"/>
      <c r="R243" s="153"/>
      <c r="S243" s="153"/>
      <c r="T243" s="154"/>
      <c r="AT243" s="149" t="s">
        <v>157</v>
      </c>
      <c r="AU243" s="149" t="s">
        <v>84</v>
      </c>
      <c r="AV243" s="10" t="s">
        <v>84</v>
      </c>
      <c r="AW243" s="10" t="s">
        <v>30</v>
      </c>
      <c r="AX243" s="10" t="s">
        <v>82</v>
      </c>
      <c r="AY243" s="149" t="s">
        <v>147</v>
      </c>
    </row>
    <row r="244" spans="1:65" s="2" customFormat="1" ht="24.2" customHeight="1">
      <c r="A244" s="25"/>
      <c r="B244" s="134"/>
      <c r="C244" s="135" t="s">
        <v>427</v>
      </c>
      <c r="D244" s="135" t="s">
        <v>150</v>
      </c>
      <c r="E244" s="136" t="s">
        <v>428</v>
      </c>
      <c r="F244" s="137" t="s">
        <v>429</v>
      </c>
      <c r="G244" s="138" t="s">
        <v>153</v>
      </c>
      <c r="H244" s="139">
        <v>85.8</v>
      </c>
      <c r="I244" s="331"/>
      <c r="J244" s="140">
        <f>ROUND(I244*H244,2)</f>
        <v>0</v>
      </c>
      <c r="K244" s="137" t="s">
        <v>154</v>
      </c>
      <c r="L244" s="26"/>
      <c r="M244" s="141" t="s">
        <v>1</v>
      </c>
      <c r="N244" s="142" t="s">
        <v>40</v>
      </c>
      <c r="O244" s="143">
        <v>0.166</v>
      </c>
      <c r="P244" s="143">
        <f>O244*H244</f>
        <v>14.2428</v>
      </c>
      <c r="Q244" s="143">
        <v>0.00012</v>
      </c>
      <c r="R244" s="143">
        <f>Q244*H244</f>
        <v>0.010296</v>
      </c>
      <c r="S244" s="143">
        <v>0</v>
      </c>
      <c r="T244" s="144">
        <f>S244*H244</f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45" t="s">
        <v>221</v>
      </c>
      <c r="AT244" s="145" t="s">
        <v>150</v>
      </c>
      <c r="AU244" s="145" t="s">
        <v>84</v>
      </c>
      <c r="AY244" s="13" t="s">
        <v>147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3" t="s">
        <v>84</v>
      </c>
      <c r="BK244" s="146">
        <f>ROUND(I244*H244,2)</f>
        <v>0</v>
      </c>
      <c r="BL244" s="13" t="s">
        <v>221</v>
      </c>
      <c r="BM244" s="145" t="s">
        <v>430</v>
      </c>
    </row>
    <row r="245" spans="1:65" s="2" customFormat="1" ht="24.2" customHeight="1">
      <c r="A245" s="25"/>
      <c r="B245" s="134"/>
      <c r="C245" s="135" t="s">
        <v>431</v>
      </c>
      <c r="D245" s="135" t="s">
        <v>150</v>
      </c>
      <c r="E245" s="136" t="s">
        <v>432</v>
      </c>
      <c r="F245" s="137" t="s">
        <v>433</v>
      </c>
      <c r="G245" s="138" t="s">
        <v>153</v>
      </c>
      <c r="H245" s="139">
        <v>85.8</v>
      </c>
      <c r="I245" s="331"/>
      <c r="J245" s="140">
        <f>ROUND(I245*H245,2)</f>
        <v>0</v>
      </c>
      <c r="K245" s="137" t="s">
        <v>154</v>
      </c>
      <c r="L245" s="26"/>
      <c r="M245" s="141" t="s">
        <v>1</v>
      </c>
      <c r="N245" s="142" t="s">
        <v>40</v>
      </c>
      <c r="O245" s="143">
        <v>0.172</v>
      </c>
      <c r="P245" s="143">
        <f>O245*H245</f>
        <v>14.757599999999998</v>
      </c>
      <c r="Q245" s="143">
        <v>0.00012</v>
      </c>
      <c r="R245" s="143">
        <f>Q245*H245</f>
        <v>0.010296</v>
      </c>
      <c r="S245" s="143">
        <v>0</v>
      </c>
      <c r="T245" s="144">
        <f>S245*H245</f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45" t="s">
        <v>221</v>
      </c>
      <c r="AT245" s="145" t="s">
        <v>150</v>
      </c>
      <c r="AU245" s="145" t="s">
        <v>84</v>
      </c>
      <c r="AY245" s="13" t="s">
        <v>147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3" t="s">
        <v>84</v>
      </c>
      <c r="BK245" s="146">
        <f>ROUND(I245*H245,2)</f>
        <v>0</v>
      </c>
      <c r="BL245" s="13" t="s">
        <v>221</v>
      </c>
      <c r="BM245" s="145" t="s">
        <v>434</v>
      </c>
    </row>
    <row r="246" spans="1:65" s="2" customFormat="1" ht="24.2" customHeight="1">
      <c r="A246" s="25"/>
      <c r="B246" s="134"/>
      <c r="C246" s="135" t="s">
        <v>435</v>
      </c>
      <c r="D246" s="135" t="s">
        <v>150</v>
      </c>
      <c r="E246" s="136" t="s">
        <v>436</v>
      </c>
      <c r="F246" s="137" t="s">
        <v>437</v>
      </c>
      <c r="G246" s="138" t="s">
        <v>153</v>
      </c>
      <c r="H246" s="139">
        <v>155</v>
      </c>
      <c r="I246" s="331"/>
      <c r="J246" s="140">
        <f>ROUND(I246*H246,2)</f>
        <v>0</v>
      </c>
      <c r="K246" s="137" t="s">
        <v>154</v>
      </c>
      <c r="L246" s="26"/>
      <c r="M246" s="141" t="s">
        <v>1</v>
      </c>
      <c r="N246" s="142" t="s">
        <v>40</v>
      </c>
      <c r="O246" s="143">
        <v>0.229</v>
      </c>
      <c r="P246" s="143">
        <f>O246*H246</f>
        <v>35.495000000000005</v>
      </c>
      <c r="Q246" s="143">
        <v>0.00034</v>
      </c>
      <c r="R246" s="143">
        <f>Q246*H246</f>
        <v>0.052700000000000004</v>
      </c>
      <c r="S246" s="143">
        <v>0</v>
      </c>
      <c r="T246" s="144">
        <f>S246*H246</f>
        <v>0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45" t="s">
        <v>221</v>
      </c>
      <c r="AT246" s="145" t="s">
        <v>150</v>
      </c>
      <c r="AU246" s="145" t="s">
        <v>84</v>
      </c>
      <c r="AY246" s="13" t="s">
        <v>147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3" t="s">
        <v>84</v>
      </c>
      <c r="BK246" s="146">
        <f>ROUND(I246*H246,2)</f>
        <v>0</v>
      </c>
      <c r="BL246" s="13" t="s">
        <v>221</v>
      </c>
      <c r="BM246" s="145" t="s">
        <v>438</v>
      </c>
    </row>
    <row r="247" spans="2:51" s="10" customFormat="1" ht="12">
      <c r="B247" s="147"/>
      <c r="D247" s="148" t="s">
        <v>157</v>
      </c>
      <c r="E247" s="149" t="s">
        <v>1</v>
      </c>
      <c r="F247" s="150" t="s">
        <v>439</v>
      </c>
      <c r="H247" s="151">
        <v>125</v>
      </c>
      <c r="L247" s="147"/>
      <c r="M247" s="152"/>
      <c r="N247" s="153"/>
      <c r="O247" s="153"/>
      <c r="P247" s="153"/>
      <c r="Q247" s="153"/>
      <c r="R247" s="153"/>
      <c r="S247" s="153"/>
      <c r="T247" s="154"/>
      <c r="AT247" s="149" t="s">
        <v>157</v>
      </c>
      <c r="AU247" s="149" t="s">
        <v>84</v>
      </c>
      <c r="AV247" s="10" t="s">
        <v>84</v>
      </c>
      <c r="AW247" s="10" t="s">
        <v>30</v>
      </c>
      <c r="AX247" s="10" t="s">
        <v>74</v>
      </c>
      <c r="AY247" s="149" t="s">
        <v>147</v>
      </c>
    </row>
    <row r="248" spans="2:51" s="10" customFormat="1" ht="12">
      <c r="B248" s="147"/>
      <c r="D248" s="148" t="s">
        <v>157</v>
      </c>
      <c r="E248" s="149" t="s">
        <v>1</v>
      </c>
      <c r="F248" s="150" t="s">
        <v>440</v>
      </c>
      <c r="H248" s="151">
        <v>30</v>
      </c>
      <c r="L248" s="147"/>
      <c r="M248" s="152"/>
      <c r="N248" s="153"/>
      <c r="O248" s="153"/>
      <c r="P248" s="153"/>
      <c r="Q248" s="153"/>
      <c r="R248" s="153"/>
      <c r="S248" s="153"/>
      <c r="T248" s="154"/>
      <c r="AT248" s="149" t="s">
        <v>157</v>
      </c>
      <c r="AU248" s="149" t="s">
        <v>84</v>
      </c>
      <c r="AV248" s="10" t="s">
        <v>84</v>
      </c>
      <c r="AW248" s="10" t="s">
        <v>30</v>
      </c>
      <c r="AX248" s="10" t="s">
        <v>74</v>
      </c>
      <c r="AY248" s="149" t="s">
        <v>147</v>
      </c>
    </row>
    <row r="249" spans="2:51" s="11" customFormat="1" ht="12">
      <c r="B249" s="155"/>
      <c r="D249" s="148" t="s">
        <v>157</v>
      </c>
      <c r="E249" s="156" t="s">
        <v>1</v>
      </c>
      <c r="F249" s="157" t="s">
        <v>359</v>
      </c>
      <c r="H249" s="158">
        <v>155</v>
      </c>
      <c r="L249" s="155"/>
      <c r="M249" s="159"/>
      <c r="N249" s="160"/>
      <c r="O249" s="160"/>
      <c r="P249" s="160"/>
      <c r="Q249" s="160"/>
      <c r="R249" s="160"/>
      <c r="S249" s="160"/>
      <c r="T249" s="161"/>
      <c r="AT249" s="156" t="s">
        <v>157</v>
      </c>
      <c r="AU249" s="156" t="s">
        <v>84</v>
      </c>
      <c r="AV249" s="11" t="s">
        <v>155</v>
      </c>
      <c r="AW249" s="11" t="s">
        <v>30</v>
      </c>
      <c r="AX249" s="11" t="s">
        <v>82</v>
      </c>
      <c r="AY249" s="156" t="s">
        <v>147</v>
      </c>
    </row>
    <row r="250" spans="1:65" s="2" customFormat="1" ht="24.2" customHeight="1">
      <c r="A250" s="25"/>
      <c r="B250" s="134"/>
      <c r="C250" s="135" t="s">
        <v>441</v>
      </c>
      <c r="D250" s="135" t="s">
        <v>150</v>
      </c>
      <c r="E250" s="136" t="s">
        <v>442</v>
      </c>
      <c r="F250" s="137" t="s">
        <v>443</v>
      </c>
      <c r="G250" s="138" t="s">
        <v>153</v>
      </c>
      <c r="H250" s="139">
        <v>155</v>
      </c>
      <c r="I250" s="331"/>
      <c r="J250" s="140">
        <f>ROUND(I250*H250,2)</f>
        <v>0</v>
      </c>
      <c r="K250" s="137" t="s">
        <v>154</v>
      </c>
      <c r="L250" s="26"/>
      <c r="M250" s="141" t="s">
        <v>1</v>
      </c>
      <c r="N250" s="142" t="s">
        <v>40</v>
      </c>
      <c r="O250" s="143">
        <v>0.075</v>
      </c>
      <c r="P250" s="143">
        <f>O250*H250</f>
        <v>11.625</v>
      </c>
      <c r="Q250" s="143">
        <v>0.0002</v>
      </c>
      <c r="R250" s="143">
        <f>Q250*H250</f>
        <v>0.031</v>
      </c>
      <c r="S250" s="143">
        <v>0</v>
      </c>
      <c r="T250" s="144">
        <f>S250*H250</f>
        <v>0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45" t="s">
        <v>221</v>
      </c>
      <c r="AT250" s="145" t="s">
        <v>150</v>
      </c>
      <c r="AU250" s="145" t="s">
        <v>84</v>
      </c>
      <c r="AY250" s="13" t="s">
        <v>147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3" t="s">
        <v>84</v>
      </c>
      <c r="BK250" s="146">
        <f>ROUND(I250*H250,2)</f>
        <v>0</v>
      </c>
      <c r="BL250" s="13" t="s">
        <v>221</v>
      </c>
      <c r="BM250" s="145" t="s">
        <v>444</v>
      </c>
    </row>
    <row r="251" spans="1:65" s="2" customFormat="1" ht="16.5" customHeight="1">
      <c r="A251" s="25"/>
      <c r="B251" s="134"/>
      <c r="C251" s="135" t="s">
        <v>445</v>
      </c>
      <c r="D251" s="135" t="s">
        <v>150</v>
      </c>
      <c r="E251" s="136" t="s">
        <v>446</v>
      </c>
      <c r="F251" s="137" t="s">
        <v>447</v>
      </c>
      <c r="G251" s="138" t="s">
        <v>153</v>
      </c>
      <c r="H251" s="139">
        <v>155</v>
      </c>
      <c r="I251" s="331"/>
      <c r="J251" s="140">
        <f>ROUND(I251*H251,2)</f>
        <v>0</v>
      </c>
      <c r="K251" s="137" t="s">
        <v>154</v>
      </c>
      <c r="L251" s="26"/>
      <c r="M251" s="141" t="s">
        <v>1</v>
      </c>
      <c r="N251" s="142" t="s">
        <v>40</v>
      </c>
      <c r="O251" s="143">
        <v>0.284</v>
      </c>
      <c r="P251" s="143">
        <f>O251*H251</f>
        <v>44.019999999999996</v>
      </c>
      <c r="Q251" s="143">
        <v>0.0006</v>
      </c>
      <c r="R251" s="143">
        <f>Q251*H251</f>
        <v>0.09299999999999999</v>
      </c>
      <c r="S251" s="143">
        <v>0</v>
      </c>
      <c r="T251" s="144">
        <f>S251*H251</f>
        <v>0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45" t="s">
        <v>221</v>
      </c>
      <c r="AT251" s="145" t="s">
        <v>150</v>
      </c>
      <c r="AU251" s="145" t="s">
        <v>84</v>
      </c>
      <c r="AY251" s="13" t="s">
        <v>147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3" t="s">
        <v>84</v>
      </c>
      <c r="BK251" s="146">
        <f>ROUND(I251*H251,2)</f>
        <v>0</v>
      </c>
      <c r="BL251" s="13" t="s">
        <v>221</v>
      </c>
      <c r="BM251" s="145" t="s">
        <v>448</v>
      </c>
    </row>
    <row r="252" spans="2:63" s="9" customFormat="1" ht="22.9" customHeight="1">
      <c r="B252" s="122"/>
      <c r="D252" s="123" t="s">
        <v>73</v>
      </c>
      <c r="E252" s="132" t="s">
        <v>449</v>
      </c>
      <c r="F252" s="132" t="s">
        <v>450</v>
      </c>
      <c r="J252" s="133">
        <f>BK252</f>
        <v>0</v>
      </c>
      <c r="L252" s="122"/>
      <c r="M252" s="126"/>
      <c r="N252" s="127"/>
      <c r="O252" s="127"/>
      <c r="P252" s="128">
        <f>SUM(P253:P256)</f>
        <v>68.64000000000001</v>
      </c>
      <c r="Q252" s="127"/>
      <c r="R252" s="128">
        <f>SUM(R253:R256)</f>
        <v>0.4884</v>
      </c>
      <c r="S252" s="127"/>
      <c r="T252" s="129">
        <f>SUM(T253:T256)</f>
        <v>0.1023</v>
      </c>
      <c r="AR252" s="123" t="s">
        <v>84</v>
      </c>
      <c r="AT252" s="130" t="s">
        <v>73</v>
      </c>
      <c r="AU252" s="130" t="s">
        <v>82</v>
      </c>
      <c r="AY252" s="123" t="s">
        <v>147</v>
      </c>
      <c r="BK252" s="131">
        <f>SUM(BK253:BK256)</f>
        <v>0</v>
      </c>
    </row>
    <row r="253" spans="1:65" s="2" customFormat="1" ht="16.5" customHeight="1">
      <c r="A253" s="25"/>
      <c r="B253" s="134"/>
      <c r="C253" s="135" t="s">
        <v>451</v>
      </c>
      <c r="D253" s="135" t="s">
        <v>150</v>
      </c>
      <c r="E253" s="136" t="s">
        <v>452</v>
      </c>
      <c r="F253" s="137" t="s">
        <v>453</v>
      </c>
      <c r="G253" s="138" t="s">
        <v>153</v>
      </c>
      <c r="H253" s="139">
        <v>330</v>
      </c>
      <c r="I253" s="331"/>
      <c r="J253" s="140">
        <f>ROUND(I253*H253,2)</f>
        <v>0</v>
      </c>
      <c r="K253" s="137" t="s">
        <v>154</v>
      </c>
      <c r="L253" s="26"/>
      <c r="M253" s="141" t="s">
        <v>1</v>
      </c>
      <c r="N253" s="142" t="s">
        <v>40</v>
      </c>
      <c r="O253" s="143">
        <v>0.074</v>
      </c>
      <c r="P253" s="143">
        <f>O253*H253</f>
        <v>24.419999999999998</v>
      </c>
      <c r="Q253" s="143">
        <v>0.001</v>
      </c>
      <c r="R253" s="143">
        <f>Q253*H253</f>
        <v>0.33</v>
      </c>
      <c r="S253" s="143">
        <v>0.00031</v>
      </c>
      <c r="T253" s="144">
        <f>S253*H253</f>
        <v>0.1023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45" t="s">
        <v>221</v>
      </c>
      <c r="AT253" s="145" t="s">
        <v>150</v>
      </c>
      <c r="AU253" s="145" t="s">
        <v>84</v>
      </c>
      <c r="AY253" s="13" t="s">
        <v>147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3" t="s">
        <v>84</v>
      </c>
      <c r="BK253" s="146">
        <f>ROUND(I253*H253,2)</f>
        <v>0</v>
      </c>
      <c r="BL253" s="13" t="s">
        <v>221</v>
      </c>
      <c r="BM253" s="145" t="s">
        <v>454</v>
      </c>
    </row>
    <row r="254" spans="2:51" s="10" customFormat="1" ht="12">
      <c r="B254" s="147"/>
      <c r="D254" s="148" t="s">
        <v>157</v>
      </c>
      <c r="E254" s="149" t="s">
        <v>1</v>
      </c>
      <c r="F254" s="150" t="s">
        <v>769</v>
      </c>
      <c r="H254" s="151">
        <v>330</v>
      </c>
      <c r="L254" s="147"/>
      <c r="M254" s="152"/>
      <c r="N254" s="153"/>
      <c r="O254" s="153"/>
      <c r="P254" s="153"/>
      <c r="Q254" s="153"/>
      <c r="R254" s="153"/>
      <c r="S254" s="153"/>
      <c r="T254" s="154"/>
      <c r="AT254" s="149" t="s">
        <v>157</v>
      </c>
      <c r="AU254" s="149" t="s">
        <v>84</v>
      </c>
      <c r="AV254" s="10" t="s">
        <v>84</v>
      </c>
      <c r="AW254" s="10" t="s">
        <v>30</v>
      </c>
      <c r="AX254" s="10" t="s">
        <v>82</v>
      </c>
      <c r="AY254" s="149" t="s">
        <v>147</v>
      </c>
    </row>
    <row r="255" spans="1:65" s="2" customFormat="1" ht="24.2" customHeight="1">
      <c r="A255" s="25"/>
      <c r="B255" s="134"/>
      <c r="C255" s="135" t="s">
        <v>455</v>
      </c>
      <c r="D255" s="135" t="s">
        <v>150</v>
      </c>
      <c r="E255" s="136" t="s">
        <v>456</v>
      </c>
      <c r="F255" s="137" t="s">
        <v>457</v>
      </c>
      <c r="G255" s="138" t="s">
        <v>153</v>
      </c>
      <c r="H255" s="139">
        <v>330</v>
      </c>
      <c r="I255" s="331"/>
      <c r="J255" s="140">
        <f>ROUND(I255*H255,2)</f>
        <v>0</v>
      </c>
      <c r="K255" s="137" t="s">
        <v>154</v>
      </c>
      <c r="L255" s="26"/>
      <c r="M255" s="141" t="s">
        <v>1</v>
      </c>
      <c r="N255" s="142" t="s">
        <v>40</v>
      </c>
      <c r="O255" s="143">
        <v>0.033</v>
      </c>
      <c r="P255" s="143">
        <f>O255*H255</f>
        <v>10.89</v>
      </c>
      <c r="Q255" s="143">
        <v>0.0002</v>
      </c>
      <c r="R255" s="143">
        <f>Q255*H255</f>
        <v>0.066</v>
      </c>
      <c r="S255" s="143">
        <v>0</v>
      </c>
      <c r="T255" s="144">
        <f>S255*H255</f>
        <v>0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45" t="s">
        <v>221</v>
      </c>
      <c r="AT255" s="145" t="s">
        <v>150</v>
      </c>
      <c r="AU255" s="145" t="s">
        <v>84</v>
      </c>
      <c r="AY255" s="13" t="s">
        <v>147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3" t="s">
        <v>84</v>
      </c>
      <c r="BK255" s="146">
        <f>ROUND(I255*H255,2)</f>
        <v>0</v>
      </c>
      <c r="BL255" s="13" t="s">
        <v>221</v>
      </c>
      <c r="BM255" s="145" t="s">
        <v>458</v>
      </c>
    </row>
    <row r="256" spans="1:65" s="2" customFormat="1" ht="33" customHeight="1">
      <c r="A256" s="25"/>
      <c r="B256" s="134"/>
      <c r="C256" s="135" t="s">
        <v>459</v>
      </c>
      <c r="D256" s="135" t="s">
        <v>150</v>
      </c>
      <c r="E256" s="136" t="s">
        <v>460</v>
      </c>
      <c r="F256" s="137" t="s">
        <v>461</v>
      </c>
      <c r="G256" s="138" t="s">
        <v>153</v>
      </c>
      <c r="H256" s="139">
        <v>330</v>
      </c>
      <c r="I256" s="331"/>
      <c r="J256" s="140">
        <f>ROUND(I256*H256,2)</f>
        <v>0</v>
      </c>
      <c r="K256" s="137" t="s">
        <v>154</v>
      </c>
      <c r="L256" s="26"/>
      <c r="M256" s="171" t="s">
        <v>1</v>
      </c>
      <c r="N256" s="172" t="s">
        <v>40</v>
      </c>
      <c r="O256" s="173">
        <v>0.101</v>
      </c>
      <c r="P256" s="173">
        <f>O256*H256</f>
        <v>33.330000000000005</v>
      </c>
      <c r="Q256" s="173">
        <v>0.00028</v>
      </c>
      <c r="R256" s="173">
        <f>Q256*H256</f>
        <v>0.0924</v>
      </c>
      <c r="S256" s="173">
        <v>0</v>
      </c>
      <c r="T256" s="174">
        <f>S256*H256</f>
        <v>0</v>
      </c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45" t="s">
        <v>221</v>
      </c>
      <c r="AT256" s="145" t="s">
        <v>150</v>
      </c>
      <c r="AU256" s="145" t="s">
        <v>84</v>
      </c>
      <c r="AY256" s="13" t="s">
        <v>147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3" t="s">
        <v>84</v>
      </c>
      <c r="BK256" s="146">
        <f>ROUND(I256*H256,2)</f>
        <v>0</v>
      </c>
      <c r="BL256" s="13" t="s">
        <v>221</v>
      </c>
      <c r="BM256" s="145" t="s">
        <v>462</v>
      </c>
    </row>
    <row r="257" spans="1:31" s="2" customFormat="1" ht="6.95" customHeight="1">
      <c r="A257" s="25"/>
      <c r="B257" s="39"/>
      <c r="C257" s="40"/>
      <c r="D257" s="40"/>
      <c r="E257" s="40"/>
      <c r="F257" s="40"/>
      <c r="G257" s="40"/>
      <c r="H257" s="40"/>
      <c r="I257" s="40"/>
      <c r="J257" s="40"/>
      <c r="K257" s="40"/>
      <c r="L257" s="26"/>
      <c r="M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</row>
  </sheetData>
  <sheetProtection password="DAFF" sheet="1" objects="1" scenarios="1"/>
  <autoFilter ref="C131:K256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B1:U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1" width="11.28125" style="178" hidden="1" customWidth="1"/>
    <col min="22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762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745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'EL - vchod F - položky'!F48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'EL - vchod F - položky'!H48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P54"/>
  <sheetViews>
    <sheetView view="pageBreakPreview" zoomScaleSheetLayoutView="100" workbookViewId="0" topLeftCell="A1">
      <pane ySplit="5" topLeftCell="A6" activePane="bottomLeft" state="frozen"/>
      <selection pane="topLeft" activeCell="W18" sqref="W18"/>
      <selection pane="bottomLeft" activeCell="G22" sqref="G9:G22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761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667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f>A7+1</f>
        <v>2</v>
      </c>
      <c r="B8" s="252" t="s">
        <v>706</v>
      </c>
      <c r="C8" s="253"/>
      <c r="D8" s="253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51">A8+1</f>
        <v>3</v>
      </c>
      <c r="B9" s="211" t="s">
        <v>707</v>
      </c>
      <c r="C9" s="253" t="s">
        <v>367</v>
      </c>
      <c r="D9" s="211">
        <v>20</v>
      </c>
      <c r="E9" s="262"/>
      <c r="F9" s="257">
        <f>D9*E9</f>
        <v>0</v>
      </c>
      <c r="G9" s="262"/>
      <c r="H9" s="257">
        <f>D9*G9</f>
        <v>0</v>
      </c>
      <c r="I9" s="257">
        <f>F9+H9</f>
        <v>0</v>
      </c>
      <c r="K9" s="254">
        <v>24.3</v>
      </c>
      <c r="L9" s="255"/>
      <c r="M9" s="254">
        <v>23</v>
      </c>
      <c r="N9" s="256"/>
      <c r="O9" s="256"/>
    </row>
    <row r="10" spans="1:15" ht="15">
      <c r="A10" s="246">
        <f t="shared" si="0"/>
        <v>4</v>
      </c>
      <c r="B10" s="211" t="s">
        <v>708</v>
      </c>
      <c r="C10" s="253" t="s">
        <v>367</v>
      </c>
      <c r="D10" s="211">
        <v>10</v>
      </c>
      <c r="E10" s="262"/>
      <c r="F10" s="257">
        <f aca="true" t="shared" si="1" ref="F10:F27">D10*E10</f>
        <v>0</v>
      </c>
      <c r="G10" s="262"/>
      <c r="H10" s="257">
        <f aca="true" t="shared" si="2" ref="H10:H27">D10*G10</f>
        <v>0</v>
      </c>
      <c r="I10" s="257">
        <f aca="true" t="shared" si="3" ref="I10:I27">F10+H10</f>
        <v>0</v>
      </c>
      <c r="K10" s="254">
        <v>16.8</v>
      </c>
      <c r="L10" s="255"/>
      <c r="M10" s="254">
        <v>22</v>
      </c>
      <c r="N10" s="256"/>
      <c r="O10" s="256"/>
    </row>
    <row r="11" spans="1:15" ht="15">
      <c r="A11" s="246">
        <f t="shared" si="0"/>
        <v>5</v>
      </c>
      <c r="B11" s="211" t="s">
        <v>709</v>
      </c>
      <c r="C11" s="253" t="s">
        <v>367</v>
      </c>
      <c r="D11" s="211">
        <v>4</v>
      </c>
      <c r="E11" s="262"/>
      <c r="F11" s="257">
        <f t="shared" si="1"/>
        <v>0</v>
      </c>
      <c r="G11" s="262"/>
      <c r="H11" s="257">
        <f t="shared" si="2"/>
        <v>0</v>
      </c>
      <c r="I11" s="257">
        <f t="shared" si="3"/>
        <v>0</v>
      </c>
      <c r="K11" s="254">
        <v>7.54</v>
      </c>
      <c r="L11" s="255"/>
      <c r="M11" s="254">
        <v>22</v>
      </c>
      <c r="N11" s="256"/>
      <c r="O11" s="256"/>
    </row>
    <row r="12" spans="1:15" ht="15">
      <c r="A12" s="246">
        <f t="shared" si="0"/>
        <v>6</v>
      </c>
      <c r="B12" s="211" t="s">
        <v>710</v>
      </c>
      <c r="C12" s="253" t="s">
        <v>367</v>
      </c>
      <c r="D12" s="211">
        <v>30</v>
      </c>
      <c r="E12" s="262"/>
      <c r="F12" s="257">
        <f t="shared" si="1"/>
        <v>0</v>
      </c>
      <c r="G12" s="262"/>
      <c r="H12" s="257">
        <f t="shared" si="2"/>
        <v>0</v>
      </c>
      <c r="I12" s="257">
        <f t="shared" si="3"/>
        <v>0</v>
      </c>
      <c r="K12" s="254">
        <v>56.47</v>
      </c>
      <c r="L12" s="255"/>
      <c r="M12" s="254">
        <v>65</v>
      </c>
      <c r="N12" s="256"/>
      <c r="O12" s="256"/>
    </row>
    <row r="13" spans="1:15" ht="15">
      <c r="A13" s="246">
        <f t="shared" si="0"/>
        <v>7</v>
      </c>
      <c r="B13" s="211" t="s">
        <v>711</v>
      </c>
      <c r="C13" s="253" t="s">
        <v>299</v>
      </c>
      <c r="D13" s="211">
        <v>5</v>
      </c>
      <c r="E13" s="262"/>
      <c r="F13" s="257">
        <f t="shared" si="1"/>
        <v>0</v>
      </c>
      <c r="G13" s="262"/>
      <c r="H13" s="257">
        <f t="shared" si="2"/>
        <v>0</v>
      </c>
      <c r="I13" s="257">
        <f t="shared" si="3"/>
        <v>0</v>
      </c>
      <c r="K13" s="254">
        <v>27.7</v>
      </c>
      <c r="L13" s="255"/>
      <c r="M13" s="254">
        <v>32</v>
      </c>
      <c r="N13" s="256"/>
      <c r="O13" s="256"/>
    </row>
    <row r="14" spans="1:15" ht="15">
      <c r="A14" s="246">
        <f t="shared" si="0"/>
        <v>8</v>
      </c>
      <c r="B14" s="211" t="s">
        <v>712</v>
      </c>
      <c r="C14" s="253" t="s">
        <v>299</v>
      </c>
      <c r="D14" s="211">
        <v>4</v>
      </c>
      <c r="E14" s="262"/>
      <c r="F14" s="257">
        <f t="shared" si="1"/>
        <v>0</v>
      </c>
      <c r="G14" s="262"/>
      <c r="H14" s="257">
        <f t="shared" si="2"/>
        <v>0</v>
      </c>
      <c r="I14" s="257">
        <f t="shared" si="3"/>
        <v>0</v>
      </c>
      <c r="K14" s="254">
        <v>32.6</v>
      </c>
      <c r="L14" s="255"/>
      <c r="M14" s="254">
        <v>12</v>
      </c>
      <c r="N14" s="256"/>
      <c r="O14" s="256"/>
    </row>
    <row r="15" spans="1:15" ht="15">
      <c r="A15" s="246">
        <f t="shared" si="0"/>
        <v>9</v>
      </c>
      <c r="B15" s="211" t="s">
        <v>713</v>
      </c>
      <c r="C15" s="253" t="s">
        <v>299</v>
      </c>
      <c r="D15" s="211">
        <v>5</v>
      </c>
      <c r="E15" s="262"/>
      <c r="F15" s="257">
        <f t="shared" si="1"/>
        <v>0</v>
      </c>
      <c r="G15" s="262"/>
      <c r="H15" s="257">
        <f t="shared" si="2"/>
        <v>0</v>
      </c>
      <c r="I15" s="257">
        <f t="shared" si="3"/>
        <v>0</v>
      </c>
      <c r="K15" s="254">
        <v>37.95</v>
      </c>
      <c r="L15" s="255"/>
      <c r="M15" s="254">
        <v>56</v>
      </c>
      <c r="N15" s="256"/>
      <c r="O15" s="256"/>
    </row>
    <row r="16" spans="1:15" ht="15">
      <c r="A16" s="246">
        <f t="shared" si="0"/>
        <v>10</v>
      </c>
      <c r="B16" s="211" t="s">
        <v>714</v>
      </c>
      <c r="C16" s="253" t="s">
        <v>299</v>
      </c>
      <c r="D16" s="211">
        <v>3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18.2</v>
      </c>
      <c r="L16" s="255"/>
      <c r="M16" s="254">
        <v>50</v>
      </c>
      <c r="N16" s="256"/>
      <c r="O16" s="256"/>
    </row>
    <row r="17" spans="1:15" ht="15">
      <c r="A17" s="246">
        <f t="shared" si="0"/>
        <v>11</v>
      </c>
      <c r="B17" s="211" t="s">
        <v>715</v>
      </c>
      <c r="C17" s="253" t="s">
        <v>299</v>
      </c>
      <c r="D17" s="211">
        <v>3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180</v>
      </c>
      <c r="L17" s="255"/>
      <c r="M17" s="254">
        <v>150</v>
      </c>
      <c r="N17" s="256"/>
      <c r="O17" s="256"/>
    </row>
    <row r="18" spans="1:15" ht="15">
      <c r="A18" s="246">
        <f t="shared" si="0"/>
        <v>12</v>
      </c>
      <c r="B18" s="211" t="s">
        <v>716</v>
      </c>
      <c r="C18" s="253" t="s">
        <v>299</v>
      </c>
      <c r="D18" s="211">
        <v>2</v>
      </c>
      <c r="E18" s="262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4">
        <v>280</v>
      </c>
      <c r="L18" s="255"/>
      <c r="M18" s="254">
        <v>180</v>
      </c>
      <c r="N18" s="256"/>
      <c r="O18" s="256"/>
    </row>
    <row r="19" spans="1:15" ht="15">
      <c r="A19" s="246">
        <f t="shared" si="0"/>
        <v>13</v>
      </c>
      <c r="B19" s="211" t="s">
        <v>717</v>
      </c>
      <c r="C19" s="253" t="s">
        <v>299</v>
      </c>
      <c r="D19" s="211">
        <v>2</v>
      </c>
      <c r="E19" s="262"/>
      <c r="F19" s="257">
        <f t="shared" si="1"/>
        <v>0</v>
      </c>
      <c r="G19" s="262"/>
      <c r="H19" s="257">
        <f t="shared" si="2"/>
        <v>0</v>
      </c>
      <c r="I19" s="257">
        <f t="shared" si="3"/>
        <v>0</v>
      </c>
      <c r="K19" s="254">
        <v>850</v>
      </c>
      <c r="L19" s="255"/>
      <c r="M19" s="254">
        <v>180</v>
      </c>
      <c r="N19" s="256"/>
      <c r="O19" s="256"/>
    </row>
    <row r="20" spans="1:15" ht="15">
      <c r="A20" s="246">
        <f t="shared" si="0"/>
        <v>14</v>
      </c>
      <c r="B20" s="211" t="s">
        <v>718</v>
      </c>
      <c r="C20" s="253" t="s">
        <v>299</v>
      </c>
      <c r="D20" s="211">
        <v>2</v>
      </c>
      <c r="E20" s="262"/>
      <c r="F20" s="257">
        <f t="shared" si="1"/>
        <v>0</v>
      </c>
      <c r="G20" s="262"/>
      <c r="H20" s="257">
        <f t="shared" si="2"/>
        <v>0</v>
      </c>
      <c r="I20" s="257">
        <f t="shared" si="3"/>
        <v>0</v>
      </c>
      <c r="K20" s="254">
        <v>750</v>
      </c>
      <c r="L20" s="255"/>
      <c r="M20" s="254">
        <v>180</v>
      </c>
      <c r="N20" s="256"/>
      <c r="O20" s="256"/>
    </row>
    <row r="21" spans="1:15" ht="24">
      <c r="A21" s="246">
        <f t="shared" si="0"/>
        <v>15</v>
      </c>
      <c r="B21" s="260" t="s">
        <v>719</v>
      </c>
      <c r="C21" s="253" t="s">
        <v>299</v>
      </c>
      <c r="D21" s="211">
        <v>0</v>
      </c>
      <c r="E21" s="262"/>
      <c r="F21" s="257">
        <f t="shared" si="1"/>
        <v>0</v>
      </c>
      <c r="G21" s="262"/>
      <c r="H21" s="257">
        <f t="shared" si="2"/>
        <v>0</v>
      </c>
      <c r="I21" s="257">
        <f t="shared" si="3"/>
        <v>0</v>
      </c>
      <c r="K21" s="254">
        <v>1150</v>
      </c>
      <c r="L21" s="255"/>
      <c r="M21" s="254">
        <v>180</v>
      </c>
      <c r="N21" s="256"/>
      <c r="O21" s="256"/>
    </row>
    <row r="22" spans="1:15" ht="15">
      <c r="A22" s="246">
        <f t="shared" si="0"/>
        <v>16</v>
      </c>
      <c r="B22" s="211" t="s">
        <v>720</v>
      </c>
      <c r="C22" s="253" t="s">
        <v>299</v>
      </c>
      <c r="D22" s="211">
        <v>1</v>
      </c>
      <c r="E22" s="262"/>
      <c r="F22" s="257">
        <f t="shared" si="1"/>
        <v>0</v>
      </c>
      <c r="G22" s="262"/>
      <c r="H22" s="257">
        <f t="shared" si="2"/>
        <v>0</v>
      </c>
      <c r="I22" s="257">
        <f t="shared" si="3"/>
        <v>0</v>
      </c>
      <c r="K22" s="254">
        <v>85.9</v>
      </c>
      <c r="L22" s="255"/>
      <c r="M22" s="254">
        <v>56</v>
      </c>
      <c r="N22" s="256"/>
      <c r="O22" s="256"/>
    </row>
    <row r="23" spans="1:15" ht="15">
      <c r="A23" s="246">
        <f t="shared" si="0"/>
        <v>17</v>
      </c>
      <c r="B23" s="211" t="s">
        <v>721</v>
      </c>
      <c r="C23" s="253" t="s">
        <v>299</v>
      </c>
      <c r="D23" s="211">
        <v>4</v>
      </c>
      <c r="E23" s="262"/>
      <c r="F23" s="257">
        <f t="shared" si="1"/>
        <v>0</v>
      </c>
      <c r="G23" s="366"/>
      <c r="H23" s="257">
        <f t="shared" si="2"/>
        <v>0</v>
      </c>
      <c r="I23" s="257">
        <f t="shared" si="3"/>
        <v>0</v>
      </c>
      <c r="K23" s="254">
        <v>90</v>
      </c>
      <c r="L23" s="255"/>
      <c r="M23" s="259">
        <v>0</v>
      </c>
      <c r="N23" s="256"/>
      <c r="O23" s="256"/>
    </row>
    <row r="24" spans="1:15" ht="15">
      <c r="A24" s="246">
        <f t="shared" si="0"/>
        <v>18</v>
      </c>
      <c r="B24" s="211" t="s">
        <v>722</v>
      </c>
      <c r="C24" s="253" t="s">
        <v>299</v>
      </c>
      <c r="D24" s="211">
        <v>2</v>
      </c>
      <c r="E24" s="262"/>
      <c r="F24" s="257">
        <f t="shared" si="1"/>
        <v>0</v>
      </c>
      <c r="G24" s="366"/>
      <c r="H24" s="257">
        <f t="shared" si="2"/>
        <v>0</v>
      </c>
      <c r="I24" s="257">
        <f t="shared" si="3"/>
        <v>0</v>
      </c>
      <c r="K24" s="254">
        <v>135</v>
      </c>
      <c r="L24" s="255"/>
      <c r="M24" s="259">
        <v>0</v>
      </c>
      <c r="N24" s="256"/>
      <c r="O24" s="256"/>
    </row>
    <row r="25" spans="1:15" ht="15">
      <c r="A25" s="246">
        <f t="shared" si="0"/>
        <v>19</v>
      </c>
      <c r="B25" s="211" t="s">
        <v>723</v>
      </c>
      <c r="C25" s="253" t="s">
        <v>299</v>
      </c>
      <c r="D25" s="211">
        <v>1</v>
      </c>
      <c r="E25" s="262"/>
      <c r="F25" s="257">
        <f t="shared" si="1"/>
        <v>0</v>
      </c>
      <c r="G25" s="262"/>
      <c r="H25" s="257">
        <f t="shared" si="2"/>
        <v>0</v>
      </c>
      <c r="I25" s="257">
        <f t="shared" si="3"/>
        <v>0</v>
      </c>
      <c r="K25" s="254">
        <v>125</v>
      </c>
      <c r="L25" s="255"/>
      <c r="M25" s="254">
        <v>280</v>
      </c>
      <c r="N25" s="256"/>
      <c r="O25" s="256"/>
    </row>
    <row r="26" spans="1:15" ht="15">
      <c r="A26" s="246">
        <f t="shared" si="0"/>
        <v>20</v>
      </c>
      <c r="B26" s="211" t="s">
        <v>724</v>
      </c>
      <c r="C26" s="253" t="s">
        <v>299</v>
      </c>
      <c r="D26" s="211">
        <v>1</v>
      </c>
      <c r="E26" s="262"/>
      <c r="F26" s="257">
        <f t="shared" si="1"/>
        <v>0</v>
      </c>
      <c r="G26" s="262"/>
      <c r="H26" s="257">
        <f t="shared" si="2"/>
        <v>0</v>
      </c>
      <c r="I26" s="257">
        <f t="shared" si="3"/>
        <v>0</v>
      </c>
      <c r="K26" s="254">
        <v>145</v>
      </c>
      <c r="L26" s="255"/>
      <c r="M26" s="254">
        <v>280</v>
      </c>
      <c r="N26" s="256"/>
      <c r="O26" s="256"/>
    </row>
    <row r="27" spans="1:15" ht="15">
      <c r="A27" s="246">
        <f t="shared" si="0"/>
        <v>21</v>
      </c>
      <c r="B27" s="211" t="s">
        <v>725</v>
      </c>
      <c r="C27" s="253" t="s">
        <v>299</v>
      </c>
      <c r="D27" s="211">
        <v>1</v>
      </c>
      <c r="E27" s="262"/>
      <c r="F27" s="257">
        <f t="shared" si="1"/>
        <v>0</v>
      </c>
      <c r="G27" s="262"/>
      <c r="H27" s="257">
        <f t="shared" si="2"/>
        <v>0</v>
      </c>
      <c r="I27" s="257">
        <f t="shared" si="3"/>
        <v>0</v>
      </c>
      <c r="K27" s="254">
        <v>1800</v>
      </c>
      <c r="L27" s="255"/>
      <c r="M27" s="254">
        <v>280</v>
      </c>
      <c r="N27" s="256"/>
      <c r="O27" s="256"/>
    </row>
    <row r="28" spans="1:15" ht="15">
      <c r="A28" s="246">
        <f t="shared" si="0"/>
        <v>22</v>
      </c>
      <c r="C28" s="253"/>
      <c r="D28" s="211"/>
      <c r="E28" s="364"/>
      <c r="F28" s="257"/>
      <c r="G28" s="364"/>
      <c r="H28" s="257"/>
      <c r="I28" s="257"/>
      <c r="K28" s="254"/>
      <c r="L28" s="255"/>
      <c r="M28" s="254"/>
      <c r="N28" s="256"/>
      <c r="O28" s="256"/>
    </row>
    <row r="29" spans="1:15" ht="15">
      <c r="A29" s="246">
        <f t="shared" si="0"/>
        <v>23</v>
      </c>
      <c r="B29" s="252" t="s">
        <v>726</v>
      </c>
      <c r="C29" s="253"/>
      <c r="D29" s="211"/>
      <c r="E29" s="364"/>
      <c r="F29" s="257"/>
      <c r="G29" s="364"/>
      <c r="H29" s="257"/>
      <c r="I29" s="257"/>
      <c r="K29" s="254"/>
      <c r="L29" s="255"/>
      <c r="M29" s="254"/>
      <c r="N29" s="256"/>
      <c r="O29" s="256"/>
    </row>
    <row r="30" spans="1:15" ht="15">
      <c r="A30" s="246">
        <f t="shared" si="0"/>
        <v>24</v>
      </c>
      <c r="B30" s="211" t="s">
        <v>727</v>
      </c>
      <c r="C30" s="253" t="s">
        <v>677</v>
      </c>
      <c r="D30" s="211">
        <v>3</v>
      </c>
      <c r="E30" s="366"/>
      <c r="F30" s="257">
        <f aca="true" t="shared" si="4" ref="F30:F35">D30*E30</f>
        <v>0</v>
      </c>
      <c r="G30" s="262"/>
      <c r="H30" s="257">
        <f aca="true" t="shared" si="5" ref="H30:H35">D30*G30</f>
        <v>0</v>
      </c>
      <c r="I30" s="257">
        <f aca="true" t="shared" si="6" ref="I30:I35">F30+H30</f>
        <v>0</v>
      </c>
      <c r="K30" s="259">
        <v>0</v>
      </c>
      <c r="L30" s="255"/>
      <c r="M30" s="254">
        <v>420</v>
      </c>
      <c r="N30" s="256"/>
      <c r="O30" s="256"/>
    </row>
    <row r="31" spans="1:15" ht="15">
      <c r="A31" s="246">
        <f t="shared" si="0"/>
        <v>25</v>
      </c>
      <c r="B31" s="211" t="s">
        <v>728</v>
      </c>
      <c r="C31" s="253" t="s">
        <v>299</v>
      </c>
      <c r="D31" s="211">
        <v>9</v>
      </c>
      <c r="E31" s="366"/>
      <c r="F31" s="257">
        <f t="shared" si="4"/>
        <v>0</v>
      </c>
      <c r="G31" s="262"/>
      <c r="H31" s="257">
        <f t="shared" si="5"/>
        <v>0</v>
      </c>
      <c r="I31" s="257">
        <f t="shared" si="6"/>
        <v>0</v>
      </c>
      <c r="K31" s="259">
        <v>0</v>
      </c>
      <c r="L31" s="255"/>
      <c r="M31" s="254">
        <v>15</v>
      </c>
      <c r="N31" s="256"/>
      <c r="O31" s="256"/>
    </row>
    <row r="32" spans="1:15" ht="15">
      <c r="A32" s="246">
        <f t="shared" si="0"/>
        <v>26</v>
      </c>
      <c r="B32" s="211" t="s">
        <v>729</v>
      </c>
      <c r="C32" s="253" t="s">
        <v>677</v>
      </c>
      <c r="D32" s="211">
        <v>1</v>
      </c>
      <c r="E32" s="366"/>
      <c r="F32" s="257">
        <f t="shared" si="4"/>
        <v>0</v>
      </c>
      <c r="G32" s="262"/>
      <c r="H32" s="257">
        <f t="shared" si="5"/>
        <v>0</v>
      </c>
      <c r="I32" s="257">
        <f t="shared" si="6"/>
        <v>0</v>
      </c>
      <c r="K32" s="259">
        <v>0</v>
      </c>
      <c r="L32" s="255"/>
      <c r="M32" s="254">
        <v>420</v>
      </c>
      <c r="N32" s="256"/>
      <c r="O32" s="256"/>
    </row>
    <row r="33" spans="1:15" ht="15">
      <c r="A33" s="246">
        <f t="shared" si="0"/>
        <v>27</v>
      </c>
      <c r="B33" s="211" t="s">
        <v>730</v>
      </c>
      <c r="C33" s="253" t="s">
        <v>677</v>
      </c>
      <c r="D33" s="211">
        <v>1</v>
      </c>
      <c r="E33" s="366"/>
      <c r="F33" s="257">
        <f t="shared" si="4"/>
        <v>0</v>
      </c>
      <c r="G33" s="262"/>
      <c r="H33" s="257">
        <f t="shared" si="5"/>
        <v>0</v>
      </c>
      <c r="I33" s="257">
        <f t="shared" si="6"/>
        <v>0</v>
      </c>
      <c r="K33" s="259">
        <v>0</v>
      </c>
      <c r="L33" s="255"/>
      <c r="M33" s="254">
        <v>420</v>
      </c>
      <c r="N33" s="256"/>
      <c r="O33" s="256"/>
    </row>
    <row r="34" spans="1:15" ht="15">
      <c r="A34" s="246">
        <f t="shared" si="0"/>
        <v>28</v>
      </c>
      <c r="B34" s="211" t="s">
        <v>731</v>
      </c>
      <c r="C34" s="253" t="s">
        <v>299</v>
      </c>
      <c r="D34" s="211">
        <v>50</v>
      </c>
      <c r="E34" s="262"/>
      <c r="F34" s="257">
        <f t="shared" si="4"/>
        <v>0</v>
      </c>
      <c r="G34" s="262"/>
      <c r="H34" s="257">
        <f t="shared" si="5"/>
        <v>0</v>
      </c>
      <c r="I34" s="257">
        <f t="shared" si="6"/>
        <v>0</v>
      </c>
      <c r="K34" s="254">
        <v>6.5</v>
      </c>
      <c r="L34" s="255"/>
      <c r="M34" s="254">
        <v>8.5</v>
      </c>
      <c r="N34" s="256"/>
      <c r="O34" s="256"/>
    </row>
    <row r="35" spans="1:16" s="224" customFormat="1" ht="15" customHeight="1">
      <c r="A35" s="246">
        <f t="shared" si="0"/>
        <v>29</v>
      </c>
      <c r="B35" s="260" t="s">
        <v>732</v>
      </c>
      <c r="C35" s="213" t="s">
        <v>677</v>
      </c>
      <c r="D35" s="211">
        <v>8</v>
      </c>
      <c r="E35" s="366"/>
      <c r="F35" s="257">
        <f t="shared" si="4"/>
        <v>0</v>
      </c>
      <c r="G35" s="262"/>
      <c r="H35" s="257">
        <f t="shared" si="5"/>
        <v>0</v>
      </c>
      <c r="I35" s="257">
        <f t="shared" si="6"/>
        <v>0</v>
      </c>
      <c r="K35" s="259">
        <v>0</v>
      </c>
      <c r="L35" s="255"/>
      <c r="M35" s="254">
        <v>420</v>
      </c>
      <c r="N35" s="256"/>
      <c r="O35" s="256"/>
      <c r="P35" s="244"/>
    </row>
    <row r="36" spans="1:15" ht="15">
      <c r="A36" s="246">
        <f t="shared" si="0"/>
        <v>30</v>
      </c>
      <c r="C36" s="253"/>
      <c r="D36" s="211"/>
      <c r="E36" s="364"/>
      <c r="F36" s="257"/>
      <c r="G36" s="364"/>
      <c r="H36" s="257"/>
      <c r="I36" s="257"/>
      <c r="K36" s="254"/>
      <c r="L36" s="255"/>
      <c r="M36" s="254"/>
      <c r="N36" s="256"/>
      <c r="O36" s="256"/>
    </row>
    <row r="37" spans="1:16" s="245" customFormat="1" ht="18" customHeight="1">
      <c r="A37" s="246">
        <v>31</v>
      </c>
      <c r="B37" s="252" t="s">
        <v>678</v>
      </c>
      <c r="C37" s="239"/>
      <c r="D37" s="240"/>
      <c r="E37" s="355"/>
      <c r="F37" s="240"/>
      <c r="G37" s="355"/>
      <c r="H37" s="240"/>
      <c r="I37" s="240"/>
      <c r="K37" s="264"/>
      <c r="L37" s="265"/>
      <c r="M37" s="264"/>
      <c r="N37" s="266"/>
      <c r="O37" s="266"/>
      <c r="P37" s="244"/>
    </row>
    <row r="38" spans="1:16" ht="15">
      <c r="A38" s="246">
        <f t="shared" si="0"/>
        <v>32</v>
      </c>
      <c r="B38" s="267" t="s">
        <v>679</v>
      </c>
      <c r="C38" s="268" t="s">
        <v>680</v>
      </c>
      <c r="D38" s="211">
        <v>3</v>
      </c>
      <c r="E38" s="364"/>
      <c r="F38" s="257">
        <f>D38*E38</f>
        <v>0</v>
      </c>
      <c r="G38" s="269"/>
      <c r="H38" s="257">
        <f>D38*G38</f>
        <v>0</v>
      </c>
      <c r="I38" s="257">
        <f>F38+H38</f>
        <v>0</v>
      </c>
      <c r="K38" s="259">
        <v>0</v>
      </c>
      <c r="L38" s="270"/>
      <c r="M38" s="271">
        <v>420</v>
      </c>
      <c r="N38" s="272">
        <v>1.15</v>
      </c>
      <c r="O38" s="273"/>
      <c r="P38" s="274"/>
    </row>
    <row r="39" spans="1:16" ht="15">
      <c r="A39" s="246">
        <f t="shared" si="0"/>
        <v>33</v>
      </c>
      <c r="B39" s="267" t="s">
        <v>681</v>
      </c>
      <c r="C39" s="268" t="s">
        <v>682</v>
      </c>
      <c r="D39" s="211">
        <v>2</v>
      </c>
      <c r="E39" s="364"/>
      <c r="F39" s="257">
        <f>D39*E39</f>
        <v>0</v>
      </c>
      <c r="G39" s="269"/>
      <c r="H39" s="257">
        <f>D39*G39</f>
        <v>0</v>
      </c>
      <c r="I39" s="257">
        <f>F39+H39</f>
        <v>0</v>
      </c>
      <c r="K39" s="259">
        <v>0</v>
      </c>
      <c r="L39" s="270"/>
      <c r="M39" s="271">
        <v>420</v>
      </c>
      <c r="N39" s="272">
        <v>1.3</v>
      </c>
      <c r="O39" s="273"/>
      <c r="P39" s="274"/>
    </row>
    <row r="40" spans="1:16" ht="15">
      <c r="A40" s="246">
        <f t="shared" si="0"/>
        <v>34</v>
      </c>
      <c r="B40" s="267" t="s">
        <v>683</v>
      </c>
      <c r="C40" s="268" t="s">
        <v>684</v>
      </c>
      <c r="D40" s="211">
        <v>2</v>
      </c>
      <c r="E40" s="364"/>
      <c r="F40" s="257">
        <f>D40*E40</f>
        <v>0</v>
      </c>
      <c r="G40" s="269"/>
      <c r="H40" s="257">
        <f>D40*G40</f>
        <v>0</v>
      </c>
      <c r="I40" s="257">
        <f>F40+H40</f>
        <v>0</v>
      </c>
      <c r="K40" s="259">
        <v>0</v>
      </c>
      <c r="L40" s="270"/>
      <c r="M40" s="271">
        <v>420</v>
      </c>
      <c r="N40" s="272">
        <v>1.25</v>
      </c>
      <c r="O40" s="273"/>
      <c r="P40" s="274"/>
    </row>
    <row r="41" spans="1:16" ht="15">
      <c r="A41" s="246">
        <f t="shared" si="0"/>
        <v>35</v>
      </c>
      <c r="B41" s="275" t="s">
        <v>685</v>
      </c>
      <c r="C41" s="268" t="s">
        <v>686</v>
      </c>
      <c r="D41" s="211">
        <v>1</v>
      </c>
      <c r="E41" s="364"/>
      <c r="F41" s="257">
        <f>D41*E41</f>
        <v>0</v>
      </c>
      <c r="G41" s="269"/>
      <c r="H41" s="257">
        <f>D41*G41</f>
        <v>0</v>
      </c>
      <c r="I41" s="257">
        <f>F41+H41</f>
        <v>0</v>
      </c>
      <c r="K41" s="259">
        <v>0</v>
      </c>
      <c r="L41" s="270"/>
      <c r="M41" s="271">
        <v>420</v>
      </c>
      <c r="N41" s="273"/>
      <c r="O41" s="273"/>
      <c r="P41" s="274"/>
    </row>
    <row r="42" spans="1:16" ht="15">
      <c r="A42" s="246">
        <f t="shared" si="0"/>
        <v>36</v>
      </c>
      <c r="B42" s="276" t="s">
        <v>687</v>
      </c>
      <c r="C42" s="277" t="s">
        <v>190</v>
      </c>
      <c r="D42" s="211">
        <v>0.1</v>
      </c>
      <c r="E42" s="403"/>
      <c r="F42" s="278">
        <f>D42*E42</f>
        <v>0</v>
      </c>
      <c r="G42" s="279"/>
      <c r="H42" s="278">
        <f>D42*G42</f>
        <v>0</v>
      </c>
      <c r="I42" s="278">
        <f>F42+H42</f>
        <v>0</v>
      </c>
      <c r="K42" s="271">
        <v>2400</v>
      </c>
      <c r="L42" s="270"/>
      <c r="M42" s="271">
        <v>900</v>
      </c>
      <c r="N42" s="273"/>
      <c r="O42" s="273"/>
      <c r="P42" s="274"/>
    </row>
    <row r="43" spans="1:16" s="285" customFormat="1" ht="22.5" customHeight="1">
      <c r="A43" s="246">
        <f t="shared" si="0"/>
        <v>37</v>
      </c>
      <c r="B43" s="280" t="s">
        <v>688</v>
      </c>
      <c r="C43" s="281"/>
      <c r="D43" s="282"/>
      <c r="E43" s="281"/>
      <c r="F43" s="283"/>
      <c r="G43" s="282"/>
      <c r="H43" s="283"/>
      <c r="I43" s="284"/>
      <c r="K43" s="286"/>
      <c r="L43" s="286"/>
      <c r="M43" s="287"/>
      <c r="N43" s="288"/>
      <c r="O43" s="289"/>
      <c r="P43" s="289"/>
    </row>
    <row r="44" spans="1:13" ht="15" customHeight="1">
      <c r="A44" s="246">
        <f t="shared" si="0"/>
        <v>38</v>
      </c>
      <c r="B44" s="234"/>
      <c r="C44" s="234"/>
      <c r="D44" s="234"/>
      <c r="E44" s="234"/>
      <c r="F44" s="234" t="s">
        <v>689</v>
      </c>
      <c r="G44" s="234"/>
      <c r="H44" s="290" t="s">
        <v>690</v>
      </c>
      <c r="I44" s="290" t="s">
        <v>691</v>
      </c>
      <c r="K44" s="214"/>
      <c r="L44" s="214"/>
      <c r="M44" s="214"/>
    </row>
    <row r="45" spans="1:13" ht="15" customHeight="1">
      <c r="A45" s="246">
        <f t="shared" si="0"/>
        <v>39</v>
      </c>
      <c r="B45" s="234"/>
      <c r="C45" s="234"/>
      <c r="D45" s="234"/>
      <c r="E45" s="234"/>
      <c r="F45" s="291">
        <f>SUM(F9:F42)</f>
        <v>0</v>
      </c>
      <c r="G45" s="292"/>
      <c r="H45" s="291">
        <f>SUM(H9:H42)</f>
        <v>0</v>
      </c>
      <c r="I45" s="291">
        <f>SUM(I9:I42)</f>
        <v>0</v>
      </c>
      <c r="K45" s="293">
        <f>SUM(F45:H45)</f>
        <v>0</v>
      </c>
      <c r="L45" s="214"/>
      <c r="M45" s="214"/>
    </row>
    <row r="46" spans="1:13" ht="15" customHeight="1" thickBot="1">
      <c r="A46" s="246">
        <f t="shared" si="0"/>
        <v>40</v>
      </c>
      <c r="B46" s="294" t="s">
        <v>692</v>
      </c>
      <c r="C46" s="294"/>
      <c r="D46" s="402"/>
      <c r="E46" s="295"/>
      <c r="F46" s="296">
        <f>F45/100*D46</f>
        <v>0</v>
      </c>
      <c r="G46" s="295"/>
      <c r="H46" s="295"/>
      <c r="I46" s="295"/>
      <c r="K46" s="271">
        <v>5</v>
      </c>
      <c r="L46" s="214"/>
      <c r="M46" s="214"/>
    </row>
    <row r="47" spans="1:13" ht="6" customHeight="1" thickBot="1">
      <c r="A47" s="246">
        <f t="shared" si="0"/>
        <v>41</v>
      </c>
      <c r="K47" s="214"/>
      <c r="L47" s="214"/>
      <c r="M47" s="214"/>
    </row>
    <row r="48" spans="1:13" ht="15" customHeight="1" thickBot="1">
      <c r="A48" s="246">
        <f t="shared" si="0"/>
        <v>42</v>
      </c>
      <c r="B48" s="297" t="s">
        <v>693</v>
      </c>
      <c r="C48" s="297"/>
      <c r="D48" s="298"/>
      <c r="E48" s="299"/>
      <c r="F48" s="300">
        <f>F45+F46</f>
        <v>0</v>
      </c>
      <c r="G48" s="301"/>
      <c r="H48" s="302">
        <f>H45</f>
        <v>0</v>
      </c>
      <c r="I48" s="303">
        <f>F48+H48</f>
        <v>0</v>
      </c>
      <c r="K48" s="293">
        <f>K45+F46</f>
        <v>0</v>
      </c>
      <c r="L48" s="214"/>
      <c r="M48" s="214"/>
    </row>
    <row r="49" spans="1:13" ht="15" customHeight="1">
      <c r="A49" s="246">
        <f t="shared" si="0"/>
        <v>43</v>
      </c>
      <c r="K49" s="214"/>
      <c r="L49" s="214"/>
      <c r="M49" s="214"/>
    </row>
    <row r="50" spans="1:13" ht="16.5" customHeight="1">
      <c r="A50" s="246">
        <f t="shared" si="0"/>
        <v>44</v>
      </c>
      <c r="B50" s="304" t="s">
        <v>694</v>
      </c>
      <c r="E50" s="305">
        <f>I48</f>
        <v>0</v>
      </c>
      <c r="F50" s="306" t="s">
        <v>630</v>
      </c>
      <c r="I50" s="257"/>
      <c r="K50" s="214"/>
      <c r="L50" s="214"/>
      <c r="M50" s="214"/>
    </row>
    <row r="51" spans="1:13" ht="16.5" customHeight="1" thickBot="1">
      <c r="A51" s="246">
        <f t="shared" si="0"/>
        <v>45</v>
      </c>
      <c r="B51" s="304" t="s">
        <v>695</v>
      </c>
      <c r="C51" s="307" t="s">
        <v>317</v>
      </c>
      <c r="D51" s="213">
        <v>0</v>
      </c>
      <c r="E51" s="305">
        <f>I48/100*D51</f>
        <v>0</v>
      </c>
      <c r="F51" s="306" t="s">
        <v>630</v>
      </c>
      <c r="K51" s="214"/>
      <c r="L51" s="214"/>
      <c r="M51" s="214"/>
    </row>
    <row r="52" spans="1:13" ht="22.5" customHeight="1" thickBot="1">
      <c r="A52" s="246">
        <f>A51+1</f>
        <v>46</v>
      </c>
      <c r="B52" s="308" t="s">
        <v>696</v>
      </c>
      <c r="C52" s="309"/>
      <c r="D52" s="310"/>
      <c r="E52" s="311">
        <f>E50+E51</f>
        <v>0</v>
      </c>
      <c r="F52" s="312" t="s">
        <v>630</v>
      </c>
      <c r="G52" s="313"/>
      <c r="H52" s="308"/>
      <c r="I52" s="313"/>
      <c r="J52" s="219"/>
      <c r="K52" s="214"/>
      <c r="L52" s="214"/>
      <c r="M52" s="214"/>
    </row>
    <row r="53" ht="12">
      <c r="A53" s="246">
        <f>A52+1</f>
        <v>47</v>
      </c>
    </row>
    <row r="54" ht="12">
      <c r="A54" s="246">
        <f>A53+1</f>
        <v>48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50"/>
  <sheetViews>
    <sheetView view="pageBreakPreview" zoomScale="91" zoomScaleSheetLayoutView="91" workbookViewId="0" topLeftCell="A1">
      <selection activeCell="J52" sqref="J52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0" width="11.28125" style="178" hidden="1" customWidth="1"/>
    <col min="21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1:14" ht="12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60" customHeight="1">
      <c r="A2" s="177"/>
      <c r="B2" s="556" t="s">
        <v>615</v>
      </c>
      <c r="C2" s="556"/>
      <c r="D2" s="557" t="s">
        <v>746</v>
      </c>
      <c r="E2" s="557"/>
      <c r="F2" s="557"/>
      <c r="G2" s="557"/>
      <c r="H2" s="557"/>
      <c r="I2" s="557"/>
      <c r="J2" s="557"/>
      <c r="K2" s="177"/>
      <c r="L2" s="177"/>
      <c r="M2" s="177"/>
      <c r="N2" s="177"/>
    </row>
    <row r="3" spans="1:14" ht="19.5" customHeight="1">
      <c r="A3" s="177"/>
      <c r="B3" s="558" t="s">
        <v>616</v>
      </c>
      <c r="C3" s="558"/>
      <c r="D3" s="560" t="s">
        <v>745</v>
      </c>
      <c r="E3" s="560"/>
      <c r="F3" s="560"/>
      <c r="G3" s="560"/>
      <c r="H3" s="560"/>
      <c r="I3" s="560"/>
      <c r="J3" s="560"/>
      <c r="K3" s="177"/>
      <c r="L3" s="177"/>
      <c r="M3" s="177"/>
      <c r="N3" s="177"/>
    </row>
    <row r="4" spans="1:14" ht="19.5" customHeight="1" thickBot="1">
      <c r="A4" s="177"/>
      <c r="B4" s="559"/>
      <c r="C4" s="559"/>
      <c r="D4" s="561"/>
      <c r="E4" s="561"/>
      <c r="F4" s="561"/>
      <c r="G4" s="561"/>
      <c r="H4" s="561"/>
      <c r="I4" s="561"/>
      <c r="J4" s="561"/>
      <c r="K4" s="177"/>
      <c r="L4" s="177"/>
      <c r="M4" s="177"/>
      <c r="N4" s="177"/>
    </row>
    <row r="5" spans="1:14" ht="20.2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9" t="s">
        <v>618</v>
      </c>
      <c r="M5" s="180">
        <v>0</v>
      </c>
      <c r="N5" s="334"/>
    </row>
    <row r="6" spans="1:14" ht="24.75">
      <c r="A6" s="177"/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K6" s="177"/>
      <c r="L6" s="182" t="s">
        <v>622</v>
      </c>
      <c r="M6" s="183">
        <v>0</v>
      </c>
      <c r="N6" s="177"/>
    </row>
    <row r="7" spans="1:14" ht="12">
      <c r="A7" s="177"/>
      <c r="B7" s="572"/>
      <c r="C7" s="572"/>
      <c r="D7" s="572"/>
      <c r="E7" s="177"/>
      <c r="F7" s="573"/>
      <c r="G7" s="573"/>
      <c r="H7" s="573"/>
      <c r="I7" s="177"/>
      <c r="J7" s="177"/>
      <c r="K7" s="177"/>
      <c r="L7" s="177"/>
      <c r="M7" s="177"/>
      <c r="N7" s="177"/>
    </row>
    <row r="8" spans="1:20" ht="15">
      <c r="A8" s="177"/>
      <c r="B8" s="563" t="s">
        <v>623</v>
      </c>
      <c r="C8" s="563"/>
      <c r="D8" s="574"/>
      <c r="E8" s="574"/>
      <c r="F8" s="575"/>
      <c r="G8" s="575"/>
      <c r="H8" s="177"/>
      <c r="I8" s="177"/>
      <c r="J8" s="177"/>
      <c r="K8" s="177"/>
      <c r="L8" s="177"/>
      <c r="M8" s="177"/>
      <c r="N8" s="177"/>
      <c r="Q8" s="184">
        <v>420</v>
      </c>
      <c r="R8" s="184"/>
      <c r="S8" s="184"/>
      <c r="T8" s="184"/>
    </row>
    <row r="9" spans="1:14" ht="12">
      <c r="A9" s="177"/>
      <c r="B9" s="573"/>
      <c r="C9" s="573"/>
      <c r="D9" s="573"/>
      <c r="E9" s="177"/>
      <c r="F9" s="576"/>
      <c r="G9" s="576"/>
      <c r="H9" s="576"/>
      <c r="I9" s="177"/>
      <c r="J9" s="177"/>
      <c r="K9" s="177"/>
      <c r="L9" s="177"/>
      <c r="M9" s="177"/>
      <c r="N9" s="177"/>
    </row>
    <row r="10" spans="1:14" ht="15">
      <c r="A10" s="177"/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  <c r="K10" s="177"/>
      <c r="L10" s="177"/>
      <c r="M10" s="177"/>
      <c r="N10" s="177"/>
    </row>
    <row r="11" spans="1:14" ht="15">
      <c r="A11" s="177"/>
      <c r="B11" s="327"/>
      <c r="C11" s="327"/>
      <c r="D11" s="327"/>
      <c r="E11" s="327"/>
      <c r="F11" s="186"/>
      <c r="G11" s="186"/>
      <c r="H11" s="187"/>
      <c r="I11" s="328"/>
      <c r="J11" s="328"/>
      <c r="K11" s="177"/>
      <c r="L11" s="177"/>
      <c r="M11" s="177"/>
      <c r="N11" s="177"/>
    </row>
    <row r="12" spans="1:14" ht="13.5" thickBot="1">
      <c r="A12" s="177"/>
      <c r="B12" s="189"/>
      <c r="C12" s="189"/>
      <c r="D12" s="189"/>
      <c r="E12" s="189"/>
      <c r="F12" s="189"/>
      <c r="G12" s="189"/>
      <c r="H12" s="189"/>
      <c r="I12" s="189"/>
      <c r="J12" s="189"/>
      <c r="K12" s="177"/>
      <c r="L12" s="177"/>
      <c r="M12" s="177"/>
      <c r="N12" s="177"/>
    </row>
    <row r="13" spans="1:14" ht="1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12">
      <c r="A14" s="177"/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  <c r="K14" s="177"/>
      <c r="L14" s="177"/>
      <c r="M14" s="177"/>
      <c r="N14" s="177"/>
    </row>
    <row r="15" spans="1:14" ht="15">
      <c r="A15" s="177"/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  <c r="K15" s="177"/>
      <c r="L15" s="177"/>
      <c r="M15" s="177"/>
      <c r="N15" s="177"/>
    </row>
    <row r="16" spans="1:14" ht="15">
      <c r="A16" s="177"/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  <c r="K16" s="177"/>
      <c r="L16" s="177"/>
      <c r="M16" s="177"/>
      <c r="N16" s="177"/>
    </row>
    <row r="17" spans="1:14" ht="15">
      <c r="A17" s="177"/>
      <c r="B17" s="569" t="s">
        <v>632</v>
      </c>
      <c r="C17" s="570"/>
      <c r="D17" s="570"/>
      <c r="E17" s="570"/>
      <c r="F17" s="191"/>
      <c r="G17" s="571">
        <f>'EL - vchod A - položky'!F48</f>
        <v>0</v>
      </c>
      <c r="H17" s="571"/>
      <c r="I17" s="192"/>
      <c r="J17" s="177" t="s">
        <v>630</v>
      </c>
      <c r="K17" s="177"/>
      <c r="L17" s="177"/>
      <c r="M17" s="177"/>
      <c r="N17" s="177"/>
    </row>
    <row r="18" spans="1:14" ht="15">
      <c r="A18" s="177"/>
      <c r="B18" s="569" t="s">
        <v>633</v>
      </c>
      <c r="C18" s="570"/>
      <c r="D18" s="570"/>
      <c r="E18" s="570"/>
      <c r="F18" s="191"/>
      <c r="G18" s="571">
        <f>'EL - vchod A - položky'!H48</f>
        <v>0</v>
      </c>
      <c r="H18" s="571"/>
      <c r="I18" s="192"/>
      <c r="J18" s="177" t="s">
        <v>630</v>
      </c>
      <c r="K18" s="177"/>
      <c r="L18" s="177"/>
      <c r="M18" s="177"/>
      <c r="N18" s="177"/>
    </row>
    <row r="19" spans="1:14" ht="15">
      <c r="A19" s="177"/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  <c r="K19" s="177"/>
      <c r="L19" s="177"/>
      <c r="M19" s="177"/>
      <c r="N19" s="177"/>
    </row>
    <row r="20" spans="1:14" ht="12">
      <c r="A20" s="177"/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  <c r="K20" s="177"/>
      <c r="L20" s="177"/>
      <c r="M20" s="177"/>
      <c r="N20" s="177"/>
    </row>
    <row r="21" spans="1:14" ht="13.5" thickBot="1">
      <c r="A21" s="177"/>
      <c r="B21" s="189"/>
      <c r="C21" s="189"/>
      <c r="D21" s="189"/>
      <c r="E21" s="189"/>
      <c r="F21" s="196"/>
      <c r="G21" s="197"/>
      <c r="H21" s="197"/>
      <c r="I21" s="189"/>
      <c r="J21" s="189"/>
      <c r="K21" s="177"/>
      <c r="L21" s="177"/>
      <c r="M21" s="177"/>
      <c r="N21" s="177"/>
    </row>
    <row r="22" spans="1:14" ht="12">
      <c r="A22" s="177"/>
      <c r="B22" s="177"/>
      <c r="C22" s="177"/>
      <c r="D22" s="177"/>
      <c r="E22" s="177"/>
      <c r="F22" s="191"/>
      <c r="G22" s="198"/>
      <c r="H22" s="198"/>
      <c r="I22" s="177"/>
      <c r="J22" s="177"/>
      <c r="K22" s="177"/>
      <c r="L22" s="177"/>
      <c r="M22" s="177"/>
      <c r="N22" s="177"/>
    </row>
    <row r="23" spans="1:14" ht="15">
      <c r="A23" s="177"/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  <c r="K23" s="177"/>
      <c r="L23" s="177"/>
      <c r="M23" s="177"/>
      <c r="N23" s="177"/>
    </row>
    <row r="24" spans="1:14" ht="15">
      <c r="A24" s="177"/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  <c r="K24" s="177"/>
      <c r="L24" s="177"/>
      <c r="M24" s="177"/>
      <c r="N24" s="177"/>
    </row>
    <row r="25" spans="1:14" ht="12">
      <c r="A25" s="177"/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  <c r="K25" s="177"/>
      <c r="L25" s="177"/>
      <c r="M25" s="177"/>
      <c r="N25" s="177"/>
    </row>
    <row r="26" spans="1:14" ht="12">
      <c r="A26" s="177"/>
      <c r="B26" s="177"/>
      <c r="C26" s="177"/>
      <c r="D26" s="177"/>
      <c r="E26" s="177"/>
      <c r="F26" s="191"/>
      <c r="G26" s="198"/>
      <c r="H26" s="198"/>
      <c r="I26" s="177"/>
      <c r="J26" s="177"/>
      <c r="K26" s="177"/>
      <c r="L26" s="177"/>
      <c r="M26" s="177"/>
      <c r="N26" s="177"/>
    </row>
    <row r="27" spans="1:14" ht="15">
      <c r="A27" s="177"/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  <c r="K27" s="177"/>
      <c r="L27" s="177"/>
      <c r="M27" s="177"/>
      <c r="N27" s="177"/>
    </row>
    <row r="28" spans="1:14" ht="12">
      <c r="A28" s="177"/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  <c r="K28" s="177"/>
      <c r="L28" s="177"/>
      <c r="M28" s="177"/>
      <c r="N28" s="177"/>
    </row>
    <row r="29" spans="1:14" ht="12">
      <c r="A29" s="177"/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  <c r="K29" s="177"/>
      <c r="L29" s="177"/>
      <c r="M29" s="177"/>
      <c r="N29" s="177"/>
    </row>
    <row r="30" spans="1:14" ht="13.5" thickBot="1">
      <c r="A30" s="177"/>
      <c r="B30" s="189"/>
      <c r="C30" s="189"/>
      <c r="D30" s="189"/>
      <c r="E30" s="189"/>
      <c r="F30" s="189"/>
      <c r="G30" s="197"/>
      <c r="H30" s="197"/>
      <c r="I30" s="189"/>
      <c r="J30" s="189"/>
      <c r="K30" s="177"/>
      <c r="L30" s="177"/>
      <c r="M30" s="177"/>
      <c r="N30" s="177"/>
    </row>
    <row r="31" spans="1:14" ht="12">
      <c r="A31" s="177"/>
      <c r="B31" s="177"/>
      <c r="C31" s="177"/>
      <c r="D31" s="177"/>
      <c r="E31" s="177"/>
      <c r="F31" s="177"/>
      <c r="G31" s="198"/>
      <c r="H31" s="198"/>
      <c r="I31" s="177"/>
      <c r="J31" s="177"/>
      <c r="K31" s="177"/>
      <c r="L31" s="177"/>
      <c r="M31" s="177"/>
      <c r="N31" s="177"/>
    </row>
    <row r="32" spans="1:14" ht="12">
      <c r="A32" s="177"/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  <c r="K32" s="177"/>
      <c r="L32" s="177"/>
      <c r="M32" s="177"/>
      <c r="N32" s="177"/>
    </row>
    <row r="33" spans="1:14" ht="28.5" customHeight="1">
      <c r="A33" s="177"/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  <c r="K33" s="177"/>
      <c r="L33" s="177"/>
      <c r="M33" s="177"/>
      <c r="N33" s="177"/>
    </row>
    <row r="34" spans="1:14" ht="12">
      <c r="A34" s="177"/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  <c r="K34" s="177"/>
      <c r="L34" s="177"/>
      <c r="M34" s="177"/>
      <c r="N34" s="177"/>
    </row>
    <row r="35" spans="1:14" ht="12">
      <c r="A35" s="177"/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  <c r="K35" s="177"/>
      <c r="L35" s="177"/>
      <c r="M35" s="177"/>
      <c r="N35" s="177"/>
    </row>
    <row r="36" spans="1:14" ht="13.5" thickBot="1">
      <c r="A36" s="177"/>
      <c r="B36" s="189"/>
      <c r="C36" s="189"/>
      <c r="D36" s="189"/>
      <c r="E36" s="189"/>
      <c r="F36" s="189"/>
      <c r="G36" s="197"/>
      <c r="H36" s="197"/>
      <c r="I36" s="189"/>
      <c r="J36" s="189"/>
      <c r="K36" s="177"/>
      <c r="L36" s="177"/>
      <c r="M36" s="177"/>
      <c r="N36" s="177"/>
    </row>
    <row r="37" spans="1:14" ht="12">
      <c r="A37" s="177"/>
      <c r="B37" s="177"/>
      <c r="C37" s="177"/>
      <c r="D37" s="177"/>
      <c r="E37" s="177"/>
      <c r="F37" s="177"/>
      <c r="G37" s="198"/>
      <c r="H37" s="198"/>
      <c r="I37" s="177"/>
      <c r="J37" s="177"/>
      <c r="K37" s="177"/>
      <c r="L37" s="177"/>
      <c r="M37" s="177"/>
      <c r="N37" s="177"/>
    </row>
    <row r="38" spans="1:14" ht="15">
      <c r="A38" s="177"/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  <c r="K38" s="177"/>
      <c r="L38" s="177"/>
      <c r="M38" s="177"/>
      <c r="N38" s="177"/>
    </row>
    <row r="39" spans="1:14" ht="13.5" thickBot="1">
      <c r="A39" s="177"/>
      <c r="B39" s="189"/>
      <c r="C39" s="189"/>
      <c r="D39" s="189"/>
      <c r="E39" s="189"/>
      <c r="F39" s="189"/>
      <c r="G39" s="197"/>
      <c r="H39" s="197"/>
      <c r="I39" s="189"/>
      <c r="J39" s="189"/>
      <c r="K39" s="177"/>
      <c r="L39" s="177"/>
      <c r="M39" s="177"/>
      <c r="N39" s="177"/>
    </row>
    <row r="40" spans="1:14" ht="12">
      <c r="A40" s="177"/>
      <c r="B40" s="177"/>
      <c r="C40" s="177"/>
      <c r="D40" s="177"/>
      <c r="E40" s="177"/>
      <c r="F40" s="177"/>
      <c r="G40" s="198"/>
      <c r="H40" s="198"/>
      <c r="I40" s="177"/>
      <c r="J40" s="177"/>
      <c r="K40" s="177"/>
      <c r="L40" s="177"/>
      <c r="M40" s="177"/>
      <c r="N40" s="177"/>
    </row>
    <row r="41" spans="1:20" ht="18">
      <c r="A41" s="177"/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K41" s="177"/>
      <c r="L41" s="177"/>
      <c r="M41" s="177"/>
      <c r="N41" s="177"/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</row>
    <row r="42" spans="1:14" ht="12">
      <c r="A42" s="177"/>
      <c r="B42" s="177"/>
      <c r="C42" s="177"/>
      <c r="D42" s="177"/>
      <c r="E42" s="177"/>
      <c r="F42" s="177"/>
      <c r="G42" s="198"/>
      <c r="H42" s="198"/>
      <c r="I42" s="177"/>
      <c r="J42" s="177"/>
      <c r="K42" s="177"/>
      <c r="L42" s="177"/>
      <c r="M42" s="177"/>
      <c r="N42" s="177"/>
    </row>
    <row r="43" spans="1:14" ht="12">
      <c r="A43" s="177"/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  <c r="K43" s="177"/>
      <c r="L43" s="177"/>
      <c r="M43" s="177"/>
      <c r="N43" s="177"/>
    </row>
    <row r="44" spans="1:14" ht="12">
      <c r="A44" s="177"/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  <c r="K44" s="177"/>
      <c r="L44" s="177"/>
      <c r="M44" s="177"/>
      <c r="N44" s="177"/>
    </row>
    <row r="45" spans="1:14" ht="13.5" thickBot="1">
      <c r="A45" s="177"/>
      <c r="B45" s="177"/>
      <c r="C45" s="177"/>
      <c r="D45" s="177"/>
      <c r="E45" s="177"/>
      <c r="F45" s="177"/>
      <c r="G45" s="198"/>
      <c r="H45" s="198"/>
      <c r="I45" s="177"/>
      <c r="J45" s="177"/>
      <c r="K45" s="177"/>
      <c r="L45" s="177"/>
      <c r="M45" s="177"/>
      <c r="N45" s="177"/>
    </row>
    <row r="46" spans="1:17" ht="15.75" thickBot="1">
      <c r="A46" s="177"/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K46" s="177"/>
      <c r="L46" s="177"/>
      <c r="M46" s="177"/>
      <c r="N46" s="177"/>
      <c r="Q46" s="202">
        <f>G46</f>
        <v>0</v>
      </c>
    </row>
    <row r="47" spans="1:14" ht="12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1:14" ht="12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</row>
    <row r="49" spans="1:14" ht="12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</row>
    <row r="50" spans="1:14" ht="12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B1:U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1" width="11.28125" style="178" hidden="1" customWidth="1"/>
    <col min="22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763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'SLP - vchod F - položky'!F25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'SLP - vchod F - položky'!H25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P31"/>
  <sheetViews>
    <sheetView view="pageBreakPreview" zoomScaleSheetLayoutView="100" workbookViewId="0" topLeftCell="A1">
      <pane ySplit="5" topLeftCell="A6" activePane="bottomLeft" state="frozen"/>
      <selection pane="topLeft" activeCell="W18" sqref="W18"/>
      <selection pane="bottomLeft" activeCell="D23" sqref="D23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761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748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v>2</v>
      </c>
      <c r="B8" s="252" t="s">
        <v>733</v>
      </c>
      <c r="C8" s="213"/>
      <c r="D8" s="211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28">A8+1</f>
        <v>3</v>
      </c>
      <c r="B9" s="315" t="s">
        <v>734</v>
      </c>
      <c r="C9" s="213" t="s">
        <v>299</v>
      </c>
      <c r="D9" s="211">
        <v>1</v>
      </c>
      <c r="E9" s="262"/>
      <c r="F9" s="257">
        <f aca="true" t="shared" si="1" ref="F9:F18">D9*E9</f>
        <v>0</v>
      </c>
      <c r="G9" s="366"/>
      <c r="H9" s="257">
        <f aca="true" t="shared" si="2" ref="H9:H18">D9*G9</f>
        <v>0</v>
      </c>
      <c r="I9" s="257">
        <f aca="true" t="shared" si="3" ref="I9:I18">F9+H9</f>
        <v>0</v>
      </c>
      <c r="K9" s="254">
        <v>7440</v>
      </c>
      <c r="L9" s="255"/>
      <c r="M9" s="259">
        <v>0</v>
      </c>
      <c r="N9" s="256"/>
      <c r="O9" s="256"/>
    </row>
    <row r="10" spans="1:15" ht="15">
      <c r="A10" s="246">
        <f t="shared" si="0"/>
        <v>4</v>
      </c>
      <c r="B10" s="315" t="s">
        <v>735</v>
      </c>
      <c r="C10" s="213" t="s">
        <v>299</v>
      </c>
      <c r="D10" s="211">
        <v>1</v>
      </c>
      <c r="E10" s="262"/>
      <c r="F10" s="257">
        <f t="shared" si="1"/>
        <v>0</v>
      </c>
      <c r="G10" s="366"/>
      <c r="H10" s="257">
        <f t="shared" si="2"/>
        <v>0</v>
      </c>
      <c r="I10" s="257">
        <f t="shared" si="3"/>
        <v>0</v>
      </c>
      <c r="K10" s="254">
        <v>3104</v>
      </c>
      <c r="L10" s="255"/>
      <c r="M10" s="259">
        <v>0</v>
      </c>
      <c r="N10" s="256"/>
      <c r="O10" s="256"/>
    </row>
    <row r="11" spans="1:15" ht="15">
      <c r="A11" s="246">
        <f t="shared" si="0"/>
        <v>5</v>
      </c>
      <c r="B11" s="316" t="s">
        <v>736</v>
      </c>
      <c r="C11" s="213" t="s">
        <v>299</v>
      </c>
      <c r="D11" s="211">
        <v>1</v>
      </c>
      <c r="E11" s="262"/>
      <c r="F11" s="257">
        <f t="shared" si="1"/>
        <v>0</v>
      </c>
      <c r="G11" s="366"/>
      <c r="H11" s="257">
        <f t="shared" si="2"/>
        <v>0</v>
      </c>
      <c r="I11" s="257">
        <f t="shared" si="3"/>
        <v>0</v>
      </c>
      <c r="K11" s="254">
        <v>860</v>
      </c>
      <c r="L11" s="255"/>
      <c r="M11" s="259">
        <v>0</v>
      </c>
      <c r="N11" s="256"/>
      <c r="O11" s="256"/>
    </row>
    <row r="12" spans="1:15" ht="15">
      <c r="A12" s="246">
        <f t="shared" si="0"/>
        <v>6</v>
      </c>
      <c r="B12" s="316" t="s">
        <v>737</v>
      </c>
      <c r="C12" s="213" t="s">
        <v>299</v>
      </c>
      <c r="D12" s="211">
        <v>1</v>
      </c>
      <c r="E12" s="262"/>
      <c r="F12" s="257">
        <f t="shared" si="1"/>
        <v>0</v>
      </c>
      <c r="G12" s="366"/>
      <c r="H12" s="257">
        <f t="shared" si="2"/>
        <v>0</v>
      </c>
      <c r="I12" s="257">
        <f t="shared" si="3"/>
        <v>0</v>
      </c>
      <c r="K12" s="254">
        <v>2280</v>
      </c>
      <c r="L12" s="255"/>
      <c r="M12" s="259">
        <v>0</v>
      </c>
      <c r="N12" s="256"/>
      <c r="O12" s="256"/>
    </row>
    <row r="13" spans="1:15" ht="15">
      <c r="A13" s="246">
        <f t="shared" si="0"/>
        <v>7</v>
      </c>
      <c r="B13" s="316" t="s">
        <v>738</v>
      </c>
      <c r="C13" s="213" t="s">
        <v>299</v>
      </c>
      <c r="D13" s="211">
        <v>1</v>
      </c>
      <c r="E13" s="262"/>
      <c r="F13" s="257">
        <f t="shared" si="1"/>
        <v>0</v>
      </c>
      <c r="G13" s="366"/>
      <c r="H13" s="257">
        <f t="shared" si="2"/>
        <v>0</v>
      </c>
      <c r="I13" s="257">
        <f t="shared" si="3"/>
        <v>0</v>
      </c>
      <c r="K13" s="254">
        <v>440</v>
      </c>
      <c r="L13" s="255"/>
      <c r="M13" s="259">
        <v>0</v>
      </c>
      <c r="N13" s="256"/>
      <c r="O13" s="256"/>
    </row>
    <row r="14" spans="1:15" ht="15">
      <c r="A14" s="246">
        <f t="shared" si="0"/>
        <v>8</v>
      </c>
      <c r="B14" s="315" t="s">
        <v>739</v>
      </c>
      <c r="C14" s="213" t="s">
        <v>299</v>
      </c>
      <c r="D14" s="211">
        <v>1</v>
      </c>
      <c r="E14" s="262"/>
      <c r="F14" s="257">
        <f t="shared" si="1"/>
        <v>0</v>
      </c>
      <c r="G14" s="366"/>
      <c r="H14" s="257">
        <f t="shared" si="2"/>
        <v>0</v>
      </c>
      <c r="I14" s="257">
        <f t="shared" si="3"/>
        <v>0</v>
      </c>
      <c r="K14" s="254">
        <v>120</v>
      </c>
      <c r="L14" s="255"/>
      <c r="M14" s="259">
        <v>0</v>
      </c>
      <c r="N14" s="256"/>
      <c r="O14" s="256"/>
    </row>
    <row r="15" spans="1:15" ht="15">
      <c r="A15" s="246">
        <f t="shared" si="0"/>
        <v>9</v>
      </c>
      <c r="B15" s="315" t="s">
        <v>740</v>
      </c>
      <c r="C15" s="213" t="s">
        <v>741</v>
      </c>
      <c r="D15" s="211">
        <v>1</v>
      </c>
      <c r="E15" s="262"/>
      <c r="F15" s="257">
        <f t="shared" si="1"/>
        <v>0</v>
      </c>
      <c r="G15" s="366"/>
      <c r="H15" s="257">
        <f t="shared" si="2"/>
        <v>0</v>
      </c>
      <c r="I15" s="257">
        <f t="shared" si="3"/>
        <v>0</v>
      </c>
      <c r="K15" s="254">
        <v>300</v>
      </c>
      <c r="L15" s="255"/>
      <c r="M15" s="259">
        <v>0</v>
      </c>
      <c r="N15" s="256"/>
      <c r="O15" s="256"/>
    </row>
    <row r="16" spans="1:15" ht="15">
      <c r="A16" s="246">
        <f t="shared" si="0"/>
        <v>10</v>
      </c>
      <c r="B16" s="211" t="s">
        <v>742</v>
      </c>
      <c r="C16" s="213" t="s">
        <v>367</v>
      </c>
      <c r="D16" s="211">
        <v>30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9</v>
      </c>
      <c r="L16" s="255"/>
      <c r="M16" s="254">
        <v>12</v>
      </c>
      <c r="N16" s="256"/>
      <c r="O16" s="256"/>
    </row>
    <row r="17" spans="1:15" ht="15">
      <c r="A17" s="246">
        <f t="shared" si="0"/>
        <v>11</v>
      </c>
      <c r="B17" s="211" t="s">
        <v>743</v>
      </c>
      <c r="C17" s="213" t="s">
        <v>367</v>
      </c>
      <c r="D17" s="211">
        <v>6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16</v>
      </c>
      <c r="L17" s="255"/>
      <c r="M17" s="254">
        <v>12</v>
      </c>
      <c r="N17" s="256"/>
      <c r="O17" s="256"/>
    </row>
    <row r="18" spans="1:15" ht="15">
      <c r="A18" s="246">
        <f t="shared" si="0"/>
        <v>12</v>
      </c>
      <c r="B18" s="211" t="s">
        <v>744</v>
      </c>
      <c r="C18" s="213" t="s">
        <v>677</v>
      </c>
      <c r="D18" s="211">
        <v>6.5</v>
      </c>
      <c r="E18" s="261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9">
        <v>0</v>
      </c>
      <c r="L18" s="255"/>
      <c r="M18" s="254">
        <v>420</v>
      </c>
      <c r="N18" s="256"/>
      <c r="O18" s="256"/>
    </row>
    <row r="19" spans="1:15" ht="15">
      <c r="A19" s="246">
        <f t="shared" si="0"/>
        <v>13</v>
      </c>
      <c r="G19" s="335"/>
      <c r="K19" s="254"/>
      <c r="L19" s="255"/>
      <c r="M19" s="254"/>
      <c r="N19" s="256"/>
      <c r="O19" s="256"/>
    </row>
    <row r="20" spans="1:16" s="285" customFormat="1" ht="22.5" customHeight="1">
      <c r="A20" s="246">
        <v>14</v>
      </c>
      <c r="B20" s="280" t="s">
        <v>688</v>
      </c>
      <c r="C20" s="281"/>
      <c r="D20" s="282"/>
      <c r="E20" s="281"/>
      <c r="F20" s="283"/>
      <c r="G20" s="375"/>
      <c r="H20" s="283"/>
      <c r="I20" s="284"/>
      <c r="K20" s="286"/>
      <c r="L20" s="286"/>
      <c r="M20" s="287"/>
      <c r="N20" s="288"/>
      <c r="O20" s="289"/>
      <c r="P20" s="289"/>
    </row>
    <row r="21" spans="1:13" ht="15" customHeight="1">
      <c r="A21" s="246">
        <f t="shared" si="0"/>
        <v>15</v>
      </c>
      <c r="B21" s="234"/>
      <c r="C21" s="234"/>
      <c r="D21" s="234"/>
      <c r="E21" s="234"/>
      <c r="F21" s="234" t="s">
        <v>689</v>
      </c>
      <c r="G21" s="234"/>
      <c r="H21" s="290" t="s">
        <v>690</v>
      </c>
      <c r="I21" s="290" t="s">
        <v>691</v>
      </c>
      <c r="K21" s="214"/>
      <c r="L21" s="214"/>
      <c r="M21" s="214"/>
    </row>
    <row r="22" spans="1:13" ht="15" customHeight="1">
      <c r="A22" s="246">
        <f t="shared" si="0"/>
        <v>16</v>
      </c>
      <c r="B22" s="234"/>
      <c r="C22" s="234"/>
      <c r="D22" s="234"/>
      <c r="E22" s="234"/>
      <c r="F22" s="291">
        <f>SUM(F8:F19)</f>
        <v>0</v>
      </c>
      <c r="G22" s="292"/>
      <c r="H22" s="291">
        <f>SUM(H8:H19)</f>
        <v>0</v>
      </c>
      <c r="I22" s="291">
        <f>SUM(I8:I19)</f>
        <v>0</v>
      </c>
      <c r="K22" s="293">
        <f>SUM(F22:H22)</f>
        <v>0</v>
      </c>
      <c r="L22" s="214"/>
      <c r="M22" s="214"/>
    </row>
    <row r="23" spans="1:13" ht="15" customHeight="1" thickBot="1">
      <c r="A23" s="246">
        <f t="shared" si="0"/>
        <v>17</v>
      </c>
      <c r="B23" s="294" t="s">
        <v>692</v>
      </c>
      <c r="C23" s="294"/>
      <c r="D23" s="402"/>
      <c r="E23" s="295"/>
      <c r="F23" s="296">
        <f>F22/100*D23</f>
        <v>0</v>
      </c>
      <c r="G23" s="295"/>
      <c r="H23" s="295"/>
      <c r="I23" s="295"/>
      <c r="K23" s="271">
        <v>5</v>
      </c>
      <c r="L23" s="214"/>
      <c r="M23" s="214"/>
    </row>
    <row r="24" spans="1:13" ht="6" customHeight="1" thickBot="1">
      <c r="A24" s="246">
        <f t="shared" si="0"/>
        <v>18</v>
      </c>
      <c r="K24" s="214"/>
      <c r="L24" s="214"/>
      <c r="M24" s="214"/>
    </row>
    <row r="25" spans="1:13" ht="15" customHeight="1" thickBot="1">
      <c r="A25" s="246">
        <f t="shared" si="0"/>
        <v>19</v>
      </c>
      <c r="B25" s="297" t="s">
        <v>693</v>
      </c>
      <c r="C25" s="297"/>
      <c r="D25" s="298"/>
      <c r="E25" s="299"/>
      <c r="F25" s="300">
        <f>F22+F23</f>
        <v>0</v>
      </c>
      <c r="G25" s="301"/>
      <c r="H25" s="302">
        <f>H22</f>
        <v>0</v>
      </c>
      <c r="I25" s="303">
        <f>F25+H25</f>
        <v>0</v>
      </c>
      <c r="K25" s="293">
        <f>K22+F23</f>
        <v>0</v>
      </c>
      <c r="L25" s="214"/>
      <c r="M25" s="214"/>
    </row>
    <row r="26" spans="1:13" ht="15" customHeight="1">
      <c r="A26" s="246">
        <f t="shared" si="0"/>
        <v>20</v>
      </c>
      <c r="K26" s="214"/>
      <c r="L26" s="214"/>
      <c r="M26" s="214"/>
    </row>
    <row r="27" spans="1:13" ht="16.5" customHeight="1">
      <c r="A27" s="246">
        <f t="shared" si="0"/>
        <v>21</v>
      </c>
      <c r="B27" s="304" t="s">
        <v>694</v>
      </c>
      <c r="E27" s="305">
        <f>I25</f>
        <v>0</v>
      </c>
      <c r="F27" s="306" t="s">
        <v>630</v>
      </c>
      <c r="I27" s="257"/>
      <c r="K27" s="214"/>
      <c r="L27" s="214"/>
      <c r="M27" s="214"/>
    </row>
    <row r="28" spans="1:13" ht="16.5" customHeight="1" thickBot="1">
      <c r="A28" s="246">
        <f t="shared" si="0"/>
        <v>22</v>
      </c>
      <c r="B28" s="304" t="s">
        <v>695</v>
      </c>
      <c r="C28" s="307" t="s">
        <v>317</v>
      </c>
      <c r="D28" s="213">
        <v>0</v>
      </c>
      <c r="E28" s="305">
        <f>I25/100*D28</f>
        <v>0</v>
      </c>
      <c r="F28" s="306" t="s">
        <v>630</v>
      </c>
      <c r="K28" s="214"/>
      <c r="L28" s="214"/>
      <c r="M28" s="214"/>
    </row>
    <row r="29" spans="1:13" ht="22.5" customHeight="1" thickBot="1">
      <c r="A29" s="246">
        <f>A28+1</f>
        <v>23</v>
      </c>
      <c r="B29" s="308" t="s">
        <v>696</v>
      </c>
      <c r="C29" s="309"/>
      <c r="D29" s="310"/>
      <c r="E29" s="311">
        <f>E27+E28</f>
        <v>0</v>
      </c>
      <c r="F29" s="312" t="s">
        <v>630</v>
      </c>
      <c r="G29" s="313"/>
      <c r="H29" s="308"/>
      <c r="I29" s="313"/>
      <c r="J29" s="219"/>
      <c r="K29" s="214"/>
      <c r="L29" s="214"/>
      <c r="M29" s="214"/>
    </row>
    <row r="30" ht="12">
      <c r="A30" s="246">
        <f>A29+1</f>
        <v>24</v>
      </c>
    </row>
    <row r="31" ht="12">
      <c r="A31" s="246">
        <f>A30+1</f>
        <v>25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BM257"/>
  <sheetViews>
    <sheetView showGridLines="0" workbookViewId="0" topLeftCell="A170">
      <selection activeCell="I185" sqref="I1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102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479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ROUND(J132,2)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J30</f>
        <v>0</v>
      </c>
      <c r="G33" s="25"/>
      <c r="H33" s="25"/>
      <c r="I33" s="92">
        <v>0.21</v>
      </c>
      <c r="J33" s="91">
        <f>F33*0.21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/>
      <c r="G34" s="25"/>
      <c r="H34" s="25"/>
      <c r="I34" s="92">
        <v>0.15</v>
      </c>
      <c r="J34" s="91"/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ROUND((SUM(BG132:BG256)),2)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ROUND((SUM(BH132:BH256)),2)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ROUND((SUM(BI132:BI256)),2)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7 - SO-07-VCHOD G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J132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116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7" customFormat="1" ht="19.9" customHeight="1" hidden="1">
      <c r="B98" s="108"/>
      <c r="D98" s="109" t="s">
        <v>117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7" customFormat="1" ht="19.9" customHeight="1" hidden="1">
      <c r="B99" s="108"/>
      <c r="D99" s="109" t="s">
        <v>118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7" customFormat="1" ht="19.9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J170</f>
        <v>0</v>
      </c>
      <c r="L100" s="108"/>
    </row>
    <row r="101" spans="2:12" s="7" customFormat="1" ht="19.9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J176</f>
        <v>0</v>
      </c>
      <c r="L101" s="108"/>
    </row>
    <row r="102" spans="2:12" s="6" customFormat="1" ht="24.95" customHeight="1" hidden="1">
      <c r="B102" s="104"/>
      <c r="D102" s="105" t="s">
        <v>121</v>
      </c>
      <c r="E102" s="106"/>
      <c r="F102" s="106"/>
      <c r="G102" s="106"/>
      <c r="H102" s="106"/>
      <c r="I102" s="106"/>
      <c r="J102" s="107">
        <f>J178</f>
        <v>0</v>
      </c>
      <c r="L102" s="104"/>
    </row>
    <row r="103" spans="2:12" s="7" customFormat="1" ht="19.9" customHeight="1" hidden="1">
      <c r="B103" s="108"/>
      <c r="D103" s="109" t="s">
        <v>122</v>
      </c>
      <c r="E103" s="110"/>
      <c r="F103" s="110"/>
      <c r="G103" s="110"/>
      <c r="H103" s="110"/>
      <c r="I103" s="110"/>
      <c r="J103" s="111">
        <f>J179</f>
        <v>0</v>
      </c>
      <c r="L103" s="108"/>
    </row>
    <row r="104" spans="2:12" s="7" customFormat="1" ht="19.9" customHeight="1" hidden="1">
      <c r="B104" s="108"/>
      <c r="D104" s="109" t="s">
        <v>123</v>
      </c>
      <c r="E104" s="110"/>
      <c r="F104" s="110"/>
      <c r="G104" s="110"/>
      <c r="H104" s="110"/>
      <c r="I104" s="110"/>
      <c r="J104" s="111">
        <f>J181</f>
        <v>0</v>
      </c>
      <c r="L104" s="108"/>
    </row>
    <row r="105" spans="2:12" s="7" customFormat="1" ht="19.9" customHeight="1" hidden="1">
      <c r="B105" s="108"/>
      <c r="D105" s="109" t="s">
        <v>124</v>
      </c>
      <c r="E105" s="110"/>
      <c r="F105" s="110"/>
      <c r="G105" s="110"/>
      <c r="H105" s="110"/>
      <c r="I105" s="110"/>
      <c r="J105" s="111">
        <f>J184</f>
        <v>0</v>
      </c>
      <c r="L105" s="108"/>
    </row>
    <row r="106" spans="2:12" s="7" customFormat="1" ht="19.9" customHeight="1" hidden="1">
      <c r="B106" s="108"/>
      <c r="D106" s="109" t="s">
        <v>125</v>
      </c>
      <c r="E106" s="110"/>
      <c r="F106" s="110"/>
      <c r="G106" s="110"/>
      <c r="H106" s="110"/>
      <c r="I106" s="110"/>
      <c r="J106" s="111">
        <f>J186</f>
        <v>0</v>
      </c>
      <c r="L106" s="108"/>
    </row>
    <row r="107" spans="2:12" s="7" customFormat="1" ht="19.9" customHeight="1" hidden="1">
      <c r="B107" s="108"/>
      <c r="D107" s="109" t="s">
        <v>126</v>
      </c>
      <c r="E107" s="110"/>
      <c r="F107" s="110"/>
      <c r="G107" s="110"/>
      <c r="H107" s="110"/>
      <c r="I107" s="110"/>
      <c r="J107" s="111">
        <f>J188</f>
        <v>0</v>
      </c>
      <c r="L107" s="108"/>
    </row>
    <row r="108" spans="2:12" s="7" customFormat="1" ht="19.9" customHeight="1" hidden="1">
      <c r="B108" s="108"/>
      <c r="D108" s="109" t="s">
        <v>127</v>
      </c>
      <c r="E108" s="110"/>
      <c r="F108" s="110"/>
      <c r="G108" s="110"/>
      <c r="H108" s="110"/>
      <c r="I108" s="110"/>
      <c r="J108" s="111">
        <f>J194</f>
        <v>0</v>
      </c>
      <c r="L108" s="108"/>
    </row>
    <row r="109" spans="2:12" s="7" customFormat="1" ht="19.9" customHeight="1" hidden="1">
      <c r="B109" s="108"/>
      <c r="D109" s="109" t="s">
        <v>128</v>
      </c>
      <c r="E109" s="110"/>
      <c r="F109" s="110"/>
      <c r="G109" s="110"/>
      <c r="H109" s="110"/>
      <c r="I109" s="110"/>
      <c r="J109" s="111">
        <f>J212</f>
        <v>0</v>
      </c>
      <c r="L109" s="108"/>
    </row>
    <row r="110" spans="2:12" s="7" customFormat="1" ht="19.9" customHeight="1" hidden="1">
      <c r="B110" s="108"/>
      <c r="D110" s="109" t="s">
        <v>129</v>
      </c>
      <c r="E110" s="110"/>
      <c r="F110" s="110"/>
      <c r="G110" s="110"/>
      <c r="H110" s="110"/>
      <c r="I110" s="110"/>
      <c r="J110" s="111">
        <f>J229</f>
        <v>0</v>
      </c>
      <c r="L110" s="108"/>
    </row>
    <row r="111" spans="2:12" s="7" customFormat="1" ht="19.9" customHeight="1" hidden="1">
      <c r="B111" s="108"/>
      <c r="D111" s="109" t="s">
        <v>130</v>
      </c>
      <c r="E111" s="110"/>
      <c r="F111" s="110"/>
      <c r="G111" s="110"/>
      <c r="H111" s="110"/>
      <c r="I111" s="110"/>
      <c r="J111" s="111">
        <f>J236</f>
        <v>0</v>
      </c>
      <c r="L111" s="108"/>
    </row>
    <row r="112" spans="2:12" s="7" customFormat="1" ht="19.9" customHeight="1" hidden="1">
      <c r="B112" s="108"/>
      <c r="D112" s="109" t="s">
        <v>131</v>
      </c>
      <c r="E112" s="110"/>
      <c r="F112" s="110"/>
      <c r="G112" s="110"/>
      <c r="H112" s="110"/>
      <c r="I112" s="110"/>
      <c r="J112" s="111">
        <f>J252</f>
        <v>0</v>
      </c>
      <c r="L112" s="108"/>
    </row>
    <row r="113" spans="1:31" s="2" customFormat="1" ht="21.75" customHeight="1" hidden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 hidden="1">
      <c r="A114" s="25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ht="12" hidden="1"/>
    <row r="116" ht="12" hidden="1"/>
    <row r="117" ht="12" hidden="1"/>
    <row r="118" spans="1:31" s="2" customFormat="1" ht="6.95" customHeight="1">
      <c r="A118" s="25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24.95" customHeight="1">
      <c r="A119" s="25"/>
      <c r="B119" s="26"/>
      <c r="C119" s="17" t="s">
        <v>132</v>
      </c>
      <c r="D119" s="25"/>
      <c r="E119" s="25"/>
      <c r="F119" s="25"/>
      <c r="G119" s="25"/>
      <c r="H119" s="25"/>
      <c r="I119" s="25"/>
      <c r="J119" s="25"/>
      <c r="K119" s="25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14</v>
      </c>
      <c r="D121" s="25"/>
      <c r="E121" s="25"/>
      <c r="F121" s="25"/>
      <c r="G121" s="25"/>
      <c r="H121" s="25"/>
      <c r="I121" s="25"/>
      <c r="J121" s="25"/>
      <c r="K121" s="25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553" t="str">
        <f>E7</f>
        <v>Rekonstrukce a modernizace-III.etapa</v>
      </c>
      <c r="F122" s="554"/>
      <c r="G122" s="554"/>
      <c r="H122" s="554"/>
      <c r="I122" s="25"/>
      <c r="J122" s="25"/>
      <c r="K122" s="25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109</v>
      </c>
      <c r="D123" s="25"/>
      <c r="E123" s="25"/>
      <c r="F123" s="25"/>
      <c r="G123" s="25"/>
      <c r="H123" s="25"/>
      <c r="I123" s="25"/>
      <c r="J123" s="25"/>
      <c r="K123" s="25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6.5" customHeight="1">
      <c r="A124" s="25"/>
      <c r="B124" s="26"/>
      <c r="C124" s="25"/>
      <c r="D124" s="25"/>
      <c r="E124" s="544" t="str">
        <f>E9</f>
        <v>UHK-PK 7 - SO-07-VCHOD G</v>
      </c>
      <c r="F124" s="555"/>
      <c r="G124" s="555"/>
      <c r="H124" s="555"/>
      <c r="I124" s="25"/>
      <c r="J124" s="25"/>
      <c r="K124" s="25"/>
      <c r="L124" s="3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18</v>
      </c>
      <c r="D126" s="25"/>
      <c r="E126" s="25"/>
      <c r="F126" s="20" t="str">
        <f>F12</f>
        <v>Nový Hradec Králové</v>
      </c>
      <c r="G126" s="25"/>
      <c r="H126" s="25"/>
      <c r="I126" s="22" t="s">
        <v>20</v>
      </c>
      <c r="J126" s="47" t="str">
        <f>IF(J12="","",J12)</f>
        <v>12. 6. 2022</v>
      </c>
      <c r="K126" s="25"/>
      <c r="L126" s="3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22</v>
      </c>
      <c r="D128" s="25"/>
      <c r="E128" s="25"/>
      <c r="F128" s="20" t="str">
        <f>E15</f>
        <v>Univerzita Hradec Králové</v>
      </c>
      <c r="G128" s="25"/>
      <c r="H128" s="25"/>
      <c r="I128" s="22" t="s">
        <v>28</v>
      </c>
      <c r="J128" s="23" t="str">
        <f>E21</f>
        <v>Pridos Hradec Králové</v>
      </c>
      <c r="K128" s="25"/>
      <c r="L128" s="3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" customFormat="1" ht="15.2" customHeight="1">
      <c r="A129" s="25"/>
      <c r="B129" s="26"/>
      <c r="C129" s="22" t="s">
        <v>26</v>
      </c>
      <c r="D129" s="25"/>
      <c r="E129" s="25"/>
      <c r="F129" s="20" t="str">
        <f>IF(E18="","",E18)</f>
        <v>bude určen ve výběrovém řízení</v>
      </c>
      <c r="G129" s="25"/>
      <c r="H129" s="25"/>
      <c r="I129" s="22" t="s">
        <v>31</v>
      </c>
      <c r="J129" s="23" t="str">
        <f>E24</f>
        <v>Ing.Pavel Michálek</v>
      </c>
      <c r="K129" s="25"/>
      <c r="L129" s="3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" customFormat="1" ht="29.25" customHeight="1">
      <c r="A131" s="112"/>
      <c r="B131" s="113"/>
      <c r="C131" s="114" t="s">
        <v>133</v>
      </c>
      <c r="D131" s="115" t="s">
        <v>59</v>
      </c>
      <c r="E131" s="115" t="s">
        <v>55</v>
      </c>
      <c r="F131" s="115" t="s">
        <v>56</v>
      </c>
      <c r="G131" s="115" t="s">
        <v>134</v>
      </c>
      <c r="H131" s="115" t="s">
        <v>135</v>
      </c>
      <c r="I131" s="115" t="s">
        <v>136</v>
      </c>
      <c r="J131" s="115" t="s">
        <v>113</v>
      </c>
      <c r="K131" s="116" t="s">
        <v>137</v>
      </c>
      <c r="L131" s="117"/>
      <c r="M131" s="54" t="s">
        <v>1</v>
      </c>
      <c r="N131" s="55" t="s">
        <v>38</v>
      </c>
      <c r="O131" s="55" t="s">
        <v>138</v>
      </c>
      <c r="P131" s="55" t="s">
        <v>139</v>
      </c>
      <c r="Q131" s="55" t="s">
        <v>140</v>
      </c>
      <c r="R131" s="55" t="s">
        <v>141</v>
      </c>
      <c r="S131" s="55" t="s">
        <v>142</v>
      </c>
      <c r="T131" s="56" t="s">
        <v>143</v>
      </c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63" s="2" customFormat="1" ht="22.9" customHeight="1">
      <c r="A132" s="25"/>
      <c r="B132" s="26"/>
      <c r="C132" s="61" t="s">
        <v>144</v>
      </c>
      <c r="D132" s="25"/>
      <c r="E132" s="25"/>
      <c r="F132" s="25"/>
      <c r="G132" s="25"/>
      <c r="H132" s="25"/>
      <c r="I132" s="25"/>
      <c r="J132" s="118">
        <f>BK132+J226+J227</f>
        <v>0</v>
      </c>
      <c r="K132" s="25"/>
      <c r="L132" s="26"/>
      <c r="M132" s="57"/>
      <c r="N132" s="48"/>
      <c r="O132" s="58"/>
      <c r="P132" s="119">
        <f>P133+P178</f>
        <v>426.682512</v>
      </c>
      <c r="Q132" s="58"/>
      <c r="R132" s="119">
        <f>R133+R178</f>
        <v>10.743886409999998</v>
      </c>
      <c r="S132" s="58"/>
      <c r="T132" s="120">
        <f>T133+T178</f>
        <v>4.525008000000001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3" t="s">
        <v>73</v>
      </c>
      <c r="AU132" s="13" t="s">
        <v>115</v>
      </c>
      <c r="BK132" s="121">
        <f>BK133+BK178</f>
        <v>0</v>
      </c>
    </row>
    <row r="133" spans="2:63" s="9" customFormat="1" ht="25.9" customHeight="1">
      <c r="B133" s="122"/>
      <c r="D133" s="123" t="s">
        <v>73</v>
      </c>
      <c r="E133" s="124" t="s">
        <v>145</v>
      </c>
      <c r="F133" s="124" t="s">
        <v>146</v>
      </c>
      <c r="J133" s="125">
        <f>BK133</f>
        <v>0</v>
      </c>
      <c r="L133" s="122"/>
      <c r="M133" s="126"/>
      <c r="N133" s="127"/>
      <c r="O133" s="127"/>
      <c r="P133" s="128">
        <f>P134+P153+P170+P176</f>
        <v>137.30964199999997</v>
      </c>
      <c r="Q133" s="127"/>
      <c r="R133" s="128">
        <f>R134+R153+R170+R176</f>
        <v>7.7167476599999985</v>
      </c>
      <c r="S133" s="127"/>
      <c r="T133" s="129">
        <f>T134+T153+T170+T176</f>
        <v>4.3307080000000004</v>
      </c>
      <c r="AR133" s="123" t="s">
        <v>82</v>
      </c>
      <c r="AT133" s="130" t="s">
        <v>73</v>
      </c>
      <c r="AU133" s="130" t="s">
        <v>74</v>
      </c>
      <c r="AY133" s="123" t="s">
        <v>147</v>
      </c>
      <c r="BK133" s="131">
        <f>BK134+BK153+BK170+BK176</f>
        <v>0</v>
      </c>
    </row>
    <row r="134" spans="2:63" s="9" customFormat="1" ht="22.9" customHeight="1">
      <c r="B134" s="122"/>
      <c r="D134" s="123" t="s">
        <v>73</v>
      </c>
      <c r="E134" s="132" t="s">
        <v>148</v>
      </c>
      <c r="F134" s="132" t="s">
        <v>149</v>
      </c>
      <c r="J134" s="133">
        <f>BK134</f>
        <v>0</v>
      </c>
      <c r="L134" s="122"/>
      <c r="M134" s="126"/>
      <c r="N134" s="127"/>
      <c r="O134" s="127"/>
      <c r="P134" s="128">
        <f>SUM(P135:P152)</f>
        <v>30.071177999999996</v>
      </c>
      <c r="Q134" s="127"/>
      <c r="R134" s="128">
        <f>SUM(R135:R152)</f>
        <v>7.692447659999998</v>
      </c>
      <c r="S134" s="127"/>
      <c r="T134" s="129">
        <f>SUM(T135:T152)</f>
        <v>0</v>
      </c>
      <c r="AR134" s="123" t="s">
        <v>82</v>
      </c>
      <c r="AT134" s="130" t="s">
        <v>73</v>
      </c>
      <c r="AU134" s="130" t="s">
        <v>82</v>
      </c>
      <c r="AY134" s="123" t="s">
        <v>147</v>
      </c>
      <c r="BK134" s="131">
        <f>SUM(BK135:BK152)</f>
        <v>0</v>
      </c>
    </row>
    <row r="135" spans="1:65" s="2" customFormat="1" ht="16.5" customHeight="1">
      <c r="A135" s="25"/>
      <c r="B135" s="134"/>
      <c r="C135" s="135" t="s">
        <v>82</v>
      </c>
      <c r="D135" s="135" t="s">
        <v>150</v>
      </c>
      <c r="E135" s="136" t="s">
        <v>151</v>
      </c>
      <c r="F135" s="137" t="s">
        <v>152</v>
      </c>
      <c r="G135" s="138" t="s">
        <v>153</v>
      </c>
      <c r="H135" s="139">
        <v>4</v>
      </c>
      <c r="I135" s="331"/>
      <c r="J135" s="140">
        <f>ROUND(I135*H135,2)</f>
        <v>0</v>
      </c>
      <c r="K135" s="137" t="s">
        <v>154</v>
      </c>
      <c r="L135" s="26"/>
      <c r="M135" s="141" t="s">
        <v>1</v>
      </c>
      <c r="N135" s="142" t="s">
        <v>40</v>
      </c>
      <c r="O135" s="143">
        <v>0.106</v>
      </c>
      <c r="P135" s="143">
        <f>O135*H135</f>
        <v>0.424</v>
      </c>
      <c r="Q135" s="143">
        <v>0.0065</v>
      </c>
      <c r="R135" s="143">
        <f>Q135*H135</f>
        <v>0.026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155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84</v>
      </c>
      <c r="BK135" s="146">
        <f>ROUND(I135*H135,2)</f>
        <v>0</v>
      </c>
      <c r="BL135" s="13" t="s">
        <v>155</v>
      </c>
      <c r="BM135" s="145" t="s">
        <v>156</v>
      </c>
    </row>
    <row r="136" spans="2:51" s="10" customFormat="1" ht="12">
      <c r="B136" s="147"/>
      <c r="D136" s="148" t="s">
        <v>157</v>
      </c>
      <c r="E136" s="149" t="s">
        <v>1</v>
      </c>
      <c r="F136" s="150" t="s">
        <v>158</v>
      </c>
      <c r="H136" s="151">
        <v>4</v>
      </c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24.2" customHeight="1">
      <c r="A137" s="25"/>
      <c r="B137" s="134"/>
      <c r="C137" s="135" t="s">
        <v>84</v>
      </c>
      <c r="D137" s="135" t="s">
        <v>150</v>
      </c>
      <c r="E137" s="136" t="s">
        <v>159</v>
      </c>
      <c r="F137" s="137" t="s">
        <v>160</v>
      </c>
      <c r="G137" s="138" t="s">
        <v>153</v>
      </c>
      <c r="H137" s="139">
        <v>4</v>
      </c>
      <c r="I137" s="331"/>
      <c r="J137" s="140">
        <f>ROUND(I137*H137,2)</f>
        <v>0</v>
      </c>
      <c r="K137" s="137" t="s">
        <v>154</v>
      </c>
      <c r="L137" s="26"/>
      <c r="M137" s="141" t="s">
        <v>1</v>
      </c>
      <c r="N137" s="142" t="s">
        <v>40</v>
      </c>
      <c r="O137" s="143">
        <v>0.272</v>
      </c>
      <c r="P137" s="143">
        <f>O137*H137</f>
        <v>1.088</v>
      </c>
      <c r="Q137" s="143">
        <v>0.004</v>
      </c>
      <c r="R137" s="143">
        <f>Q137*H137</f>
        <v>0.016</v>
      </c>
      <c r="S137" s="143">
        <v>0</v>
      </c>
      <c r="T137" s="144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155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84</v>
      </c>
      <c r="BK137" s="146">
        <f>ROUND(I137*H137,2)</f>
        <v>0</v>
      </c>
      <c r="BL137" s="13" t="s">
        <v>155</v>
      </c>
      <c r="BM137" s="145" t="s">
        <v>161</v>
      </c>
    </row>
    <row r="138" spans="1:65" s="2" customFormat="1" ht="24.2" customHeight="1">
      <c r="A138" s="25"/>
      <c r="B138" s="134"/>
      <c r="C138" s="135" t="s">
        <v>162</v>
      </c>
      <c r="D138" s="135" t="s">
        <v>150</v>
      </c>
      <c r="E138" s="136" t="s">
        <v>163</v>
      </c>
      <c r="F138" s="137" t="s">
        <v>600</v>
      </c>
      <c r="G138" s="138" t="s">
        <v>153</v>
      </c>
      <c r="H138" s="139">
        <v>9</v>
      </c>
      <c r="I138" s="331"/>
      <c r="J138" s="140">
        <f>ROUND(I138*H138,2)</f>
        <v>0</v>
      </c>
      <c r="K138" s="137" t="s">
        <v>1</v>
      </c>
      <c r="L138" s="26"/>
      <c r="M138" s="141" t="s">
        <v>1</v>
      </c>
      <c r="N138" s="142" t="s">
        <v>40</v>
      </c>
      <c r="O138" s="143">
        <v>0.075</v>
      </c>
      <c r="P138" s="143">
        <f>O138*H138</f>
        <v>0.6749999999999999</v>
      </c>
      <c r="Q138" s="143">
        <v>0.0003</v>
      </c>
      <c r="R138" s="143">
        <f>Q138*H138</f>
        <v>0.0026999999999999997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155</v>
      </c>
      <c r="AT138" s="145" t="s">
        <v>150</v>
      </c>
      <c r="AU138" s="145" t="s">
        <v>84</v>
      </c>
      <c r="AY138" s="13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84</v>
      </c>
      <c r="BK138" s="146">
        <f>ROUND(I138*H138,2)</f>
        <v>0</v>
      </c>
      <c r="BL138" s="13" t="s">
        <v>155</v>
      </c>
      <c r="BM138" s="145" t="s">
        <v>164</v>
      </c>
    </row>
    <row r="139" spans="1:65" s="2" customFormat="1" ht="33" customHeight="1">
      <c r="A139" s="25"/>
      <c r="B139" s="134"/>
      <c r="C139" s="135" t="s">
        <v>155</v>
      </c>
      <c r="D139" s="135" t="s">
        <v>150</v>
      </c>
      <c r="E139" s="136" t="s">
        <v>165</v>
      </c>
      <c r="F139" s="137" t="s">
        <v>166</v>
      </c>
      <c r="G139" s="138" t="s">
        <v>153</v>
      </c>
      <c r="H139" s="139">
        <v>9</v>
      </c>
      <c r="I139" s="331"/>
      <c r="J139" s="140">
        <f>ROUND(I139*H139,2)</f>
        <v>0</v>
      </c>
      <c r="K139" s="137" t="s">
        <v>154</v>
      </c>
      <c r="L139" s="26"/>
      <c r="M139" s="141" t="s">
        <v>1</v>
      </c>
      <c r="N139" s="142" t="s">
        <v>40</v>
      </c>
      <c r="O139" s="143">
        <v>0.497</v>
      </c>
      <c r="P139" s="143">
        <f>O139*H139</f>
        <v>4.473</v>
      </c>
      <c r="Q139" s="143">
        <v>0.07396</v>
      </c>
      <c r="R139" s="143">
        <f>Q139*H139</f>
        <v>0.66564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155</v>
      </c>
      <c r="AT139" s="145" t="s">
        <v>150</v>
      </c>
      <c r="AU139" s="145" t="s">
        <v>84</v>
      </c>
      <c r="AY139" s="13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84</v>
      </c>
      <c r="BK139" s="146">
        <f>ROUND(I139*H139,2)</f>
        <v>0</v>
      </c>
      <c r="BL139" s="13" t="s">
        <v>155</v>
      </c>
      <c r="BM139" s="145" t="s">
        <v>167</v>
      </c>
    </row>
    <row r="140" spans="1:65" s="2" customFormat="1" ht="16.5" customHeight="1">
      <c r="A140" s="25"/>
      <c r="B140" s="134"/>
      <c r="C140" s="135" t="s">
        <v>168</v>
      </c>
      <c r="D140" s="135" t="s">
        <v>150</v>
      </c>
      <c r="E140" s="136" t="s">
        <v>169</v>
      </c>
      <c r="F140" s="137" t="s">
        <v>170</v>
      </c>
      <c r="G140" s="138" t="s">
        <v>153</v>
      </c>
      <c r="H140" s="139">
        <v>9</v>
      </c>
      <c r="I140" s="331"/>
      <c r="J140" s="140">
        <f>ROUND(I140*H140,2)</f>
        <v>0</v>
      </c>
      <c r="K140" s="137" t="s">
        <v>154</v>
      </c>
      <c r="L140" s="26"/>
      <c r="M140" s="141" t="s">
        <v>1</v>
      </c>
      <c r="N140" s="142" t="s">
        <v>40</v>
      </c>
      <c r="O140" s="143">
        <v>0.14</v>
      </c>
      <c r="P140" s="143">
        <f>O140*H140</f>
        <v>1.2600000000000002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155</v>
      </c>
      <c r="AT140" s="145" t="s">
        <v>150</v>
      </c>
      <c r="AU140" s="145" t="s">
        <v>84</v>
      </c>
      <c r="AY140" s="13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84</v>
      </c>
      <c r="BK140" s="146">
        <f>ROUND(I140*H140,2)</f>
        <v>0</v>
      </c>
      <c r="BL140" s="13" t="s">
        <v>155</v>
      </c>
      <c r="BM140" s="145" t="s">
        <v>171</v>
      </c>
    </row>
    <row r="141" spans="2:51" s="10" customFormat="1" ht="12">
      <c r="B141" s="147"/>
      <c r="D141" s="148" t="s">
        <v>157</v>
      </c>
      <c r="E141" s="149" t="s">
        <v>1</v>
      </c>
      <c r="F141" s="150" t="s">
        <v>172</v>
      </c>
      <c r="H141" s="151">
        <v>9</v>
      </c>
      <c r="L141" s="147"/>
      <c r="M141" s="152"/>
      <c r="N141" s="153"/>
      <c r="O141" s="153"/>
      <c r="P141" s="153"/>
      <c r="Q141" s="153"/>
      <c r="R141" s="153"/>
      <c r="S141" s="153"/>
      <c r="T141" s="154"/>
      <c r="AT141" s="149" t="s">
        <v>157</v>
      </c>
      <c r="AU141" s="149" t="s">
        <v>84</v>
      </c>
      <c r="AV141" s="10" t="s">
        <v>84</v>
      </c>
      <c r="AW141" s="10" t="s">
        <v>30</v>
      </c>
      <c r="AX141" s="10" t="s">
        <v>82</v>
      </c>
      <c r="AY141" s="149" t="s">
        <v>147</v>
      </c>
    </row>
    <row r="142" spans="1:65" s="2" customFormat="1" ht="33" customHeight="1">
      <c r="A142" s="25"/>
      <c r="B142" s="134"/>
      <c r="C142" s="135" t="s">
        <v>148</v>
      </c>
      <c r="D142" s="135" t="s">
        <v>150</v>
      </c>
      <c r="E142" s="136" t="s">
        <v>173</v>
      </c>
      <c r="F142" s="137" t="s">
        <v>174</v>
      </c>
      <c r="G142" s="138" t="s">
        <v>175</v>
      </c>
      <c r="H142" s="139">
        <v>1.607</v>
      </c>
      <c r="I142" s="331"/>
      <c r="J142" s="140">
        <f>ROUND(I142*H142,2)</f>
        <v>0</v>
      </c>
      <c r="K142" s="137" t="s">
        <v>154</v>
      </c>
      <c r="L142" s="26"/>
      <c r="M142" s="141" t="s">
        <v>1</v>
      </c>
      <c r="N142" s="142" t="s">
        <v>40</v>
      </c>
      <c r="O142" s="143">
        <v>2.317</v>
      </c>
      <c r="P142" s="143">
        <f>O142*H142</f>
        <v>3.7234190000000003</v>
      </c>
      <c r="Q142" s="143">
        <v>2.50187</v>
      </c>
      <c r="R142" s="143">
        <f>Q142*H142</f>
        <v>4.0205050899999994</v>
      </c>
      <c r="S142" s="143">
        <v>0</v>
      </c>
      <c r="T142" s="144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5" t="s">
        <v>155</v>
      </c>
      <c r="AT142" s="145" t="s">
        <v>150</v>
      </c>
      <c r="AU142" s="145" t="s">
        <v>84</v>
      </c>
      <c r="AY142" s="13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3" t="s">
        <v>84</v>
      </c>
      <c r="BK142" s="146">
        <f>ROUND(I142*H142,2)</f>
        <v>0</v>
      </c>
      <c r="BL142" s="13" t="s">
        <v>155</v>
      </c>
      <c r="BM142" s="145" t="s">
        <v>176</v>
      </c>
    </row>
    <row r="143" spans="2:51" s="10" customFormat="1" ht="12">
      <c r="B143" s="147"/>
      <c r="D143" s="148" t="s">
        <v>157</v>
      </c>
      <c r="E143" s="149" t="s">
        <v>1</v>
      </c>
      <c r="F143" s="150" t="s">
        <v>177</v>
      </c>
      <c r="H143" s="151">
        <v>1.607</v>
      </c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82</v>
      </c>
      <c r="AY143" s="149" t="s">
        <v>147</v>
      </c>
    </row>
    <row r="144" spans="1:65" s="2" customFormat="1" ht="33" customHeight="1">
      <c r="A144" s="25"/>
      <c r="B144" s="134"/>
      <c r="C144" s="135" t="s">
        <v>178</v>
      </c>
      <c r="D144" s="135" t="s">
        <v>150</v>
      </c>
      <c r="E144" s="136" t="s">
        <v>179</v>
      </c>
      <c r="F144" s="137" t="s">
        <v>180</v>
      </c>
      <c r="G144" s="138" t="s">
        <v>175</v>
      </c>
      <c r="H144" s="139">
        <v>3.214</v>
      </c>
      <c r="I144" s="331"/>
      <c r="J144" s="140">
        <f>ROUND(I144*H144,2)</f>
        <v>0</v>
      </c>
      <c r="K144" s="137" t="s">
        <v>154</v>
      </c>
      <c r="L144" s="26"/>
      <c r="M144" s="141" t="s">
        <v>1</v>
      </c>
      <c r="N144" s="142" t="s">
        <v>40</v>
      </c>
      <c r="O144" s="143">
        <v>0.205</v>
      </c>
      <c r="P144" s="143">
        <f>O144*H144</f>
        <v>0.65887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155</v>
      </c>
      <c r="AT144" s="145" t="s">
        <v>150</v>
      </c>
      <c r="AU144" s="145" t="s">
        <v>84</v>
      </c>
      <c r="AY144" s="13" t="s">
        <v>147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84</v>
      </c>
      <c r="BK144" s="146">
        <f>ROUND(I144*H144,2)</f>
        <v>0</v>
      </c>
      <c r="BL144" s="13" t="s">
        <v>155</v>
      </c>
      <c r="BM144" s="145" t="s">
        <v>181</v>
      </c>
    </row>
    <row r="145" spans="2:51" s="10" customFormat="1" ht="12">
      <c r="B145" s="147"/>
      <c r="D145" s="148" t="s">
        <v>157</v>
      </c>
      <c r="E145" s="149" t="s">
        <v>1</v>
      </c>
      <c r="F145" s="150" t="s">
        <v>182</v>
      </c>
      <c r="H145" s="151">
        <v>3.214</v>
      </c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84</v>
      </c>
      <c r="AV145" s="10" t="s">
        <v>84</v>
      </c>
      <c r="AW145" s="10" t="s">
        <v>30</v>
      </c>
      <c r="AX145" s="10" t="s">
        <v>82</v>
      </c>
      <c r="AY145" s="149" t="s">
        <v>147</v>
      </c>
    </row>
    <row r="146" spans="1:65" s="2" customFormat="1" ht="24.2" customHeight="1">
      <c r="A146" s="25"/>
      <c r="B146" s="134"/>
      <c r="C146" s="135" t="s">
        <v>183</v>
      </c>
      <c r="D146" s="135" t="s">
        <v>150</v>
      </c>
      <c r="E146" s="136" t="s">
        <v>184</v>
      </c>
      <c r="F146" s="137" t="s">
        <v>185</v>
      </c>
      <c r="G146" s="138" t="s">
        <v>175</v>
      </c>
      <c r="H146" s="139">
        <v>3.214</v>
      </c>
      <c r="I146" s="331"/>
      <c r="J146" s="140">
        <f>ROUND(I146*H146,2)</f>
        <v>0</v>
      </c>
      <c r="K146" s="137" t="s">
        <v>154</v>
      </c>
      <c r="L146" s="26"/>
      <c r="M146" s="141" t="s">
        <v>1</v>
      </c>
      <c r="N146" s="142" t="s">
        <v>40</v>
      </c>
      <c r="O146" s="143">
        <v>0.188</v>
      </c>
      <c r="P146" s="143">
        <f>O146*H146</f>
        <v>0.604232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155</v>
      </c>
      <c r="AT146" s="145" t="s">
        <v>150</v>
      </c>
      <c r="AU146" s="145" t="s">
        <v>84</v>
      </c>
      <c r="AY146" s="13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3" t="s">
        <v>84</v>
      </c>
      <c r="BK146" s="146">
        <f>ROUND(I146*H146,2)</f>
        <v>0</v>
      </c>
      <c r="BL146" s="13" t="s">
        <v>155</v>
      </c>
      <c r="BM146" s="145" t="s">
        <v>186</v>
      </c>
    </row>
    <row r="147" spans="1:65" s="2" customFormat="1" ht="16.5" customHeight="1">
      <c r="A147" s="25"/>
      <c r="B147" s="134"/>
      <c r="C147" s="135" t="s">
        <v>187</v>
      </c>
      <c r="D147" s="135" t="s">
        <v>150</v>
      </c>
      <c r="E147" s="136" t="s">
        <v>188</v>
      </c>
      <c r="F147" s="137" t="s">
        <v>189</v>
      </c>
      <c r="G147" s="138" t="s">
        <v>190</v>
      </c>
      <c r="H147" s="139">
        <v>0.061</v>
      </c>
      <c r="I147" s="331"/>
      <c r="J147" s="140">
        <f>ROUND(I147*H147,2)</f>
        <v>0</v>
      </c>
      <c r="K147" s="137" t="s">
        <v>154</v>
      </c>
      <c r="L147" s="26"/>
      <c r="M147" s="141" t="s">
        <v>1</v>
      </c>
      <c r="N147" s="142" t="s">
        <v>40</v>
      </c>
      <c r="O147" s="143">
        <v>15.231</v>
      </c>
      <c r="P147" s="143">
        <f>O147*H147</f>
        <v>0.929091</v>
      </c>
      <c r="Q147" s="143">
        <v>1.06277</v>
      </c>
      <c r="R147" s="143">
        <f>Q147*H147</f>
        <v>0.06482897</v>
      </c>
      <c r="S147" s="143">
        <v>0</v>
      </c>
      <c r="T147" s="144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155</v>
      </c>
      <c r="AT147" s="145" t="s">
        <v>150</v>
      </c>
      <c r="AU147" s="145" t="s">
        <v>84</v>
      </c>
      <c r="AY147" s="13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3" t="s">
        <v>84</v>
      </c>
      <c r="BK147" s="146">
        <f>ROUND(I147*H147,2)</f>
        <v>0</v>
      </c>
      <c r="BL147" s="13" t="s">
        <v>155</v>
      </c>
      <c r="BM147" s="145" t="s">
        <v>191</v>
      </c>
    </row>
    <row r="148" spans="2:51" s="10" customFormat="1" ht="12">
      <c r="B148" s="147"/>
      <c r="D148" s="148" t="s">
        <v>157</v>
      </c>
      <c r="E148" s="149" t="s">
        <v>1</v>
      </c>
      <c r="F148" s="150" t="s">
        <v>192</v>
      </c>
      <c r="H148" s="151">
        <v>0.061</v>
      </c>
      <c r="L148" s="147"/>
      <c r="M148" s="152"/>
      <c r="N148" s="153"/>
      <c r="O148" s="153"/>
      <c r="P148" s="153"/>
      <c r="Q148" s="153"/>
      <c r="R148" s="153"/>
      <c r="S148" s="153"/>
      <c r="T148" s="154"/>
      <c r="AT148" s="149" t="s">
        <v>157</v>
      </c>
      <c r="AU148" s="149" t="s">
        <v>84</v>
      </c>
      <c r="AV148" s="10" t="s">
        <v>84</v>
      </c>
      <c r="AW148" s="10" t="s">
        <v>30</v>
      </c>
      <c r="AX148" s="10" t="s">
        <v>82</v>
      </c>
      <c r="AY148" s="149" t="s">
        <v>147</v>
      </c>
    </row>
    <row r="149" spans="1:65" s="2" customFormat="1" ht="24.2" customHeight="1">
      <c r="A149" s="25"/>
      <c r="B149" s="134"/>
      <c r="C149" s="135" t="s">
        <v>193</v>
      </c>
      <c r="D149" s="135" t="s">
        <v>150</v>
      </c>
      <c r="E149" s="136" t="s">
        <v>194</v>
      </c>
      <c r="F149" s="137" t="s">
        <v>195</v>
      </c>
      <c r="G149" s="138" t="s">
        <v>153</v>
      </c>
      <c r="H149" s="139">
        <v>49.717</v>
      </c>
      <c r="I149" s="331"/>
      <c r="J149" s="140">
        <f>ROUND(I149*H149,2)</f>
        <v>0</v>
      </c>
      <c r="K149" s="137" t="s">
        <v>154</v>
      </c>
      <c r="L149" s="26"/>
      <c r="M149" s="141" t="s">
        <v>1</v>
      </c>
      <c r="N149" s="142" t="s">
        <v>40</v>
      </c>
      <c r="O149" s="143">
        <v>0.31</v>
      </c>
      <c r="P149" s="143">
        <f>O149*H149</f>
        <v>15.41227</v>
      </c>
      <c r="Q149" s="143">
        <v>0.0408</v>
      </c>
      <c r="R149" s="143">
        <f>Q149*H149</f>
        <v>2.0284536</v>
      </c>
      <c r="S149" s="143">
        <v>0</v>
      </c>
      <c r="T149" s="144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155</v>
      </c>
      <c r="AT149" s="145" t="s">
        <v>150</v>
      </c>
      <c r="AU149" s="145" t="s">
        <v>84</v>
      </c>
      <c r="AY149" s="13" t="s">
        <v>147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3" t="s">
        <v>84</v>
      </c>
      <c r="BK149" s="146">
        <f>ROUND(I149*H149,2)</f>
        <v>0</v>
      </c>
      <c r="BL149" s="13" t="s">
        <v>155</v>
      </c>
      <c r="BM149" s="145" t="s">
        <v>196</v>
      </c>
    </row>
    <row r="150" spans="2:51" s="10" customFormat="1" ht="12">
      <c r="B150" s="147"/>
      <c r="D150" s="148" t="s">
        <v>157</v>
      </c>
      <c r="E150" s="149" t="s">
        <v>1</v>
      </c>
      <c r="F150" s="150" t="s">
        <v>197</v>
      </c>
      <c r="H150" s="151">
        <v>49.717</v>
      </c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84</v>
      </c>
      <c r="AV150" s="10" t="s">
        <v>84</v>
      </c>
      <c r="AW150" s="10" t="s">
        <v>30</v>
      </c>
      <c r="AX150" s="10" t="s">
        <v>82</v>
      </c>
      <c r="AY150" s="149" t="s">
        <v>147</v>
      </c>
    </row>
    <row r="151" spans="1:65" s="2" customFormat="1" ht="24.2" customHeight="1">
      <c r="A151" s="25"/>
      <c r="B151" s="134"/>
      <c r="C151" s="135" t="s">
        <v>198</v>
      </c>
      <c r="D151" s="135" t="s">
        <v>150</v>
      </c>
      <c r="E151" s="136" t="s">
        <v>199</v>
      </c>
      <c r="F151" s="137" t="s">
        <v>200</v>
      </c>
      <c r="G151" s="138" t="s">
        <v>175</v>
      </c>
      <c r="H151" s="139">
        <v>0.402</v>
      </c>
      <c r="I151" s="331"/>
      <c r="J151" s="140">
        <f>ROUND(I151*H151,2)</f>
        <v>0</v>
      </c>
      <c r="K151" s="137" t="s">
        <v>154</v>
      </c>
      <c r="L151" s="26"/>
      <c r="M151" s="141" t="s">
        <v>1</v>
      </c>
      <c r="N151" s="142" t="s">
        <v>40</v>
      </c>
      <c r="O151" s="143">
        <v>2.048</v>
      </c>
      <c r="P151" s="143">
        <f>O151*H151</f>
        <v>0.823296</v>
      </c>
      <c r="Q151" s="143">
        <v>2.16</v>
      </c>
      <c r="R151" s="143">
        <f>Q151*H151</f>
        <v>0.8683200000000001</v>
      </c>
      <c r="S151" s="143">
        <v>0</v>
      </c>
      <c r="T151" s="144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155</v>
      </c>
      <c r="AT151" s="145" t="s">
        <v>150</v>
      </c>
      <c r="AU151" s="145" t="s">
        <v>84</v>
      </c>
      <c r="AY151" s="13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3" t="s">
        <v>84</v>
      </c>
      <c r="BK151" s="146">
        <f>ROUND(I151*H151,2)</f>
        <v>0</v>
      </c>
      <c r="BL151" s="13" t="s">
        <v>155</v>
      </c>
      <c r="BM151" s="145" t="s">
        <v>201</v>
      </c>
    </row>
    <row r="152" spans="2:51" s="10" customFormat="1" ht="12">
      <c r="B152" s="147"/>
      <c r="D152" s="148" t="s">
        <v>157</v>
      </c>
      <c r="E152" s="149" t="s">
        <v>1</v>
      </c>
      <c r="F152" s="150" t="s">
        <v>202</v>
      </c>
      <c r="H152" s="151">
        <v>0.402</v>
      </c>
      <c r="L152" s="147"/>
      <c r="M152" s="152"/>
      <c r="N152" s="153"/>
      <c r="O152" s="153"/>
      <c r="P152" s="153"/>
      <c r="Q152" s="153"/>
      <c r="R152" s="153"/>
      <c r="S152" s="153"/>
      <c r="T152" s="154"/>
      <c r="AT152" s="149" t="s">
        <v>157</v>
      </c>
      <c r="AU152" s="149" t="s">
        <v>84</v>
      </c>
      <c r="AV152" s="10" t="s">
        <v>84</v>
      </c>
      <c r="AW152" s="10" t="s">
        <v>30</v>
      </c>
      <c r="AX152" s="10" t="s">
        <v>82</v>
      </c>
      <c r="AY152" s="149" t="s">
        <v>147</v>
      </c>
    </row>
    <row r="153" spans="2:63" s="9" customFormat="1" ht="22.9" customHeight="1">
      <c r="B153" s="122"/>
      <c r="D153" s="123" t="s">
        <v>73</v>
      </c>
      <c r="E153" s="132" t="s">
        <v>187</v>
      </c>
      <c r="F153" s="132" t="s">
        <v>203</v>
      </c>
      <c r="J153" s="133">
        <f>BK153</f>
        <v>0</v>
      </c>
      <c r="L153" s="122"/>
      <c r="M153" s="126"/>
      <c r="N153" s="127"/>
      <c r="O153" s="127"/>
      <c r="P153" s="128">
        <f>SUM(P154:P169)</f>
        <v>90.13443099999999</v>
      </c>
      <c r="Q153" s="127"/>
      <c r="R153" s="128">
        <f>SUM(R154:R169)</f>
        <v>0.024300000000000002</v>
      </c>
      <c r="S153" s="127"/>
      <c r="T153" s="129">
        <f>SUM(T154:T169)</f>
        <v>4.3307080000000004</v>
      </c>
      <c r="AR153" s="123" t="s">
        <v>82</v>
      </c>
      <c r="AT153" s="130" t="s">
        <v>73</v>
      </c>
      <c r="AU153" s="130" t="s">
        <v>82</v>
      </c>
      <c r="AY153" s="123" t="s">
        <v>147</v>
      </c>
      <c r="BK153" s="131">
        <f>SUM(BK154:BK169)</f>
        <v>0</v>
      </c>
    </row>
    <row r="154" spans="1:65" s="2" customFormat="1" ht="33" customHeight="1">
      <c r="A154" s="25"/>
      <c r="B154" s="134"/>
      <c r="C154" s="135" t="s">
        <v>204</v>
      </c>
      <c r="D154" s="135" t="s">
        <v>150</v>
      </c>
      <c r="E154" s="136" t="s">
        <v>205</v>
      </c>
      <c r="F154" s="137" t="s">
        <v>206</v>
      </c>
      <c r="G154" s="138" t="s">
        <v>153</v>
      </c>
      <c r="H154" s="139">
        <v>150</v>
      </c>
      <c r="I154" s="331"/>
      <c r="J154" s="140">
        <f>ROUND(I154*H154,2)</f>
        <v>0</v>
      </c>
      <c r="K154" s="137" t="s">
        <v>154</v>
      </c>
      <c r="L154" s="26"/>
      <c r="M154" s="141" t="s">
        <v>1</v>
      </c>
      <c r="N154" s="142" t="s">
        <v>39</v>
      </c>
      <c r="O154" s="143">
        <v>0.105</v>
      </c>
      <c r="P154" s="143">
        <f>O154*H154</f>
        <v>15.75</v>
      </c>
      <c r="Q154" s="143">
        <v>0.00013</v>
      </c>
      <c r="R154" s="143">
        <f>Q154*H154</f>
        <v>0.0195</v>
      </c>
      <c r="S154" s="143">
        <v>0</v>
      </c>
      <c r="T154" s="144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155</v>
      </c>
      <c r="AT154" s="145" t="s">
        <v>150</v>
      </c>
      <c r="AU154" s="145" t="s">
        <v>84</v>
      </c>
      <c r="AY154" s="13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3" t="s">
        <v>82</v>
      </c>
      <c r="BK154" s="146">
        <f>ROUND(I154*H154,2)</f>
        <v>0</v>
      </c>
      <c r="BL154" s="13" t="s">
        <v>155</v>
      </c>
      <c r="BM154" s="145" t="s">
        <v>207</v>
      </c>
    </row>
    <row r="155" spans="1:65" s="2" customFormat="1" ht="24.2" customHeight="1">
      <c r="A155" s="25"/>
      <c r="B155" s="134"/>
      <c r="C155" s="135" t="s">
        <v>208</v>
      </c>
      <c r="D155" s="135" t="s">
        <v>150</v>
      </c>
      <c r="E155" s="136" t="s">
        <v>209</v>
      </c>
      <c r="F155" s="137" t="s">
        <v>210</v>
      </c>
      <c r="G155" s="138" t="s">
        <v>153</v>
      </c>
      <c r="H155" s="139">
        <v>7</v>
      </c>
      <c r="I155" s="331"/>
      <c r="J155" s="140">
        <f>ROUND(I155*H155,2)</f>
        <v>0</v>
      </c>
      <c r="K155" s="137" t="s">
        <v>1</v>
      </c>
      <c r="L155" s="26"/>
      <c r="M155" s="141" t="s">
        <v>1</v>
      </c>
      <c r="N155" s="142" t="s">
        <v>40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155</v>
      </c>
      <c r="AT155" s="145" t="s">
        <v>150</v>
      </c>
      <c r="AU155" s="145" t="s">
        <v>84</v>
      </c>
      <c r="AY155" s="13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3" t="s">
        <v>84</v>
      </c>
      <c r="BK155" s="146">
        <f>ROUND(I155*H155,2)</f>
        <v>0</v>
      </c>
      <c r="BL155" s="13" t="s">
        <v>155</v>
      </c>
      <c r="BM155" s="145" t="s">
        <v>211</v>
      </c>
    </row>
    <row r="156" spans="2:51" s="10" customFormat="1" ht="12">
      <c r="B156" s="147"/>
      <c r="D156" s="148" t="s">
        <v>157</v>
      </c>
      <c r="E156" s="149" t="s">
        <v>1</v>
      </c>
      <c r="F156" s="150" t="s">
        <v>212</v>
      </c>
      <c r="H156" s="151">
        <v>7</v>
      </c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84</v>
      </c>
      <c r="AV156" s="10" t="s">
        <v>84</v>
      </c>
      <c r="AW156" s="10" t="s">
        <v>30</v>
      </c>
      <c r="AX156" s="10" t="s">
        <v>82</v>
      </c>
      <c r="AY156" s="149" t="s">
        <v>147</v>
      </c>
    </row>
    <row r="157" spans="1:65" s="2" customFormat="1" ht="24.2" customHeight="1">
      <c r="A157" s="25"/>
      <c r="B157" s="134"/>
      <c r="C157" s="135" t="s">
        <v>213</v>
      </c>
      <c r="D157" s="135" t="s">
        <v>150</v>
      </c>
      <c r="E157" s="136" t="s">
        <v>214</v>
      </c>
      <c r="F157" s="137" t="s">
        <v>215</v>
      </c>
      <c r="G157" s="138" t="s">
        <v>153</v>
      </c>
      <c r="H157" s="139">
        <v>120</v>
      </c>
      <c r="I157" s="331"/>
      <c r="J157" s="140">
        <f>ROUND(I157*H157,2)</f>
        <v>0</v>
      </c>
      <c r="K157" s="137" t="s">
        <v>154</v>
      </c>
      <c r="L157" s="26"/>
      <c r="M157" s="141" t="s">
        <v>1</v>
      </c>
      <c r="N157" s="142" t="s">
        <v>39</v>
      </c>
      <c r="O157" s="143">
        <v>0.308</v>
      </c>
      <c r="P157" s="143">
        <f>O157*H157</f>
        <v>36.96</v>
      </c>
      <c r="Q157" s="143">
        <v>4E-05</v>
      </c>
      <c r="R157" s="143">
        <f>Q157*H157</f>
        <v>0.0048000000000000004</v>
      </c>
      <c r="S157" s="143">
        <v>0</v>
      </c>
      <c r="T157" s="144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155</v>
      </c>
      <c r="AT157" s="145" t="s">
        <v>150</v>
      </c>
      <c r="AU157" s="145" t="s">
        <v>84</v>
      </c>
      <c r="AY157" s="13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3" t="s">
        <v>82</v>
      </c>
      <c r="BK157" s="146">
        <f>ROUND(I157*H157,2)</f>
        <v>0</v>
      </c>
      <c r="BL157" s="13" t="s">
        <v>155</v>
      </c>
      <c r="BM157" s="145" t="s">
        <v>216</v>
      </c>
    </row>
    <row r="158" spans="1:65" s="2" customFormat="1" ht="21.75" customHeight="1">
      <c r="A158" s="25"/>
      <c r="B158" s="134"/>
      <c r="C158" s="135" t="s">
        <v>8</v>
      </c>
      <c r="D158" s="135" t="s">
        <v>150</v>
      </c>
      <c r="E158" s="136" t="s">
        <v>217</v>
      </c>
      <c r="F158" s="137" t="s">
        <v>218</v>
      </c>
      <c r="G158" s="138" t="s">
        <v>153</v>
      </c>
      <c r="H158" s="139">
        <v>49.717</v>
      </c>
      <c r="I158" s="331"/>
      <c r="J158" s="140">
        <f>ROUND(I158*H158,2)</f>
        <v>0</v>
      </c>
      <c r="K158" s="137" t="s">
        <v>154</v>
      </c>
      <c r="L158" s="26"/>
      <c r="M158" s="141" t="s">
        <v>1</v>
      </c>
      <c r="N158" s="142" t="s">
        <v>40</v>
      </c>
      <c r="O158" s="143">
        <v>0.306</v>
      </c>
      <c r="P158" s="143">
        <f>O158*H158</f>
        <v>15.213401999999999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155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84</v>
      </c>
      <c r="BK158" s="146">
        <f>ROUND(I158*H158,2)</f>
        <v>0</v>
      </c>
      <c r="BL158" s="13" t="s">
        <v>155</v>
      </c>
      <c r="BM158" s="145" t="s">
        <v>219</v>
      </c>
    </row>
    <row r="159" spans="2:51" s="10" customFormat="1" ht="12">
      <c r="B159" s="147"/>
      <c r="D159" s="148" t="s">
        <v>157</v>
      </c>
      <c r="E159" s="149" t="s">
        <v>1</v>
      </c>
      <c r="F159" s="150" t="s">
        <v>220</v>
      </c>
      <c r="H159" s="151">
        <v>49.717</v>
      </c>
      <c r="L159" s="147"/>
      <c r="M159" s="152"/>
      <c r="N159" s="153"/>
      <c r="O159" s="153"/>
      <c r="P159" s="153"/>
      <c r="Q159" s="153"/>
      <c r="R159" s="153"/>
      <c r="S159" s="153"/>
      <c r="T159" s="154"/>
      <c r="AT159" s="149" t="s">
        <v>157</v>
      </c>
      <c r="AU159" s="149" t="s">
        <v>84</v>
      </c>
      <c r="AV159" s="10" t="s">
        <v>84</v>
      </c>
      <c r="AW159" s="10" t="s">
        <v>30</v>
      </c>
      <c r="AX159" s="10" t="s">
        <v>82</v>
      </c>
      <c r="AY159" s="149" t="s">
        <v>147</v>
      </c>
    </row>
    <row r="160" spans="1:65" s="2" customFormat="1" ht="24.2" customHeight="1">
      <c r="A160" s="25"/>
      <c r="B160" s="134"/>
      <c r="C160" s="135" t="s">
        <v>221</v>
      </c>
      <c r="D160" s="135" t="s">
        <v>150</v>
      </c>
      <c r="E160" s="136" t="s">
        <v>222</v>
      </c>
      <c r="F160" s="137" t="s">
        <v>223</v>
      </c>
      <c r="G160" s="138" t="s">
        <v>153</v>
      </c>
      <c r="H160" s="139">
        <v>2.78</v>
      </c>
      <c r="I160" s="331"/>
      <c r="J160" s="140">
        <f>ROUND(I160*H160,2)</f>
        <v>0</v>
      </c>
      <c r="K160" s="137" t="s">
        <v>154</v>
      </c>
      <c r="L160" s="26"/>
      <c r="M160" s="141" t="s">
        <v>1</v>
      </c>
      <c r="N160" s="142" t="s">
        <v>39</v>
      </c>
      <c r="O160" s="143">
        <v>0.162</v>
      </c>
      <c r="P160" s="143">
        <f>O160*H160</f>
        <v>0.45036</v>
      </c>
      <c r="Q160" s="143">
        <v>0</v>
      </c>
      <c r="R160" s="143">
        <f>Q160*H160</f>
        <v>0</v>
      </c>
      <c r="S160" s="143">
        <v>0.035</v>
      </c>
      <c r="T160" s="144">
        <f>S160*H160</f>
        <v>0.0973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155</v>
      </c>
      <c r="AT160" s="145" t="s">
        <v>150</v>
      </c>
      <c r="AU160" s="145" t="s">
        <v>84</v>
      </c>
      <c r="AY160" s="13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82</v>
      </c>
      <c r="BK160" s="146">
        <f>ROUND(I160*H160,2)</f>
        <v>0</v>
      </c>
      <c r="BL160" s="13" t="s">
        <v>155</v>
      </c>
      <c r="BM160" s="145" t="s">
        <v>224</v>
      </c>
    </row>
    <row r="161" spans="2:51" s="10" customFormat="1" ht="12">
      <c r="B161" s="147"/>
      <c r="D161" s="148" t="s">
        <v>157</v>
      </c>
      <c r="E161" s="149" t="s">
        <v>1</v>
      </c>
      <c r="F161" s="150" t="s">
        <v>225</v>
      </c>
      <c r="H161" s="151">
        <v>2.78</v>
      </c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84</v>
      </c>
      <c r="AV161" s="10" t="s">
        <v>84</v>
      </c>
      <c r="AW161" s="10" t="s">
        <v>30</v>
      </c>
      <c r="AX161" s="10" t="s">
        <v>82</v>
      </c>
      <c r="AY161" s="149" t="s">
        <v>147</v>
      </c>
    </row>
    <row r="162" spans="1:65" s="2" customFormat="1" ht="33" customHeight="1">
      <c r="A162" s="25"/>
      <c r="B162" s="134"/>
      <c r="C162" s="135" t="s">
        <v>226</v>
      </c>
      <c r="D162" s="135" t="s">
        <v>150</v>
      </c>
      <c r="E162" s="136" t="s">
        <v>227</v>
      </c>
      <c r="F162" s="137" t="s">
        <v>228</v>
      </c>
      <c r="G162" s="138" t="s">
        <v>153</v>
      </c>
      <c r="H162" s="139">
        <v>46.937</v>
      </c>
      <c r="I162" s="331"/>
      <c r="J162" s="140">
        <f>ROUND(I162*H162,2)</f>
        <v>0</v>
      </c>
      <c r="K162" s="137" t="s">
        <v>154</v>
      </c>
      <c r="L162" s="26"/>
      <c r="M162" s="141" t="s">
        <v>1</v>
      </c>
      <c r="N162" s="142" t="s">
        <v>40</v>
      </c>
      <c r="O162" s="143">
        <v>0.277</v>
      </c>
      <c r="P162" s="143">
        <f>O162*H162</f>
        <v>13.001549</v>
      </c>
      <c r="Q162" s="143">
        <v>0</v>
      </c>
      <c r="R162" s="143">
        <f>Q162*H162</f>
        <v>0</v>
      </c>
      <c r="S162" s="143">
        <v>0.074</v>
      </c>
      <c r="T162" s="144">
        <f>S162*H162</f>
        <v>3.4733379999999996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155</v>
      </c>
      <c r="AT162" s="145" t="s">
        <v>150</v>
      </c>
      <c r="AU162" s="145" t="s">
        <v>84</v>
      </c>
      <c r="AY162" s="13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84</v>
      </c>
      <c r="BK162" s="146">
        <f>ROUND(I162*H162,2)</f>
        <v>0</v>
      </c>
      <c r="BL162" s="13" t="s">
        <v>155</v>
      </c>
      <c r="BM162" s="145" t="s">
        <v>229</v>
      </c>
    </row>
    <row r="163" spans="2:51" s="10" customFormat="1" ht="12">
      <c r="B163" s="147"/>
      <c r="D163" s="148" t="s">
        <v>157</v>
      </c>
      <c r="E163" s="149" t="s">
        <v>1</v>
      </c>
      <c r="F163" s="150" t="s">
        <v>767</v>
      </c>
      <c r="H163" s="151">
        <v>46.937</v>
      </c>
      <c r="L163" s="147"/>
      <c r="M163" s="152"/>
      <c r="N163" s="153"/>
      <c r="O163" s="153"/>
      <c r="P163" s="153"/>
      <c r="Q163" s="153"/>
      <c r="R163" s="153"/>
      <c r="S163" s="153"/>
      <c r="T163" s="154"/>
      <c r="AT163" s="149" t="s">
        <v>157</v>
      </c>
      <c r="AU163" s="149" t="s">
        <v>84</v>
      </c>
      <c r="AV163" s="10" t="s">
        <v>84</v>
      </c>
      <c r="AW163" s="10" t="s">
        <v>30</v>
      </c>
      <c r="AX163" s="10" t="s">
        <v>82</v>
      </c>
      <c r="AY163" s="149" t="s">
        <v>147</v>
      </c>
    </row>
    <row r="164" spans="1:65" s="2" customFormat="1" ht="16.5" customHeight="1">
      <c r="A164" s="25"/>
      <c r="B164" s="134"/>
      <c r="C164" s="135" t="s">
        <v>230</v>
      </c>
      <c r="D164" s="135" t="s">
        <v>150</v>
      </c>
      <c r="E164" s="136" t="s">
        <v>231</v>
      </c>
      <c r="F164" s="137" t="s">
        <v>232</v>
      </c>
      <c r="G164" s="138" t="s">
        <v>153</v>
      </c>
      <c r="H164" s="139">
        <v>9.01</v>
      </c>
      <c r="I164" s="331"/>
      <c r="J164" s="140">
        <f>ROUND(I164*H164,2)</f>
        <v>0</v>
      </c>
      <c r="K164" s="137" t="s">
        <v>154</v>
      </c>
      <c r="L164" s="26"/>
      <c r="M164" s="141" t="s">
        <v>1</v>
      </c>
      <c r="N164" s="142" t="s">
        <v>39</v>
      </c>
      <c r="O164" s="143">
        <v>0.332</v>
      </c>
      <c r="P164" s="143">
        <f>O164*H164</f>
        <v>2.99132</v>
      </c>
      <c r="Q164" s="143">
        <v>0</v>
      </c>
      <c r="R164" s="143">
        <f>Q164*H164</f>
        <v>0</v>
      </c>
      <c r="S164" s="143">
        <v>0.025</v>
      </c>
      <c r="T164" s="144">
        <f>S164*H164</f>
        <v>0.22525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155</v>
      </c>
      <c r="AT164" s="145" t="s">
        <v>150</v>
      </c>
      <c r="AU164" s="145" t="s">
        <v>84</v>
      </c>
      <c r="AY164" s="13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82</v>
      </c>
      <c r="BK164" s="146">
        <f>ROUND(I164*H164,2)</f>
        <v>0</v>
      </c>
      <c r="BL164" s="13" t="s">
        <v>155</v>
      </c>
      <c r="BM164" s="145" t="s">
        <v>233</v>
      </c>
    </row>
    <row r="165" spans="2:51" s="10" customFormat="1" ht="12">
      <c r="B165" s="147"/>
      <c r="D165" s="148" t="s">
        <v>157</v>
      </c>
      <c r="E165" s="149" t="s">
        <v>1</v>
      </c>
      <c r="F165" s="150" t="s">
        <v>464</v>
      </c>
      <c r="H165" s="151">
        <v>9.01</v>
      </c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84</v>
      </c>
      <c r="AV165" s="10" t="s">
        <v>84</v>
      </c>
      <c r="AW165" s="10" t="s">
        <v>30</v>
      </c>
      <c r="AX165" s="10" t="s">
        <v>82</v>
      </c>
      <c r="AY165" s="149" t="s">
        <v>147</v>
      </c>
    </row>
    <row r="166" spans="1:65" s="2" customFormat="1" ht="24.2" customHeight="1">
      <c r="A166" s="25"/>
      <c r="B166" s="134"/>
      <c r="C166" s="135" t="s">
        <v>235</v>
      </c>
      <c r="D166" s="135" t="s">
        <v>150</v>
      </c>
      <c r="E166" s="136" t="s">
        <v>236</v>
      </c>
      <c r="F166" s="137" t="s">
        <v>237</v>
      </c>
      <c r="G166" s="138" t="s">
        <v>153</v>
      </c>
      <c r="H166" s="139">
        <v>7.42</v>
      </c>
      <c r="I166" s="331"/>
      <c r="J166" s="140">
        <f>ROUND(I166*H166,2)</f>
        <v>0</v>
      </c>
      <c r="K166" s="137" t="s">
        <v>154</v>
      </c>
      <c r="L166" s="26"/>
      <c r="M166" s="141" t="s">
        <v>1</v>
      </c>
      <c r="N166" s="142" t="s">
        <v>39</v>
      </c>
      <c r="O166" s="143">
        <v>0.51</v>
      </c>
      <c r="P166" s="143">
        <f>O166*H166</f>
        <v>3.7842000000000002</v>
      </c>
      <c r="Q166" s="143">
        <v>0</v>
      </c>
      <c r="R166" s="143">
        <f>Q166*H166</f>
        <v>0</v>
      </c>
      <c r="S166" s="143">
        <v>0.043</v>
      </c>
      <c r="T166" s="144">
        <f>S166*H166</f>
        <v>0.31905999999999995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5" t="s">
        <v>155</v>
      </c>
      <c r="AT166" s="145" t="s">
        <v>150</v>
      </c>
      <c r="AU166" s="145" t="s">
        <v>84</v>
      </c>
      <c r="AY166" s="13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3" t="s">
        <v>82</v>
      </c>
      <c r="BK166" s="146">
        <f>ROUND(I166*H166,2)</f>
        <v>0</v>
      </c>
      <c r="BL166" s="13" t="s">
        <v>155</v>
      </c>
      <c r="BM166" s="145" t="s">
        <v>238</v>
      </c>
    </row>
    <row r="167" spans="2:51" s="10" customFormat="1" ht="12">
      <c r="B167" s="147"/>
      <c r="D167" s="148" t="s">
        <v>157</v>
      </c>
      <c r="E167" s="149" t="s">
        <v>1</v>
      </c>
      <c r="F167" s="150" t="s">
        <v>239</v>
      </c>
      <c r="H167" s="151">
        <v>7.42</v>
      </c>
      <c r="L167" s="147"/>
      <c r="M167" s="152"/>
      <c r="N167" s="153"/>
      <c r="O167" s="153"/>
      <c r="P167" s="153"/>
      <c r="Q167" s="153"/>
      <c r="R167" s="153"/>
      <c r="S167" s="153"/>
      <c r="T167" s="154"/>
      <c r="AT167" s="149" t="s">
        <v>157</v>
      </c>
      <c r="AU167" s="149" t="s">
        <v>84</v>
      </c>
      <c r="AV167" s="10" t="s">
        <v>84</v>
      </c>
      <c r="AW167" s="10" t="s">
        <v>30</v>
      </c>
      <c r="AX167" s="10" t="s">
        <v>82</v>
      </c>
      <c r="AY167" s="149" t="s">
        <v>147</v>
      </c>
    </row>
    <row r="168" spans="1:65" s="2" customFormat="1" ht="21.75" customHeight="1">
      <c r="A168" s="25"/>
      <c r="B168" s="134"/>
      <c r="C168" s="135" t="s">
        <v>240</v>
      </c>
      <c r="D168" s="135" t="s">
        <v>150</v>
      </c>
      <c r="E168" s="136" t="s">
        <v>241</v>
      </c>
      <c r="F168" s="137" t="s">
        <v>609</v>
      </c>
      <c r="G168" s="138" t="s">
        <v>153</v>
      </c>
      <c r="H168" s="139">
        <v>3.48</v>
      </c>
      <c r="I168" s="331"/>
      <c r="J168" s="140">
        <f>ROUND(I168*H168,2)</f>
        <v>0</v>
      </c>
      <c r="K168" s="137" t="s">
        <v>154</v>
      </c>
      <c r="L168" s="26"/>
      <c r="M168" s="141" t="s">
        <v>1</v>
      </c>
      <c r="N168" s="142" t="s">
        <v>40</v>
      </c>
      <c r="O168" s="143">
        <v>0.57</v>
      </c>
      <c r="P168" s="143">
        <f>O168*H168</f>
        <v>1.9835999999999998</v>
      </c>
      <c r="Q168" s="143">
        <v>0</v>
      </c>
      <c r="R168" s="143">
        <f>Q168*H168</f>
        <v>0</v>
      </c>
      <c r="S168" s="143">
        <v>0.062</v>
      </c>
      <c r="T168" s="144">
        <f>S168*H168</f>
        <v>0.21576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5" t="s">
        <v>155</v>
      </c>
      <c r="AT168" s="145" t="s">
        <v>150</v>
      </c>
      <c r="AU168" s="145" t="s">
        <v>84</v>
      </c>
      <c r="AY168" s="13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3" t="s">
        <v>84</v>
      </c>
      <c r="BK168" s="146">
        <f>ROUND(I168*H168,2)</f>
        <v>0</v>
      </c>
      <c r="BL168" s="13" t="s">
        <v>155</v>
      </c>
      <c r="BM168" s="145" t="s">
        <v>243</v>
      </c>
    </row>
    <row r="169" spans="2:51" s="10" customFormat="1" ht="12">
      <c r="B169" s="147"/>
      <c r="D169" s="148" t="s">
        <v>157</v>
      </c>
      <c r="E169" s="149" t="s">
        <v>1</v>
      </c>
      <c r="F169" s="150" t="s">
        <v>244</v>
      </c>
      <c r="H169" s="151">
        <v>3.48</v>
      </c>
      <c r="L169" s="147"/>
      <c r="M169" s="152"/>
      <c r="N169" s="153"/>
      <c r="O169" s="153"/>
      <c r="P169" s="153"/>
      <c r="Q169" s="153"/>
      <c r="R169" s="153"/>
      <c r="S169" s="153"/>
      <c r="T169" s="154"/>
      <c r="AT169" s="149" t="s">
        <v>157</v>
      </c>
      <c r="AU169" s="149" t="s">
        <v>84</v>
      </c>
      <c r="AV169" s="10" t="s">
        <v>84</v>
      </c>
      <c r="AW169" s="10" t="s">
        <v>30</v>
      </c>
      <c r="AX169" s="10" t="s">
        <v>82</v>
      </c>
      <c r="AY169" s="149" t="s">
        <v>147</v>
      </c>
    </row>
    <row r="170" spans="2:63" s="9" customFormat="1" ht="22.9" customHeight="1">
      <c r="B170" s="122"/>
      <c r="D170" s="123" t="s">
        <v>73</v>
      </c>
      <c r="E170" s="132" t="s">
        <v>245</v>
      </c>
      <c r="F170" s="132" t="s">
        <v>246</v>
      </c>
      <c r="J170" s="133">
        <f>BK170</f>
        <v>0</v>
      </c>
      <c r="L170" s="122"/>
      <c r="M170" s="126"/>
      <c r="N170" s="127"/>
      <c r="O170" s="127"/>
      <c r="P170" s="128">
        <f>SUM(P171:P175)</f>
        <v>11.725283999999998</v>
      </c>
      <c r="Q170" s="127"/>
      <c r="R170" s="128">
        <f>SUM(R171:R175)</f>
        <v>0</v>
      </c>
      <c r="S170" s="127"/>
      <c r="T170" s="129">
        <f>SUM(T171:T175)</f>
        <v>0</v>
      </c>
      <c r="AR170" s="123" t="s">
        <v>82</v>
      </c>
      <c r="AT170" s="130" t="s">
        <v>73</v>
      </c>
      <c r="AU170" s="130" t="s">
        <v>82</v>
      </c>
      <c r="AY170" s="123" t="s">
        <v>147</v>
      </c>
      <c r="BK170" s="131">
        <f>SUM(BK171:BK175)</f>
        <v>0</v>
      </c>
    </row>
    <row r="171" spans="1:65" s="2" customFormat="1" ht="24.2" customHeight="1">
      <c r="A171" s="25"/>
      <c r="B171" s="134"/>
      <c r="C171" s="135" t="s">
        <v>7</v>
      </c>
      <c r="D171" s="135" t="s">
        <v>150</v>
      </c>
      <c r="E171" s="136" t="s">
        <v>247</v>
      </c>
      <c r="F171" s="137" t="s">
        <v>248</v>
      </c>
      <c r="G171" s="138" t="s">
        <v>190</v>
      </c>
      <c r="H171" s="139">
        <v>4.512</v>
      </c>
      <c r="I171" s="331"/>
      <c r="J171" s="140">
        <f>ROUND(I171*H171,2)</f>
        <v>0</v>
      </c>
      <c r="K171" s="137" t="s">
        <v>154</v>
      </c>
      <c r="L171" s="26"/>
      <c r="M171" s="141" t="s">
        <v>1</v>
      </c>
      <c r="N171" s="142" t="s">
        <v>39</v>
      </c>
      <c r="O171" s="143">
        <v>2.42</v>
      </c>
      <c r="P171" s="143">
        <f>O171*H171</f>
        <v>10.919039999999999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155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155</v>
      </c>
      <c r="BM171" s="145" t="s">
        <v>249</v>
      </c>
    </row>
    <row r="172" spans="1:65" s="2" customFormat="1" ht="24.2" customHeight="1">
      <c r="A172" s="25"/>
      <c r="B172" s="134"/>
      <c r="C172" s="135" t="s">
        <v>250</v>
      </c>
      <c r="D172" s="135" t="s">
        <v>150</v>
      </c>
      <c r="E172" s="136" t="s">
        <v>251</v>
      </c>
      <c r="F172" s="137" t="s">
        <v>252</v>
      </c>
      <c r="G172" s="138" t="s">
        <v>190</v>
      </c>
      <c r="H172" s="139">
        <v>4.512</v>
      </c>
      <c r="I172" s="331"/>
      <c r="J172" s="140">
        <f>ROUND(I172*H172,2)</f>
        <v>0</v>
      </c>
      <c r="K172" s="137" t="s">
        <v>154</v>
      </c>
      <c r="L172" s="26"/>
      <c r="M172" s="141" t="s">
        <v>1</v>
      </c>
      <c r="N172" s="142" t="s">
        <v>39</v>
      </c>
      <c r="O172" s="143">
        <v>0.125</v>
      </c>
      <c r="P172" s="143">
        <f>O172*H172</f>
        <v>0.564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5" t="s">
        <v>155</v>
      </c>
      <c r="AT172" s="145" t="s">
        <v>150</v>
      </c>
      <c r="AU172" s="145" t="s">
        <v>84</v>
      </c>
      <c r="AY172" s="13" t="s">
        <v>147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3" t="s">
        <v>82</v>
      </c>
      <c r="BK172" s="146">
        <f>ROUND(I172*H172,2)</f>
        <v>0</v>
      </c>
      <c r="BL172" s="13" t="s">
        <v>155</v>
      </c>
      <c r="BM172" s="145" t="s">
        <v>253</v>
      </c>
    </row>
    <row r="173" spans="1:65" s="2" customFormat="1" ht="24.2" customHeight="1">
      <c r="A173" s="25"/>
      <c r="B173" s="134"/>
      <c r="C173" s="135" t="s">
        <v>254</v>
      </c>
      <c r="D173" s="135" t="s">
        <v>150</v>
      </c>
      <c r="E173" s="136" t="s">
        <v>255</v>
      </c>
      <c r="F173" s="137" t="s">
        <v>256</v>
      </c>
      <c r="G173" s="138" t="s">
        <v>190</v>
      </c>
      <c r="H173" s="139">
        <v>40.374</v>
      </c>
      <c r="I173" s="331"/>
      <c r="J173" s="140">
        <f>ROUND(I173*H173,2)</f>
        <v>0</v>
      </c>
      <c r="K173" s="137" t="s">
        <v>154</v>
      </c>
      <c r="L173" s="26"/>
      <c r="M173" s="141" t="s">
        <v>1</v>
      </c>
      <c r="N173" s="142" t="s">
        <v>39</v>
      </c>
      <c r="O173" s="143">
        <v>0.006</v>
      </c>
      <c r="P173" s="143">
        <f>O173*H173</f>
        <v>0.24224400000000001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5" t="s">
        <v>155</v>
      </c>
      <c r="AT173" s="145" t="s">
        <v>150</v>
      </c>
      <c r="AU173" s="145" t="s">
        <v>84</v>
      </c>
      <c r="AY173" s="13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3" t="s">
        <v>82</v>
      </c>
      <c r="BK173" s="146">
        <f>ROUND(I173*H173,2)</f>
        <v>0</v>
      </c>
      <c r="BL173" s="13" t="s">
        <v>155</v>
      </c>
      <c r="BM173" s="145" t="s">
        <v>257</v>
      </c>
    </row>
    <row r="174" spans="2:51" s="10" customFormat="1" ht="12">
      <c r="B174" s="147"/>
      <c r="D174" s="148" t="s">
        <v>157</v>
      </c>
      <c r="E174" s="149" t="s">
        <v>1</v>
      </c>
      <c r="F174" s="150" t="s">
        <v>258</v>
      </c>
      <c r="H174" s="151">
        <v>40.374</v>
      </c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84</v>
      </c>
      <c r="AV174" s="10" t="s">
        <v>84</v>
      </c>
      <c r="AW174" s="10" t="s">
        <v>30</v>
      </c>
      <c r="AX174" s="10" t="s">
        <v>82</v>
      </c>
      <c r="AY174" s="149" t="s">
        <v>147</v>
      </c>
    </row>
    <row r="175" spans="1:65" s="2" customFormat="1" ht="49.15" customHeight="1">
      <c r="A175" s="25"/>
      <c r="B175" s="134"/>
      <c r="C175" s="135" t="s">
        <v>259</v>
      </c>
      <c r="D175" s="135" t="s">
        <v>150</v>
      </c>
      <c r="E175" s="136" t="s">
        <v>260</v>
      </c>
      <c r="F175" s="137" t="s">
        <v>261</v>
      </c>
      <c r="G175" s="138" t="s">
        <v>190</v>
      </c>
      <c r="H175" s="139">
        <v>4.486</v>
      </c>
      <c r="I175" s="331"/>
      <c r="J175" s="140">
        <f>ROUND(I175*H175,2)</f>
        <v>0</v>
      </c>
      <c r="K175" s="137" t="s">
        <v>154</v>
      </c>
      <c r="L175" s="26"/>
      <c r="M175" s="141" t="s">
        <v>1</v>
      </c>
      <c r="N175" s="142" t="s">
        <v>39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5" t="s">
        <v>155</v>
      </c>
      <c r="AT175" s="145" t="s">
        <v>150</v>
      </c>
      <c r="AU175" s="145" t="s">
        <v>84</v>
      </c>
      <c r="AY175" s="13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3" t="s">
        <v>82</v>
      </c>
      <c r="BK175" s="146">
        <f>ROUND(I175*H175,2)</f>
        <v>0</v>
      </c>
      <c r="BL175" s="13" t="s">
        <v>155</v>
      </c>
      <c r="BM175" s="145" t="s">
        <v>262</v>
      </c>
    </row>
    <row r="176" spans="2:63" s="9" customFormat="1" ht="22.9" customHeight="1">
      <c r="B176" s="122"/>
      <c r="D176" s="123" t="s">
        <v>73</v>
      </c>
      <c r="E176" s="132" t="s">
        <v>263</v>
      </c>
      <c r="F176" s="132" t="s">
        <v>264</v>
      </c>
      <c r="J176" s="133">
        <f>BK176</f>
        <v>0</v>
      </c>
      <c r="L176" s="122"/>
      <c r="M176" s="126"/>
      <c r="N176" s="127"/>
      <c r="O176" s="127"/>
      <c r="P176" s="128">
        <f>P177</f>
        <v>5.378748999999999</v>
      </c>
      <c r="Q176" s="127"/>
      <c r="R176" s="128">
        <f>R177</f>
        <v>0</v>
      </c>
      <c r="S176" s="127"/>
      <c r="T176" s="129">
        <f>T177</f>
        <v>0</v>
      </c>
      <c r="AR176" s="123" t="s">
        <v>82</v>
      </c>
      <c r="AT176" s="130" t="s">
        <v>73</v>
      </c>
      <c r="AU176" s="130" t="s">
        <v>82</v>
      </c>
      <c r="AY176" s="123" t="s">
        <v>147</v>
      </c>
      <c r="BK176" s="131">
        <f>BK177</f>
        <v>0</v>
      </c>
    </row>
    <row r="177" spans="1:65" s="2" customFormat="1" ht="16.5" customHeight="1">
      <c r="A177" s="25"/>
      <c r="B177" s="134"/>
      <c r="C177" s="135" t="s">
        <v>265</v>
      </c>
      <c r="D177" s="135" t="s">
        <v>150</v>
      </c>
      <c r="E177" s="136" t="s">
        <v>266</v>
      </c>
      <c r="F177" s="137" t="s">
        <v>267</v>
      </c>
      <c r="G177" s="138" t="s">
        <v>190</v>
      </c>
      <c r="H177" s="139">
        <v>7.717</v>
      </c>
      <c r="I177" s="331"/>
      <c r="J177" s="140">
        <f>ROUND(I177*H177,2)</f>
        <v>0</v>
      </c>
      <c r="K177" s="137" t="s">
        <v>154</v>
      </c>
      <c r="L177" s="26"/>
      <c r="M177" s="141" t="s">
        <v>1</v>
      </c>
      <c r="N177" s="142" t="s">
        <v>39</v>
      </c>
      <c r="O177" s="143">
        <v>0.697</v>
      </c>
      <c r="P177" s="143">
        <f>O177*H177</f>
        <v>5.378748999999999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5" t="s">
        <v>155</v>
      </c>
      <c r="AT177" s="145" t="s">
        <v>150</v>
      </c>
      <c r="AU177" s="145" t="s">
        <v>84</v>
      </c>
      <c r="AY177" s="13" t="s">
        <v>147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3" t="s">
        <v>82</v>
      </c>
      <c r="BK177" s="146">
        <f>ROUND(I177*H177,2)</f>
        <v>0</v>
      </c>
      <c r="BL177" s="13" t="s">
        <v>155</v>
      </c>
      <c r="BM177" s="145" t="s">
        <v>268</v>
      </c>
    </row>
    <row r="178" spans="2:63" s="9" customFormat="1" ht="25.9" customHeight="1">
      <c r="B178" s="122"/>
      <c r="D178" s="123" t="s">
        <v>73</v>
      </c>
      <c r="E178" s="124" t="s">
        <v>269</v>
      </c>
      <c r="F178" s="124" t="s">
        <v>270</v>
      </c>
      <c r="J178" s="125">
        <f>BK178+J226+J227</f>
        <v>0</v>
      </c>
      <c r="L178" s="122"/>
      <c r="M178" s="126"/>
      <c r="N178" s="127"/>
      <c r="O178" s="127"/>
      <c r="P178" s="128">
        <f>P179+P181+P184+P186+P188+P194+P212+P229+P236+P252</f>
        <v>289.37287000000003</v>
      </c>
      <c r="Q178" s="127"/>
      <c r="R178" s="128">
        <f>R179+R181+R184+R186+R188+R194+R212+R229+R236+R252</f>
        <v>3.02713875</v>
      </c>
      <c r="S178" s="127"/>
      <c r="T178" s="129">
        <f>T179+T181+T184+T186+T188+T194+T212+T229+T236+T252</f>
        <v>0.1943</v>
      </c>
      <c r="AR178" s="123" t="s">
        <v>84</v>
      </c>
      <c r="AT178" s="130" t="s">
        <v>73</v>
      </c>
      <c r="AU178" s="130" t="s">
        <v>74</v>
      </c>
      <c r="AY178" s="123" t="s">
        <v>147</v>
      </c>
      <c r="BK178" s="131">
        <f>BK179+BK181+BK184+BK186+BK188+BK194+BK212+BK229+BK236+BK252</f>
        <v>0</v>
      </c>
    </row>
    <row r="179" spans="2:63" s="9" customFormat="1" ht="2.25" customHeight="1">
      <c r="B179" s="122"/>
      <c r="D179" s="123"/>
      <c r="E179" s="132"/>
      <c r="F179" s="132"/>
      <c r="J179" s="133"/>
      <c r="L179" s="122"/>
      <c r="M179" s="126"/>
      <c r="N179" s="127"/>
      <c r="O179" s="127"/>
      <c r="P179" s="128">
        <f>P180</f>
        <v>0</v>
      </c>
      <c r="Q179" s="127"/>
      <c r="R179" s="128">
        <f>R180</f>
        <v>0</v>
      </c>
      <c r="S179" s="127"/>
      <c r="T179" s="129">
        <f>T180</f>
        <v>0</v>
      </c>
      <c r="AR179" s="123" t="s">
        <v>84</v>
      </c>
      <c r="AT179" s="130" t="s">
        <v>73</v>
      </c>
      <c r="AU179" s="130" t="s">
        <v>82</v>
      </c>
      <c r="AY179" s="123" t="s">
        <v>147</v>
      </c>
      <c r="BK179" s="131">
        <f>BK180</f>
        <v>0</v>
      </c>
    </row>
    <row r="180" spans="1:65" s="2" customFormat="1" ht="1.5" customHeight="1">
      <c r="A180" s="25"/>
      <c r="B180" s="134"/>
      <c r="C180" s="135"/>
      <c r="D180" s="135"/>
      <c r="E180" s="136"/>
      <c r="F180" s="137"/>
      <c r="G180" s="138"/>
      <c r="H180" s="139"/>
      <c r="I180" s="140"/>
      <c r="J180" s="140"/>
      <c r="K180" s="137"/>
      <c r="L180" s="26"/>
      <c r="M180" s="141" t="s">
        <v>1</v>
      </c>
      <c r="N180" s="142" t="s">
        <v>39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 t="s">
        <v>221</v>
      </c>
      <c r="AT180" s="145" t="s">
        <v>150</v>
      </c>
      <c r="AU180" s="145" t="s">
        <v>84</v>
      </c>
      <c r="AY180" s="13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3" t="s">
        <v>82</v>
      </c>
      <c r="BK180" s="146">
        <f>ROUND(I180*H180,2)</f>
        <v>0</v>
      </c>
      <c r="BL180" s="13" t="s">
        <v>221</v>
      </c>
      <c r="BM180" s="145" t="s">
        <v>274</v>
      </c>
    </row>
    <row r="181" spans="2:63" s="9" customFormat="1" ht="22.9" customHeight="1">
      <c r="B181" s="122"/>
      <c r="D181" s="123" t="s">
        <v>73</v>
      </c>
      <c r="E181" s="132" t="s">
        <v>275</v>
      </c>
      <c r="F181" s="132" t="s">
        <v>276</v>
      </c>
      <c r="J181" s="133">
        <f>BK181</f>
        <v>0</v>
      </c>
      <c r="L181" s="122"/>
      <c r="M181" s="126"/>
      <c r="N181" s="127"/>
      <c r="O181" s="127"/>
      <c r="P181" s="128">
        <f>SUM(P182:P183)</f>
        <v>3.5</v>
      </c>
      <c r="Q181" s="127"/>
      <c r="R181" s="128">
        <f>SUM(R182:R183)</f>
        <v>0.01764</v>
      </c>
      <c r="S181" s="127"/>
      <c r="T181" s="129">
        <f>SUM(T182:T183)</f>
        <v>0</v>
      </c>
      <c r="AR181" s="123" t="s">
        <v>84</v>
      </c>
      <c r="AT181" s="130" t="s">
        <v>73</v>
      </c>
      <c r="AU181" s="130" t="s">
        <v>82</v>
      </c>
      <c r="AY181" s="123" t="s">
        <v>147</v>
      </c>
      <c r="BK181" s="131">
        <f>SUM(BK182:BK183)</f>
        <v>0</v>
      </c>
    </row>
    <row r="182" spans="1:65" s="2" customFormat="1" ht="33" customHeight="1">
      <c r="A182" s="25"/>
      <c r="B182" s="134"/>
      <c r="C182" s="135" t="s">
        <v>277</v>
      </c>
      <c r="D182" s="135" t="s">
        <v>150</v>
      </c>
      <c r="E182" s="136" t="s">
        <v>278</v>
      </c>
      <c r="F182" s="137" t="s">
        <v>279</v>
      </c>
      <c r="G182" s="138" t="s">
        <v>280</v>
      </c>
      <c r="H182" s="139">
        <v>4</v>
      </c>
      <c r="I182" s="331"/>
      <c r="J182" s="140">
        <f>ROUND(I182*H182,2)</f>
        <v>0</v>
      </c>
      <c r="K182" s="137" t="s">
        <v>154</v>
      </c>
      <c r="L182" s="26"/>
      <c r="M182" s="141" t="s">
        <v>1</v>
      </c>
      <c r="N182" s="142" t="s">
        <v>40</v>
      </c>
      <c r="O182" s="143">
        <v>0.875</v>
      </c>
      <c r="P182" s="143">
        <f>O182*H182</f>
        <v>3.5</v>
      </c>
      <c r="Q182" s="143">
        <v>0.00441</v>
      </c>
      <c r="R182" s="143">
        <f>Q182*H182</f>
        <v>0.01764</v>
      </c>
      <c r="S182" s="143">
        <v>0</v>
      </c>
      <c r="T182" s="144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5" t="s">
        <v>221</v>
      </c>
      <c r="AT182" s="145" t="s">
        <v>150</v>
      </c>
      <c r="AU182" s="145" t="s">
        <v>84</v>
      </c>
      <c r="AY182" s="13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3" t="s">
        <v>84</v>
      </c>
      <c r="BK182" s="146">
        <f>ROUND(I182*H182,2)</f>
        <v>0</v>
      </c>
      <c r="BL182" s="13" t="s">
        <v>221</v>
      </c>
      <c r="BM182" s="145" t="s">
        <v>281</v>
      </c>
    </row>
    <row r="183" spans="2:51" s="10" customFormat="1" ht="12">
      <c r="B183" s="147"/>
      <c r="D183" s="148" t="s">
        <v>157</v>
      </c>
      <c r="E183" s="149" t="s">
        <v>1</v>
      </c>
      <c r="F183" s="150" t="s">
        <v>282</v>
      </c>
      <c r="H183" s="151">
        <v>4</v>
      </c>
      <c r="L183" s="147"/>
      <c r="M183" s="152"/>
      <c r="N183" s="153"/>
      <c r="O183" s="153"/>
      <c r="P183" s="153"/>
      <c r="Q183" s="153"/>
      <c r="R183" s="153"/>
      <c r="S183" s="153"/>
      <c r="T183" s="154"/>
      <c r="AT183" s="149" t="s">
        <v>157</v>
      </c>
      <c r="AU183" s="149" t="s">
        <v>84</v>
      </c>
      <c r="AV183" s="10" t="s">
        <v>84</v>
      </c>
      <c r="AW183" s="10" t="s">
        <v>30</v>
      </c>
      <c r="AX183" s="10" t="s">
        <v>82</v>
      </c>
      <c r="AY183" s="149" t="s">
        <v>147</v>
      </c>
    </row>
    <row r="184" spans="2:63" s="9" customFormat="1" ht="22.9" customHeight="1">
      <c r="B184" s="122"/>
      <c r="D184" s="123" t="s">
        <v>73</v>
      </c>
      <c r="E184" s="132" t="s">
        <v>283</v>
      </c>
      <c r="F184" s="132" t="s">
        <v>284</v>
      </c>
      <c r="J184" s="133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84</v>
      </c>
      <c r="AT184" s="130" t="s">
        <v>73</v>
      </c>
      <c r="AU184" s="130" t="s">
        <v>82</v>
      </c>
      <c r="AY184" s="123" t="s">
        <v>147</v>
      </c>
      <c r="BK184" s="131">
        <f>BK185</f>
        <v>0</v>
      </c>
    </row>
    <row r="185" spans="1:65" s="2" customFormat="1" ht="16.5" customHeight="1">
      <c r="A185" s="25"/>
      <c r="B185" s="134"/>
      <c r="C185" s="135" t="s">
        <v>285</v>
      </c>
      <c r="D185" s="135" t="s">
        <v>150</v>
      </c>
      <c r="E185" s="136" t="s">
        <v>286</v>
      </c>
      <c r="F185" s="137" t="s">
        <v>287</v>
      </c>
      <c r="G185" s="138" t="s">
        <v>273</v>
      </c>
      <c r="H185" s="139">
        <v>1</v>
      </c>
      <c r="I185" s="425">
        <f>'EL - vchod G - Souhrn'!U41</f>
        <v>0</v>
      </c>
      <c r="J185" s="140">
        <f>ROUND(I185*H185,2)</f>
        <v>0</v>
      </c>
      <c r="K185" s="137" t="s">
        <v>1</v>
      </c>
      <c r="L185" s="26"/>
      <c r="M185" s="141" t="s">
        <v>1</v>
      </c>
      <c r="N185" s="142" t="s">
        <v>39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5" t="s">
        <v>221</v>
      </c>
      <c r="AT185" s="145" t="s">
        <v>150</v>
      </c>
      <c r="AU185" s="145" t="s">
        <v>84</v>
      </c>
      <c r="AY185" s="13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3" t="s">
        <v>82</v>
      </c>
      <c r="BK185" s="146">
        <f>ROUND(I185*H185,2)</f>
        <v>0</v>
      </c>
      <c r="BL185" s="13" t="s">
        <v>221</v>
      </c>
      <c r="BM185" s="145" t="s">
        <v>288</v>
      </c>
    </row>
    <row r="186" spans="2:63" s="9" customFormat="1" ht="22.9" customHeight="1">
      <c r="B186" s="122"/>
      <c r="D186" s="123" t="s">
        <v>73</v>
      </c>
      <c r="E186" s="132" t="s">
        <v>289</v>
      </c>
      <c r="F186" s="132" t="s">
        <v>290</v>
      </c>
      <c r="J186" s="133">
        <f>BK186</f>
        <v>0</v>
      </c>
      <c r="L186" s="122"/>
      <c r="M186" s="126"/>
      <c r="N186" s="127"/>
      <c r="O186" s="127"/>
      <c r="P186" s="128">
        <f>P187</f>
        <v>0</v>
      </c>
      <c r="Q186" s="127"/>
      <c r="R186" s="128">
        <f>R187</f>
        <v>0</v>
      </c>
      <c r="S186" s="127"/>
      <c r="T186" s="129">
        <f>T187</f>
        <v>0</v>
      </c>
      <c r="AR186" s="123" t="s">
        <v>84</v>
      </c>
      <c r="AT186" s="130" t="s">
        <v>73</v>
      </c>
      <c r="AU186" s="130" t="s">
        <v>82</v>
      </c>
      <c r="AY186" s="123" t="s">
        <v>147</v>
      </c>
      <c r="BK186" s="131">
        <f>BK187</f>
        <v>0</v>
      </c>
    </row>
    <row r="187" spans="1:65" s="2" customFormat="1" ht="16.5" customHeight="1">
      <c r="A187" s="25"/>
      <c r="B187" s="134"/>
      <c r="C187" s="135" t="s">
        <v>291</v>
      </c>
      <c r="D187" s="135" t="s">
        <v>150</v>
      </c>
      <c r="E187" s="136" t="s">
        <v>292</v>
      </c>
      <c r="F187" s="137" t="s">
        <v>293</v>
      </c>
      <c r="G187" s="138" t="s">
        <v>273</v>
      </c>
      <c r="H187" s="139">
        <v>1</v>
      </c>
      <c r="I187" s="425">
        <f>'SLP - vchod G - Souhrn'!U41</f>
        <v>0</v>
      </c>
      <c r="J187" s="140">
        <f>ROUND(I187*H187,2)</f>
        <v>0</v>
      </c>
      <c r="K187" s="137" t="s">
        <v>1</v>
      </c>
      <c r="L187" s="26"/>
      <c r="M187" s="141" t="s">
        <v>1</v>
      </c>
      <c r="N187" s="142" t="s">
        <v>39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5" t="s">
        <v>221</v>
      </c>
      <c r="AT187" s="145" t="s">
        <v>150</v>
      </c>
      <c r="AU187" s="145" t="s">
        <v>84</v>
      </c>
      <c r="AY187" s="13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3" t="s">
        <v>82</v>
      </c>
      <c r="BK187" s="146">
        <f>ROUND(I187*H187,2)</f>
        <v>0</v>
      </c>
      <c r="BL187" s="13" t="s">
        <v>221</v>
      </c>
      <c r="BM187" s="145" t="s">
        <v>294</v>
      </c>
    </row>
    <row r="188" spans="2:63" s="9" customFormat="1" ht="22.9" customHeight="1">
      <c r="B188" s="122"/>
      <c r="D188" s="123" t="s">
        <v>73</v>
      </c>
      <c r="E188" s="132" t="s">
        <v>295</v>
      </c>
      <c r="F188" s="132" t="s">
        <v>296</v>
      </c>
      <c r="J188" s="133">
        <f>BK188</f>
        <v>0</v>
      </c>
      <c r="L188" s="122"/>
      <c r="M188" s="126"/>
      <c r="N188" s="127"/>
      <c r="O188" s="127"/>
      <c r="P188" s="128">
        <f>SUM(P189:P193)</f>
        <v>0</v>
      </c>
      <c r="Q188" s="127"/>
      <c r="R188" s="128">
        <f>SUM(R189:R193)</f>
        <v>0</v>
      </c>
      <c r="S188" s="127"/>
      <c r="T188" s="129">
        <f>SUM(T189:T193)</f>
        <v>0</v>
      </c>
      <c r="AR188" s="123" t="s">
        <v>84</v>
      </c>
      <c r="AT188" s="130" t="s">
        <v>73</v>
      </c>
      <c r="AU188" s="130" t="s">
        <v>82</v>
      </c>
      <c r="AY188" s="123" t="s">
        <v>147</v>
      </c>
      <c r="BK188" s="131">
        <f>SUM(BK189:BK193)</f>
        <v>0</v>
      </c>
    </row>
    <row r="189" spans="1:65" s="2" customFormat="1" ht="37.9" customHeight="1">
      <c r="A189" s="25"/>
      <c r="B189" s="134"/>
      <c r="C189" s="135" t="s">
        <v>297</v>
      </c>
      <c r="D189" s="135" t="s">
        <v>150</v>
      </c>
      <c r="E189" s="136" t="s">
        <v>298</v>
      </c>
      <c r="F189" s="137" t="s">
        <v>776</v>
      </c>
      <c r="G189" s="138" t="s">
        <v>299</v>
      </c>
      <c r="H189" s="139">
        <v>3</v>
      </c>
      <c r="I189" s="331"/>
      <c r="J189" s="140">
        <f>ROUND(I189*H189,2)</f>
        <v>0</v>
      </c>
      <c r="K189" s="137" t="s">
        <v>1</v>
      </c>
      <c r="L189" s="26"/>
      <c r="M189" s="141" t="s">
        <v>1</v>
      </c>
      <c r="N189" s="142" t="s">
        <v>39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5" t="s">
        <v>221</v>
      </c>
      <c r="AT189" s="145" t="s">
        <v>150</v>
      </c>
      <c r="AU189" s="145" t="s">
        <v>84</v>
      </c>
      <c r="AY189" s="13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3" t="s">
        <v>82</v>
      </c>
      <c r="BK189" s="146">
        <f>ROUND(I189*H189,2)</f>
        <v>0</v>
      </c>
      <c r="BL189" s="13" t="s">
        <v>221</v>
      </c>
      <c r="BM189" s="145" t="s">
        <v>300</v>
      </c>
    </row>
    <row r="190" spans="2:51" s="10" customFormat="1" ht="12">
      <c r="B190" s="147"/>
      <c r="D190" s="148" t="s">
        <v>157</v>
      </c>
      <c r="E190" s="149" t="s">
        <v>1</v>
      </c>
      <c r="F190" s="150" t="s">
        <v>782</v>
      </c>
      <c r="H190" s="151">
        <v>3</v>
      </c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84</v>
      </c>
      <c r="AV190" s="10" t="s">
        <v>84</v>
      </c>
      <c r="AW190" s="10" t="s">
        <v>30</v>
      </c>
      <c r="AX190" s="10" t="s">
        <v>82</v>
      </c>
      <c r="AY190" s="149" t="s">
        <v>147</v>
      </c>
    </row>
    <row r="191" spans="1:65" s="2" customFormat="1" ht="27.75" customHeight="1">
      <c r="A191" s="25"/>
      <c r="B191" s="134"/>
      <c r="C191" s="135" t="s">
        <v>301</v>
      </c>
      <c r="D191" s="135" t="s">
        <v>150</v>
      </c>
      <c r="E191" s="136" t="s">
        <v>302</v>
      </c>
      <c r="F191" s="137" t="s">
        <v>779</v>
      </c>
      <c r="G191" s="138" t="s">
        <v>299</v>
      </c>
      <c r="H191" s="139">
        <v>1</v>
      </c>
      <c r="I191" s="331"/>
      <c r="J191" s="140">
        <f>ROUND(I191*H191,2)</f>
        <v>0</v>
      </c>
      <c r="K191" s="137" t="s">
        <v>1</v>
      </c>
      <c r="L191" s="26"/>
      <c r="M191" s="141" t="s">
        <v>1</v>
      </c>
      <c r="N191" s="142" t="s">
        <v>39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5" t="s">
        <v>221</v>
      </c>
      <c r="AT191" s="145" t="s">
        <v>150</v>
      </c>
      <c r="AU191" s="145" t="s">
        <v>84</v>
      </c>
      <c r="AY191" s="13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3" t="s">
        <v>82</v>
      </c>
      <c r="BK191" s="146">
        <f>ROUND(I191*H191,2)</f>
        <v>0</v>
      </c>
      <c r="BL191" s="13" t="s">
        <v>221</v>
      </c>
      <c r="BM191" s="145" t="s">
        <v>303</v>
      </c>
    </row>
    <row r="192" spans="2:51" s="10" customFormat="1" ht="12">
      <c r="B192" s="147"/>
      <c r="D192" s="148" t="s">
        <v>157</v>
      </c>
      <c r="E192" s="149" t="s">
        <v>1</v>
      </c>
      <c r="F192" s="150" t="s">
        <v>778</v>
      </c>
      <c r="H192" s="151">
        <v>1</v>
      </c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84</v>
      </c>
      <c r="AV192" s="10" t="s">
        <v>84</v>
      </c>
      <c r="AW192" s="10" t="s">
        <v>30</v>
      </c>
      <c r="AX192" s="10" t="s">
        <v>82</v>
      </c>
      <c r="AY192" s="149" t="s">
        <v>147</v>
      </c>
    </row>
    <row r="193" spans="1:65" s="2" customFormat="1" ht="24.2" customHeight="1">
      <c r="A193" s="25"/>
      <c r="B193" s="134"/>
      <c r="C193" s="135" t="s">
        <v>314</v>
      </c>
      <c r="D193" s="135" t="s">
        <v>150</v>
      </c>
      <c r="E193" s="136" t="s">
        <v>315</v>
      </c>
      <c r="F193" s="137" t="s">
        <v>316</v>
      </c>
      <c r="G193" s="138" t="s">
        <v>317</v>
      </c>
      <c r="H193" s="139">
        <v>374</v>
      </c>
      <c r="I193" s="331"/>
      <c r="J193" s="140">
        <f>ROUND(I193*H193,2)</f>
        <v>0</v>
      </c>
      <c r="K193" s="137" t="s">
        <v>154</v>
      </c>
      <c r="L193" s="26"/>
      <c r="M193" s="141" t="s">
        <v>1</v>
      </c>
      <c r="N193" s="142" t="s">
        <v>39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5" t="s">
        <v>221</v>
      </c>
      <c r="AT193" s="145" t="s">
        <v>150</v>
      </c>
      <c r="AU193" s="145" t="s">
        <v>84</v>
      </c>
      <c r="AY193" s="13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3" t="s">
        <v>82</v>
      </c>
      <c r="BK193" s="146">
        <f>ROUND(I193*H193,2)</f>
        <v>0</v>
      </c>
      <c r="BL193" s="13" t="s">
        <v>221</v>
      </c>
      <c r="BM193" s="145" t="s">
        <v>318</v>
      </c>
    </row>
    <row r="194" spans="2:63" s="9" customFormat="1" ht="22.9" customHeight="1">
      <c r="B194" s="122"/>
      <c r="D194" s="123" t="s">
        <v>73</v>
      </c>
      <c r="E194" s="132" t="s">
        <v>319</v>
      </c>
      <c r="F194" s="132" t="s">
        <v>320</v>
      </c>
      <c r="J194" s="133">
        <f>BK194</f>
        <v>0</v>
      </c>
      <c r="L194" s="122"/>
      <c r="M194" s="126"/>
      <c r="N194" s="127"/>
      <c r="O194" s="127"/>
      <c r="P194" s="128">
        <f>SUM(P195:P211)</f>
        <v>3.567</v>
      </c>
      <c r="Q194" s="127"/>
      <c r="R194" s="128">
        <f>SUM(R195:R211)</f>
        <v>0</v>
      </c>
      <c r="S194" s="127"/>
      <c r="T194" s="129">
        <f>SUM(T195:T211)</f>
        <v>0.092</v>
      </c>
      <c r="AR194" s="123" t="s">
        <v>84</v>
      </c>
      <c r="AT194" s="130" t="s">
        <v>73</v>
      </c>
      <c r="AU194" s="130" t="s">
        <v>82</v>
      </c>
      <c r="AY194" s="123" t="s">
        <v>147</v>
      </c>
      <c r="BK194" s="131">
        <f>SUM(BK195:BK211)</f>
        <v>0</v>
      </c>
    </row>
    <row r="195" spans="1:65" s="2" customFormat="1" ht="24.2" customHeight="1">
      <c r="A195" s="25"/>
      <c r="B195" s="134"/>
      <c r="C195" s="135" t="s">
        <v>321</v>
      </c>
      <c r="D195" s="135" t="s">
        <v>150</v>
      </c>
      <c r="E195" s="136" t="s">
        <v>322</v>
      </c>
      <c r="F195" s="137" t="s">
        <v>768</v>
      </c>
      <c r="G195" s="138" t="s">
        <v>299</v>
      </c>
      <c r="H195" s="139">
        <v>1</v>
      </c>
      <c r="I195" s="331"/>
      <c r="J195" s="140">
        <f>ROUND(I195*H195,2)</f>
        <v>0</v>
      </c>
      <c r="K195" s="137" t="s">
        <v>1</v>
      </c>
      <c r="L195" s="26"/>
      <c r="M195" s="141" t="s">
        <v>1</v>
      </c>
      <c r="N195" s="142" t="s">
        <v>39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5" t="s">
        <v>221</v>
      </c>
      <c r="AT195" s="145" t="s">
        <v>150</v>
      </c>
      <c r="AU195" s="145" t="s">
        <v>84</v>
      </c>
      <c r="AY195" s="13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3" t="s">
        <v>82</v>
      </c>
      <c r="BK195" s="146">
        <f>ROUND(I195*H195,2)</f>
        <v>0</v>
      </c>
      <c r="BL195" s="13" t="s">
        <v>221</v>
      </c>
      <c r="BM195" s="145" t="s">
        <v>323</v>
      </c>
    </row>
    <row r="196" spans="2:51" s="10" customFormat="1" ht="12">
      <c r="B196" s="147"/>
      <c r="D196" s="148" t="s">
        <v>157</v>
      </c>
      <c r="E196" s="149" t="s">
        <v>1</v>
      </c>
      <c r="F196" s="150" t="s">
        <v>770</v>
      </c>
      <c r="H196" s="151">
        <v>1</v>
      </c>
      <c r="L196" s="147"/>
      <c r="M196" s="152"/>
      <c r="N196" s="153"/>
      <c r="O196" s="153"/>
      <c r="P196" s="153"/>
      <c r="Q196" s="153"/>
      <c r="R196" s="153"/>
      <c r="S196" s="153"/>
      <c r="T196" s="154"/>
      <c r="AT196" s="149" t="s">
        <v>157</v>
      </c>
      <c r="AU196" s="149" t="s">
        <v>84</v>
      </c>
      <c r="AV196" s="10" t="s">
        <v>84</v>
      </c>
      <c r="AW196" s="10" t="s">
        <v>30</v>
      </c>
      <c r="AX196" s="10" t="s">
        <v>82</v>
      </c>
      <c r="AY196" s="149" t="s">
        <v>147</v>
      </c>
    </row>
    <row r="197" spans="1:65" s="2" customFormat="1" ht="29.25" customHeight="1">
      <c r="A197" s="25"/>
      <c r="B197" s="134"/>
      <c r="C197" s="135" t="s">
        <v>324</v>
      </c>
      <c r="D197" s="135" t="s">
        <v>150</v>
      </c>
      <c r="E197" s="136" t="s">
        <v>325</v>
      </c>
      <c r="F197" s="137" t="s">
        <v>773</v>
      </c>
      <c r="G197" s="138" t="s">
        <v>299</v>
      </c>
      <c r="H197" s="139">
        <v>1</v>
      </c>
      <c r="I197" s="331"/>
      <c r="J197" s="140">
        <f>ROUND(I197*H197,2)</f>
        <v>0</v>
      </c>
      <c r="K197" s="137" t="s">
        <v>1</v>
      </c>
      <c r="L197" s="26"/>
      <c r="M197" s="141" t="s">
        <v>1</v>
      </c>
      <c r="N197" s="142" t="s">
        <v>39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5" t="s">
        <v>221</v>
      </c>
      <c r="AT197" s="145" t="s">
        <v>150</v>
      </c>
      <c r="AU197" s="145" t="s">
        <v>84</v>
      </c>
      <c r="AY197" s="13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3" t="s">
        <v>82</v>
      </c>
      <c r="BK197" s="146">
        <f>ROUND(I197*H197,2)</f>
        <v>0</v>
      </c>
      <c r="BL197" s="13" t="s">
        <v>221</v>
      </c>
      <c r="BM197" s="145" t="s">
        <v>326</v>
      </c>
    </row>
    <row r="198" spans="2:51" s="10" customFormat="1" ht="12">
      <c r="B198" s="147"/>
      <c r="D198" s="148" t="s">
        <v>157</v>
      </c>
      <c r="E198" s="149" t="s">
        <v>1</v>
      </c>
      <c r="F198" s="150" t="s">
        <v>771</v>
      </c>
      <c r="H198" s="151">
        <v>1</v>
      </c>
      <c r="L198" s="147"/>
      <c r="M198" s="152"/>
      <c r="N198" s="153"/>
      <c r="O198" s="153"/>
      <c r="P198" s="153"/>
      <c r="Q198" s="153"/>
      <c r="R198" s="153"/>
      <c r="S198" s="153"/>
      <c r="T198" s="154"/>
      <c r="AT198" s="149" t="s">
        <v>157</v>
      </c>
      <c r="AU198" s="149" t="s">
        <v>84</v>
      </c>
      <c r="AV198" s="10" t="s">
        <v>84</v>
      </c>
      <c r="AW198" s="10" t="s">
        <v>30</v>
      </c>
      <c r="AX198" s="10" t="s">
        <v>82</v>
      </c>
      <c r="AY198" s="149" t="s">
        <v>147</v>
      </c>
    </row>
    <row r="199" spans="1:65" s="2" customFormat="1" ht="24.2" customHeight="1">
      <c r="A199" s="25"/>
      <c r="B199" s="134"/>
      <c r="C199" s="135" t="s">
        <v>374</v>
      </c>
      <c r="D199" s="135" t="s">
        <v>150</v>
      </c>
      <c r="E199" s="136" t="s">
        <v>465</v>
      </c>
      <c r="F199" s="137" t="s">
        <v>466</v>
      </c>
      <c r="G199" s="138" t="s">
        <v>299</v>
      </c>
      <c r="H199" s="139">
        <v>1</v>
      </c>
      <c r="I199" s="331"/>
      <c r="J199" s="140">
        <f>ROUND(I199*H199,2)</f>
        <v>0</v>
      </c>
      <c r="K199" s="137" t="s">
        <v>1</v>
      </c>
      <c r="L199" s="26"/>
      <c r="M199" s="141" t="s">
        <v>1</v>
      </c>
      <c r="N199" s="142" t="s">
        <v>39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5" t="s">
        <v>221</v>
      </c>
      <c r="AT199" s="145" t="s">
        <v>150</v>
      </c>
      <c r="AU199" s="145" t="s">
        <v>84</v>
      </c>
      <c r="AY199" s="13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3" t="s">
        <v>82</v>
      </c>
      <c r="BK199" s="146">
        <f>ROUND(I199*H199,2)</f>
        <v>0</v>
      </c>
      <c r="BL199" s="13" t="s">
        <v>221</v>
      </c>
      <c r="BM199" s="145" t="s">
        <v>467</v>
      </c>
    </row>
    <row r="200" spans="2:51" s="10" customFormat="1" ht="12">
      <c r="B200" s="147"/>
      <c r="D200" s="148" t="s">
        <v>157</v>
      </c>
      <c r="E200" s="149" t="s">
        <v>1</v>
      </c>
      <c r="F200" s="150" t="s">
        <v>468</v>
      </c>
      <c r="H200" s="151">
        <v>1</v>
      </c>
      <c r="L200" s="147"/>
      <c r="M200" s="152"/>
      <c r="N200" s="153"/>
      <c r="O200" s="153"/>
      <c r="P200" s="153"/>
      <c r="Q200" s="153"/>
      <c r="R200" s="153"/>
      <c r="S200" s="153"/>
      <c r="T200" s="154"/>
      <c r="AT200" s="149" t="s">
        <v>157</v>
      </c>
      <c r="AU200" s="149" t="s">
        <v>84</v>
      </c>
      <c r="AV200" s="10" t="s">
        <v>84</v>
      </c>
      <c r="AW200" s="10" t="s">
        <v>30</v>
      </c>
      <c r="AX200" s="10" t="s">
        <v>82</v>
      </c>
      <c r="AY200" s="149" t="s">
        <v>147</v>
      </c>
    </row>
    <row r="201" spans="1:65" s="2" customFormat="1" ht="24.2" customHeight="1">
      <c r="A201" s="25"/>
      <c r="B201" s="134"/>
      <c r="C201" s="135" t="s">
        <v>327</v>
      </c>
      <c r="D201" s="135" t="s">
        <v>150</v>
      </c>
      <c r="E201" s="136" t="s">
        <v>328</v>
      </c>
      <c r="F201" s="137" t="s">
        <v>329</v>
      </c>
      <c r="G201" s="138" t="s">
        <v>299</v>
      </c>
      <c r="H201" s="139">
        <v>1</v>
      </c>
      <c r="I201" s="331"/>
      <c r="J201" s="140">
        <f>ROUND(I201*H201,2)</f>
        <v>0</v>
      </c>
      <c r="K201" s="137" t="s">
        <v>1</v>
      </c>
      <c r="L201" s="26"/>
      <c r="M201" s="141" t="s">
        <v>1</v>
      </c>
      <c r="N201" s="142" t="s">
        <v>39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5" t="s">
        <v>221</v>
      </c>
      <c r="AT201" s="145" t="s">
        <v>150</v>
      </c>
      <c r="AU201" s="145" t="s">
        <v>84</v>
      </c>
      <c r="AY201" s="13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3" t="s">
        <v>82</v>
      </c>
      <c r="BK201" s="146">
        <f>ROUND(I201*H201,2)</f>
        <v>0</v>
      </c>
      <c r="BL201" s="13" t="s">
        <v>221</v>
      </c>
      <c r="BM201" s="145" t="s">
        <v>330</v>
      </c>
    </row>
    <row r="202" spans="2:51" s="10" customFormat="1" ht="12">
      <c r="B202" s="147"/>
      <c r="D202" s="148" t="s">
        <v>157</v>
      </c>
      <c r="E202" s="149" t="s">
        <v>1</v>
      </c>
      <c r="F202" s="150" t="s">
        <v>331</v>
      </c>
      <c r="H202" s="151">
        <v>1</v>
      </c>
      <c r="L202" s="147"/>
      <c r="M202" s="152"/>
      <c r="N202" s="153"/>
      <c r="O202" s="153"/>
      <c r="P202" s="153"/>
      <c r="Q202" s="153"/>
      <c r="R202" s="153"/>
      <c r="S202" s="153"/>
      <c r="T202" s="154"/>
      <c r="AT202" s="149" t="s">
        <v>157</v>
      </c>
      <c r="AU202" s="149" t="s">
        <v>84</v>
      </c>
      <c r="AV202" s="10" t="s">
        <v>84</v>
      </c>
      <c r="AW202" s="10" t="s">
        <v>30</v>
      </c>
      <c r="AX202" s="10" t="s">
        <v>82</v>
      </c>
      <c r="AY202" s="149" t="s">
        <v>147</v>
      </c>
    </row>
    <row r="203" spans="1:65" s="2" customFormat="1" ht="21.75" customHeight="1">
      <c r="A203" s="25"/>
      <c r="B203" s="134"/>
      <c r="C203" s="135" t="s">
        <v>332</v>
      </c>
      <c r="D203" s="135" t="s">
        <v>150</v>
      </c>
      <c r="E203" s="136" t="s">
        <v>333</v>
      </c>
      <c r="F203" s="137" t="s">
        <v>334</v>
      </c>
      <c r="G203" s="138" t="s">
        <v>335</v>
      </c>
      <c r="H203" s="139">
        <v>7.5</v>
      </c>
      <c r="I203" s="331"/>
      <c r="J203" s="140">
        <f>ROUND(I203*H203,2)</f>
        <v>0</v>
      </c>
      <c r="K203" s="137" t="s">
        <v>1</v>
      </c>
      <c r="L203" s="26"/>
      <c r="M203" s="141" t="s">
        <v>1</v>
      </c>
      <c r="N203" s="142" t="s">
        <v>40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5" t="s">
        <v>221</v>
      </c>
      <c r="AT203" s="145" t="s">
        <v>150</v>
      </c>
      <c r="AU203" s="145" t="s">
        <v>84</v>
      </c>
      <c r="AY203" s="13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3" t="s">
        <v>84</v>
      </c>
      <c r="BK203" s="146">
        <f>ROUND(I203*H203,2)</f>
        <v>0</v>
      </c>
      <c r="BL203" s="13" t="s">
        <v>221</v>
      </c>
      <c r="BM203" s="145" t="s">
        <v>336</v>
      </c>
    </row>
    <row r="204" spans="2:51" s="10" customFormat="1" ht="12">
      <c r="B204" s="147"/>
      <c r="D204" s="148" t="s">
        <v>157</v>
      </c>
      <c r="E204" s="149" t="s">
        <v>1</v>
      </c>
      <c r="F204" s="150" t="s">
        <v>337</v>
      </c>
      <c r="H204" s="151">
        <v>7.5</v>
      </c>
      <c r="L204" s="147"/>
      <c r="M204" s="152"/>
      <c r="N204" s="153"/>
      <c r="O204" s="153"/>
      <c r="P204" s="153"/>
      <c r="Q204" s="153"/>
      <c r="R204" s="153"/>
      <c r="S204" s="153"/>
      <c r="T204" s="154"/>
      <c r="AT204" s="149" t="s">
        <v>157</v>
      </c>
      <c r="AU204" s="149" t="s">
        <v>84</v>
      </c>
      <c r="AV204" s="10" t="s">
        <v>84</v>
      </c>
      <c r="AW204" s="10" t="s">
        <v>30</v>
      </c>
      <c r="AX204" s="10" t="s">
        <v>82</v>
      </c>
      <c r="AY204" s="149" t="s">
        <v>147</v>
      </c>
    </row>
    <row r="205" spans="1:65" s="2" customFormat="1" ht="24.2" customHeight="1">
      <c r="A205" s="25"/>
      <c r="B205" s="134"/>
      <c r="C205" s="135" t="s">
        <v>338</v>
      </c>
      <c r="D205" s="135" t="s">
        <v>150</v>
      </c>
      <c r="E205" s="136" t="s">
        <v>339</v>
      </c>
      <c r="F205" s="137" t="s">
        <v>610</v>
      </c>
      <c r="G205" s="138" t="s">
        <v>299</v>
      </c>
      <c r="H205" s="139">
        <v>1</v>
      </c>
      <c r="I205" s="331"/>
      <c r="J205" s="140">
        <f>ROUND(I205*H205,2)</f>
        <v>0</v>
      </c>
      <c r="K205" s="137" t="s">
        <v>1</v>
      </c>
      <c r="L205" s="26"/>
      <c r="M205" s="141" t="s">
        <v>1</v>
      </c>
      <c r="N205" s="142" t="s">
        <v>40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5" t="s">
        <v>221</v>
      </c>
      <c r="AT205" s="145" t="s">
        <v>150</v>
      </c>
      <c r="AU205" s="145" t="s">
        <v>84</v>
      </c>
      <c r="AY205" s="13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3" t="s">
        <v>84</v>
      </c>
      <c r="BK205" s="146">
        <f>ROUND(I205*H205,2)</f>
        <v>0</v>
      </c>
      <c r="BL205" s="13" t="s">
        <v>221</v>
      </c>
      <c r="BM205" s="145" t="s">
        <v>340</v>
      </c>
    </row>
    <row r="206" spans="2:51" s="10" customFormat="1" ht="12">
      <c r="B206" s="147"/>
      <c r="D206" s="148" t="s">
        <v>157</v>
      </c>
      <c r="E206" s="149" t="s">
        <v>1</v>
      </c>
      <c r="F206" s="150" t="s">
        <v>341</v>
      </c>
      <c r="H206" s="151">
        <v>1</v>
      </c>
      <c r="L206" s="147"/>
      <c r="M206" s="152"/>
      <c r="N206" s="153"/>
      <c r="O206" s="153"/>
      <c r="P206" s="153"/>
      <c r="Q206" s="153"/>
      <c r="R206" s="153"/>
      <c r="S206" s="153"/>
      <c r="T206" s="154"/>
      <c r="AT206" s="149" t="s">
        <v>157</v>
      </c>
      <c r="AU206" s="149" t="s">
        <v>84</v>
      </c>
      <c r="AV206" s="10" t="s">
        <v>84</v>
      </c>
      <c r="AW206" s="10" t="s">
        <v>30</v>
      </c>
      <c r="AX206" s="10" t="s">
        <v>82</v>
      </c>
      <c r="AY206" s="149" t="s">
        <v>147</v>
      </c>
    </row>
    <row r="207" spans="1:65" s="2" customFormat="1" ht="21.75" customHeight="1">
      <c r="A207" s="25"/>
      <c r="B207" s="134"/>
      <c r="C207" s="135" t="s">
        <v>342</v>
      </c>
      <c r="D207" s="135" t="s">
        <v>150</v>
      </c>
      <c r="E207" s="136" t="s">
        <v>343</v>
      </c>
      <c r="F207" s="137" t="s">
        <v>344</v>
      </c>
      <c r="G207" s="138" t="s">
        <v>280</v>
      </c>
      <c r="H207" s="139">
        <v>5</v>
      </c>
      <c r="I207" s="331"/>
      <c r="J207" s="140">
        <f>ROUND(I207*H207,2)</f>
        <v>0</v>
      </c>
      <c r="K207" s="137" t="s">
        <v>154</v>
      </c>
      <c r="L207" s="26"/>
      <c r="M207" s="141" t="s">
        <v>1</v>
      </c>
      <c r="N207" s="142" t="s">
        <v>40</v>
      </c>
      <c r="O207" s="143">
        <v>0.6</v>
      </c>
      <c r="P207" s="143">
        <f>O207*H207</f>
        <v>3</v>
      </c>
      <c r="Q207" s="143">
        <v>0</v>
      </c>
      <c r="R207" s="143">
        <f>Q207*H207</f>
        <v>0</v>
      </c>
      <c r="S207" s="143">
        <v>0.013</v>
      </c>
      <c r="T207" s="144">
        <f>S207*H207</f>
        <v>0.065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5" t="s">
        <v>221</v>
      </c>
      <c r="AT207" s="145" t="s">
        <v>150</v>
      </c>
      <c r="AU207" s="145" t="s">
        <v>84</v>
      </c>
      <c r="AY207" s="13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3" t="s">
        <v>84</v>
      </c>
      <c r="BK207" s="146">
        <f>ROUND(I207*H207,2)</f>
        <v>0</v>
      </c>
      <c r="BL207" s="13" t="s">
        <v>221</v>
      </c>
      <c r="BM207" s="145" t="s">
        <v>345</v>
      </c>
    </row>
    <row r="208" spans="2:51" s="10" customFormat="1" ht="12">
      <c r="B208" s="147"/>
      <c r="D208" s="148" t="s">
        <v>157</v>
      </c>
      <c r="E208" s="149" t="s">
        <v>1</v>
      </c>
      <c r="F208" s="150" t="s">
        <v>614</v>
      </c>
      <c r="H208" s="151">
        <v>5</v>
      </c>
      <c r="L208" s="147"/>
      <c r="M208" s="152"/>
      <c r="N208" s="153"/>
      <c r="O208" s="153"/>
      <c r="P208" s="153"/>
      <c r="Q208" s="153"/>
      <c r="R208" s="153"/>
      <c r="S208" s="153"/>
      <c r="T208" s="154"/>
      <c r="AT208" s="149" t="s">
        <v>157</v>
      </c>
      <c r="AU208" s="149" t="s">
        <v>84</v>
      </c>
      <c r="AV208" s="10" t="s">
        <v>84</v>
      </c>
      <c r="AW208" s="10" t="s">
        <v>30</v>
      </c>
      <c r="AX208" s="10" t="s">
        <v>82</v>
      </c>
      <c r="AY208" s="149" t="s">
        <v>147</v>
      </c>
    </row>
    <row r="209" spans="1:65" s="2" customFormat="1" ht="16.5" customHeight="1">
      <c r="A209" s="25"/>
      <c r="B209" s="134"/>
      <c r="C209" s="135" t="s">
        <v>469</v>
      </c>
      <c r="D209" s="135" t="s">
        <v>150</v>
      </c>
      <c r="E209" s="136" t="s">
        <v>470</v>
      </c>
      <c r="F209" s="137" t="s">
        <v>471</v>
      </c>
      <c r="G209" s="138" t="s">
        <v>153</v>
      </c>
      <c r="H209" s="139">
        <v>1.35</v>
      </c>
      <c r="I209" s="331"/>
      <c r="J209" s="140">
        <f>ROUND(I209*H209,2)</f>
        <v>0</v>
      </c>
      <c r="K209" s="137" t="s">
        <v>154</v>
      </c>
      <c r="L209" s="26"/>
      <c r="M209" s="141" t="s">
        <v>1</v>
      </c>
      <c r="N209" s="142" t="s">
        <v>39</v>
      </c>
      <c r="O209" s="143">
        <v>0.42</v>
      </c>
      <c r="P209" s="143">
        <f>O209*H209</f>
        <v>0.5670000000000001</v>
      </c>
      <c r="Q209" s="143">
        <v>0</v>
      </c>
      <c r="R209" s="143">
        <f>Q209*H209</f>
        <v>0</v>
      </c>
      <c r="S209" s="143">
        <v>0.02</v>
      </c>
      <c r="T209" s="144">
        <f>S209*H209</f>
        <v>0.027000000000000003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5" t="s">
        <v>221</v>
      </c>
      <c r="AT209" s="145" t="s">
        <v>150</v>
      </c>
      <c r="AU209" s="145" t="s">
        <v>84</v>
      </c>
      <c r="AY209" s="13" t="s">
        <v>147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3" t="s">
        <v>82</v>
      </c>
      <c r="BK209" s="146">
        <f>ROUND(I209*H209,2)</f>
        <v>0</v>
      </c>
      <c r="BL209" s="13" t="s">
        <v>221</v>
      </c>
      <c r="BM209" s="145" t="s">
        <v>472</v>
      </c>
    </row>
    <row r="210" spans="2:51" s="10" customFormat="1" ht="12">
      <c r="B210" s="147"/>
      <c r="D210" s="148" t="s">
        <v>157</v>
      </c>
      <c r="E210" s="149" t="s">
        <v>1</v>
      </c>
      <c r="F210" s="150" t="s">
        <v>473</v>
      </c>
      <c r="H210" s="151">
        <v>1.35</v>
      </c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84</v>
      </c>
      <c r="AV210" s="10" t="s">
        <v>84</v>
      </c>
      <c r="AW210" s="10" t="s">
        <v>30</v>
      </c>
      <c r="AX210" s="10" t="s">
        <v>82</v>
      </c>
      <c r="AY210" s="149" t="s">
        <v>147</v>
      </c>
    </row>
    <row r="211" spans="1:65" s="2" customFormat="1" ht="24.2" customHeight="1">
      <c r="A211" s="25"/>
      <c r="B211" s="134"/>
      <c r="C211" s="135" t="s">
        <v>346</v>
      </c>
      <c r="D211" s="135" t="s">
        <v>150</v>
      </c>
      <c r="E211" s="136" t="s">
        <v>347</v>
      </c>
      <c r="F211" s="137" t="s">
        <v>348</v>
      </c>
      <c r="G211" s="138" t="s">
        <v>317</v>
      </c>
      <c r="H211" s="139">
        <v>1287.621</v>
      </c>
      <c r="I211" s="331"/>
      <c r="J211" s="140">
        <f>ROUND(I211*H211,2)</f>
        <v>0</v>
      </c>
      <c r="K211" s="137" t="s">
        <v>154</v>
      </c>
      <c r="L211" s="26"/>
      <c r="M211" s="141" t="s">
        <v>1</v>
      </c>
      <c r="N211" s="142" t="s">
        <v>39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5" t="s">
        <v>221</v>
      </c>
      <c r="AT211" s="145" t="s">
        <v>150</v>
      </c>
      <c r="AU211" s="145" t="s">
        <v>84</v>
      </c>
      <c r="AY211" s="13" t="s">
        <v>147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3" t="s">
        <v>82</v>
      </c>
      <c r="BK211" s="146">
        <f>ROUND(I211*H211,2)</f>
        <v>0</v>
      </c>
      <c r="BL211" s="13" t="s">
        <v>221</v>
      </c>
      <c r="BM211" s="145" t="s">
        <v>349</v>
      </c>
    </row>
    <row r="212" spans="2:63" s="9" customFormat="1" ht="22.9" customHeight="1">
      <c r="B212" s="122"/>
      <c r="D212" s="123" t="s">
        <v>73</v>
      </c>
      <c r="E212" s="132" t="s">
        <v>350</v>
      </c>
      <c r="F212" s="132" t="s">
        <v>351</v>
      </c>
      <c r="J212" s="133">
        <f>BK212+J226+J227</f>
        <v>0</v>
      </c>
      <c r="L212" s="122"/>
      <c r="M212" s="126"/>
      <c r="N212" s="127"/>
      <c r="O212" s="127"/>
      <c r="P212" s="128">
        <f>SUM(P213:P228)</f>
        <v>44.15987</v>
      </c>
      <c r="Q212" s="127"/>
      <c r="R212" s="128">
        <f>SUM(R213:R228)</f>
        <v>1.61295675</v>
      </c>
      <c r="S212" s="127"/>
      <c r="T212" s="129">
        <f>SUM(T213:T228)</f>
        <v>0</v>
      </c>
      <c r="AR212" s="123" t="s">
        <v>84</v>
      </c>
      <c r="AT212" s="130" t="s">
        <v>73</v>
      </c>
      <c r="AU212" s="130" t="s">
        <v>82</v>
      </c>
      <c r="AY212" s="123" t="s">
        <v>147</v>
      </c>
      <c r="BK212" s="131">
        <f>SUM(BK213:BK228)</f>
        <v>0</v>
      </c>
    </row>
    <row r="213" spans="1:65" s="2" customFormat="1" ht="16.5" customHeight="1">
      <c r="A213" s="25"/>
      <c r="B213" s="134"/>
      <c r="C213" s="135" t="s">
        <v>352</v>
      </c>
      <c r="D213" s="135" t="s">
        <v>150</v>
      </c>
      <c r="E213" s="136" t="s">
        <v>353</v>
      </c>
      <c r="F213" s="137" t="s">
        <v>354</v>
      </c>
      <c r="G213" s="138" t="s">
        <v>153</v>
      </c>
      <c r="H213" s="139">
        <v>52.095</v>
      </c>
      <c r="I213" s="331"/>
      <c r="J213" s="140">
        <f>ROUND(I213*H213,2)</f>
        <v>0</v>
      </c>
      <c r="K213" s="137" t="s">
        <v>154</v>
      </c>
      <c r="L213" s="26"/>
      <c r="M213" s="141" t="s">
        <v>1</v>
      </c>
      <c r="N213" s="142" t="s">
        <v>40</v>
      </c>
      <c r="O213" s="143">
        <v>0.044</v>
      </c>
      <c r="P213" s="143">
        <f>O213*H213</f>
        <v>2.2921799999999997</v>
      </c>
      <c r="Q213" s="143">
        <v>0.0003</v>
      </c>
      <c r="R213" s="143">
        <f>Q213*H213</f>
        <v>0.015628499999999997</v>
      </c>
      <c r="S213" s="143">
        <v>0</v>
      </c>
      <c r="T213" s="144">
        <f>S213*H213</f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5" t="s">
        <v>221</v>
      </c>
      <c r="AT213" s="145" t="s">
        <v>150</v>
      </c>
      <c r="AU213" s="145" t="s">
        <v>84</v>
      </c>
      <c r="AY213" s="13" t="s">
        <v>147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3" t="s">
        <v>84</v>
      </c>
      <c r="BK213" s="146">
        <f>ROUND(I213*H213,2)</f>
        <v>0</v>
      </c>
      <c r="BL213" s="13" t="s">
        <v>221</v>
      </c>
      <c r="BM213" s="145" t="s">
        <v>355</v>
      </c>
    </row>
    <row r="214" spans="2:51" s="10" customFormat="1" ht="12">
      <c r="B214" s="147"/>
      <c r="D214" s="148" t="s">
        <v>157</v>
      </c>
      <c r="E214" s="149" t="s">
        <v>1</v>
      </c>
      <c r="F214" s="150" t="s">
        <v>356</v>
      </c>
      <c r="H214" s="151">
        <v>9.315</v>
      </c>
      <c r="L214" s="147"/>
      <c r="M214" s="152"/>
      <c r="N214" s="153"/>
      <c r="O214" s="153"/>
      <c r="P214" s="153"/>
      <c r="Q214" s="153"/>
      <c r="R214" s="153"/>
      <c r="S214" s="153"/>
      <c r="T214" s="154"/>
      <c r="AT214" s="149" t="s">
        <v>157</v>
      </c>
      <c r="AU214" s="149" t="s">
        <v>84</v>
      </c>
      <c r="AV214" s="10" t="s">
        <v>84</v>
      </c>
      <c r="AW214" s="10" t="s">
        <v>30</v>
      </c>
      <c r="AX214" s="10" t="s">
        <v>74</v>
      </c>
      <c r="AY214" s="149" t="s">
        <v>147</v>
      </c>
    </row>
    <row r="215" spans="2:51" s="10" customFormat="1" ht="12">
      <c r="B215" s="147"/>
      <c r="D215" s="148" t="s">
        <v>157</v>
      </c>
      <c r="E215" s="149" t="s">
        <v>1</v>
      </c>
      <c r="F215" s="150" t="s">
        <v>357</v>
      </c>
      <c r="H215" s="151">
        <v>21.62</v>
      </c>
      <c r="L215" s="147"/>
      <c r="M215" s="152"/>
      <c r="N215" s="153"/>
      <c r="O215" s="153"/>
      <c r="P215" s="153"/>
      <c r="Q215" s="153"/>
      <c r="R215" s="153"/>
      <c r="S215" s="153"/>
      <c r="T215" s="154"/>
      <c r="AT215" s="149" t="s">
        <v>157</v>
      </c>
      <c r="AU215" s="149" t="s">
        <v>84</v>
      </c>
      <c r="AV215" s="10" t="s">
        <v>84</v>
      </c>
      <c r="AW215" s="10" t="s">
        <v>30</v>
      </c>
      <c r="AX215" s="10" t="s">
        <v>74</v>
      </c>
      <c r="AY215" s="149" t="s">
        <v>147</v>
      </c>
    </row>
    <row r="216" spans="2:51" s="10" customFormat="1" ht="12">
      <c r="B216" s="147"/>
      <c r="D216" s="148" t="s">
        <v>157</v>
      </c>
      <c r="E216" s="149" t="s">
        <v>1</v>
      </c>
      <c r="F216" s="150" t="s">
        <v>358</v>
      </c>
      <c r="H216" s="151">
        <v>21.16</v>
      </c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84</v>
      </c>
      <c r="AV216" s="10" t="s">
        <v>84</v>
      </c>
      <c r="AW216" s="10" t="s">
        <v>30</v>
      </c>
      <c r="AX216" s="10" t="s">
        <v>74</v>
      </c>
      <c r="AY216" s="149" t="s">
        <v>147</v>
      </c>
    </row>
    <row r="217" spans="2:51" s="11" customFormat="1" ht="12">
      <c r="B217" s="155"/>
      <c r="D217" s="148" t="s">
        <v>157</v>
      </c>
      <c r="E217" s="156" t="s">
        <v>1</v>
      </c>
      <c r="F217" s="157" t="s">
        <v>359</v>
      </c>
      <c r="H217" s="158">
        <v>52.095</v>
      </c>
      <c r="L217" s="155"/>
      <c r="M217" s="159"/>
      <c r="N217" s="160"/>
      <c r="O217" s="160"/>
      <c r="P217" s="160"/>
      <c r="Q217" s="160"/>
      <c r="R217" s="160"/>
      <c r="S217" s="160"/>
      <c r="T217" s="161"/>
      <c r="AT217" s="156" t="s">
        <v>157</v>
      </c>
      <c r="AU217" s="156" t="s">
        <v>84</v>
      </c>
      <c r="AV217" s="11" t="s">
        <v>155</v>
      </c>
      <c r="AW217" s="11" t="s">
        <v>30</v>
      </c>
      <c r="AX217" s="11" t="s">
        <v>82</v>
      </c>
      <c r="AY217" s="156" t="s">
        <v>147</v>
      </c>
    </row>
    <row r="218" spans="1:65" s="2" customFormat="1" ht="21.75" customHeight="1">
      <c r="A218" s="25"/>
      <c r="B218" s="134"/>
      <c r="C218" s="135" t="s">
        <v>360</v>
      </c>
      <c r="D218" s="135" t="s">
        <v>150</v>
      </c>
      <c r="E218" s="136" t="s">
        <v>361</v>
      </c>
      <c r="F218" s="137" t="s">
        <v>362</v>
      </c>
      <c r="G218" s="138" t="s">
        <v>153</v>
      </c>
      <c r="H218" s="139">
        <v>52.095</v>
      </c>
      <c r="I218" s="331"/>
      <c r="J218" s="140">
        <f>ROUND(I218*H218,2)</f>
        <v>0</v>
      </c>
      <c r="K218" s="137" t="s">
        <v>154</v>
      </c>
      <c r="L218" s="26"/>
      <c r="M218" s="141" t="s">
        <v>1</v>
      </c>
      <c r="N218" s="142" t="s">
        <v>40</v>
      </c>
      <c r="O218" s="143">
        <v>0.192</v>
      </c>
      <c r="P218" s="143">
        <f>O218*H218</f>
        <v>10.00224</v>
      </c>
      <c r="Q218" s="143">
        <v>0.00455</v>
      </c>
      <c r="R218" s="143">
        <f>Q218*H218</f>
        <v>0.23703225</v>
      </c>
      <c r="S218" s="143">
        <v>0</v>
      </c>
      <c r="T218" s="144">
        <f>S218*H218</f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45" t="s">
        <v>221</v>
      </c>
      <c r="AT218" s="145" t="s">
        <v>150</v>
      </c>
      <c r="AU218" s="145" t="s">
        <v>84</v>
      </c>
      <c r="AY218" s="13" t="s">
        <v>147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3" t="s">
        <v>84</v>
      </c>
      <c r="BK218" s="146">
        <f>ROUND(I218*H218,2)</f>
        <v>0</v>
      </c>
      <c r="BL218" s="13" t="s">
        <v>221</v>
      </c>
      <c r="BM218" s="145" t="s">
        <v>363</v>
      </c>
    </row>
    <row r="219" spans="1:65" s="2" customFormat="1" ht="24.2" customHeight="1">
      <c r="A219" s="25"/>
      <c r="B219" s="134"/>
      <c r="C219" s="135" t="s">
        <v>364</v>
      </c>
      <c r="D219" s="135" t="s">
        <v>150</v>
      </c>
      <c r="E219" s="136" t="s">
        <v>365</v>
      </c>
      <c r="F219" s="137" t="s">
        <v>366</v>
      </c>
      <c r="G219" s="138" t="s">
        <v>367</v>
      </c>
      <c r="H219" s="139">
        <v>1.25</v>
      </c>
      <c r="I219" s="331"/>
      <c r="J219" s="140">
        <f>ROUND(I219*H219,2)</f>
        <v>0</v>
      </c>
      <c r="K219" s="137" t="s">
        <v>154</v>
      </c>
      <c r="L219" s="26"/>
      <c r="M219" s="141" t="s">
        <v>1</v>
      </c>
      <c r="N219" s="142" t="s">
        <v>40</v>
      </c>
      <c r="O219" s="143">
        <v>0.07</v>
      </c>
      <c r="P219" s="143">
        <f>O219*H219</f>
        <v>0.08750000000000001</v>
      </c>
      <c r="Q219" s="143">
        <v>0.0002</v>
      </c>
      <c r="R219" s="143">
        <f>Q219*H219</f>
        <v>0.00025</v>
      </c>
      <c r="S219" s="143">
        <v>0</v>
      </c>
      <c r="T219" s="144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5" t="s">
        <v>221</v>
      </c>
      <c r="AT219" s="145" t="s">
        <v>150</v>
      </c>
      <c r="AU219" s="145" t="s">
        <v>84</v>
      </c>
      <c r="AY219" s="13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3" t="s">
        <v>84</v>
      </c>
      <c r="BK219" s="146">
        <f>ROUND(I219*H219,2)</f>
        <v>0</v>
      </c>
      <c r="BL219" s="13" t="s">
        <v>221</v>
      </c>
      <c r="BM219" s="145" t="s">
        <v>368</v>
      </c>
    </row>
    <row r="220" spans="2:51" s="10" customFormat="1" ht="12">
      <c r="B220" s="147"/>
      <c r="D220" s="148" t="s">
        <v>157</v>
      </c>
      <c r="E220" s="149" t="s">
        <v>1</v>
      </c>
      <c r="F220" s="150" t="s">
        <v>369</v>
      </c>
      <c r="H220" s="151">
        <v>1.25</v>
      </c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84</v>
      </c>
      <c r="AV220" s="10" t="s">
        <v>84</v>
      </c>
      <c r="AW220" s="10" t="s">
        <v>30</v>
      </c>
      <c r="AX220" s="10" t="s">
        <v>82</v>
      </c>
      <c r="AY220" s="149" t="s">
        <v>147</v>
      </c>
    </row>
    <row r="221" spans="1:65" s="2" customFormat="1" ht="21.75" customHeight="1">
      <c r="A221" s="25"/>
      <c r="B221" s="134"/>
      <c r="C221" s="162" t="s">
        <v>370</v>
      </c>
      <c r="D221" s="162" t="s">
        <v>371</v>
      </c>
      <c r="E221" s="163" t="s">
        <v>372</v>
      </c>
      <c r="F221" s="164" t="s">
        <v>373</v>
      </c>
      <c r="G221" s="165" t="s">
        <v>367</v>
      </c>
      <c r="H221" s="166">
        <v>1.375</v>
      </c>
      <c r="I221" s="332"/>
      <c r="J221" s="167">
        <f>ROUND(I221*H221,2)</f>
        <v>0</v>
      </c>
      <c r="K221" s="164" t="s">
        <v>154</v>
      </c>
      <c r="L221" s="168"/>
      <c r="M221" s="169" t="s">
        <v>1</v>
      </c>
      <c r="N221" s="170" t="s">
        <v>40</v>
      </c>
      <c r="O221" s="143">
        <v>0</v>
      </c>
      <c r="P221" s="143">
        <f>O221*H221</f>
        <v>0</v>
      </c>
      <c r="Q221" s="143">
        <v>0.00026</v>
      </c>
      <c r="R221" s="143">
        <f>Q221*H221</f>
        <v>0.00035749999999999996</v>
      </c>
      <c r="S221" s="143">
        <v>0</v>
      </c>
      <c r="T221" s="144">
        <f>S221*H221</f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45" t="s">
        <v>374</v>
      </c>
      <c r="AT221" s="145" t="s">
        <v>371</v>
      </c>
      <c r="AU221" s="145" t="s">
        <v>84</v>
      </c>
      <c r="AY221" s="13" t="s">
        <v>147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3" t="s">
        <v>84</v>
      </c>
      <c r="BK221" s="146">
        <f>ROUND(I221*H221,2)</f>
        <v>0</v>
      </c>
      <c r="BL221" s="13" t="s">
        <v>221</v>
      </c>
      <c r="BM221" s="145" t="s">
        <v>375</v>
      </c>
    </row>
    <row r="222" spans="2:51" s="10" customFormat="1" ht="12">
      <c r="B222" s="147"/>
      <c r="D222" s="148" t="s">
        <v>157</v>
      </c>
      <c r="F222" s="150" t="s">
        <v>376</v>
      </c>
      <c r="H222" s="151">
        <v>1.375</v>
      </c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84</v>
      </c>
      <c r="AV222" s="10" t="s">
        <v>84</v>
      </c>
      <c r="AW222" s="10" t="s">
        <v>3</v>
      </c>
      <c r="AX222" s="10" t="s">
        <v>82</v>
      </c>
      <c r="AY222" s="149" t="s">
        <v>147</v>
      </c>
    </row>
    <row r="223" spans="1:65" s="2" customFormat="1" ht="33" customHeight="1">
      <c r="A223" s="25"/>
      <c r="B223" s="134"/>
      <c r="C223" s="135" t="s">
        <v>377</v>
      </c>
      <c r="D223" s="135" t="s">
        <v>150</v>
      </c>
      <c r="E223" s="136" t="s">
        <v>378</v>
      </c>
      <c r="F223" s="137" t="s">
        <v>379</v>
      </c>
      <c r="G223" s="138" t="s">
        <v>153</v>
      </c>
      <c r="H223" s="139">
        <v>52.095</v>
      </c>
      <c r="I223" s="331"/>
      <c r="J223" s="140">
        <f>ROUND(I223*H223,2)</f>
        <v>0</v>
      </c>
      <c r="K223" s="137" t="s">
        <v>154</v>
      </c>
      <c r="L223" s="26"/>
      <c r="M223" s="141" t="s">
        <v>1</v>
      </c>
      <c r="N223" s="142" t="s">
        <v>40</v>
      </c>
      <c r="O223" s="143">
        <v>0.61</v>
      </c>
      <c r="P223" s="143">
        <f>O223*H223</f>
        <v>31.777949999999997</v>
      </c>
      <c r="Q223" s="143">
        <v>0.0063</v>
      </c>
      <c r="R223" s="143">
        <f>Q223*H223</f>
        <v>0.3281985</v>
      </c>
      <c r="S223" s="143">
        <v>0</v>
      </c>
      <c r="T223" s="144">
        <f>S223*H223</f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5" t="s">
        <v>221</v>
      </c>
      <c r="AT223" s="145" t="s">
        <v>150</v>
      </c>
      <c r="AU223" s="145" t="s">
        <v>84</v>
      </c>
      <c r="AY223" s="13" t="s">
        <v>147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3" t="s">
        <v>84</v>
      </c>
      <c r="BK223" s="146">
        <f>ROUND(I223*H223,2)</f>
        <v>0</v>
      </c>
      <c r="BL223" s="13" t="s">
        <v>221</v>
      </c>
      <c r="BM223" s="145" t="s">
        <v>380</v>
      </c>
    </row>
    <row r="224" spans="1:65" s="2" customFormat="1" ht="24.2" customHeight="1">
      <c r="A224" s="25"/>
      <c r="B224" s="134"/>
      <c r="C224" s="162" t="s">
        <v>381</v>
      </c>
      <c r="D224" s="162" t="s">
        <v>371</v>
      </c>
      <c r="E224" s="163" t="s">
        <v>382</v>
      </c>
      <c r="F224" s="164" t="s">
        <v>383</v>
      </c>
      <c r="G224" s="165" t="s">
        <v>153</v>
      </c>
      <c r="H224" s="166">
        <v>57.305</v>
      </c>
      <c r="I224" s="332"/>
      <c r="J224" s="167">
        <f>ROUND(I224*H224,2)</f>
        <v>0</v>
      </c>
      <c r="K224" s="164" t="s">
        <v>154</v>
      </c>
      <c r="L224" s="168"/>
      <c r="M224" s="169" t="s">
        <v>1</v>
      </c>
      <c r="N224" s="170" t="s">
        <v>40</v>
      </c>
      <c r="O224" s="143">
        <v>0</v>
      </c>
      <c r="P224" s="143">
        <f>O224*H224</f>
        <v>0</v>
      </c>
      <c r="Q224" s="143">
        <v>0.018</v>
      </c>
      <c r="R224" s="143">
        <f>Q224*H224</f>
        <v>1.03149</v>
      </c>
      <c r="S224" s="143">
        <v>0</v>
      </c>
      <c r="T224" s="144">
        <f>S224*H224</f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5" t="s">
        <v>374</v>
      </c>
      <c r="AT224" s="145" t="s">
        <v>371</v>
      </c>
      <c r="AU224" s="145" t="s">
        <v>84</v>
      </c>
      <c r="AY224" s="13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3" t="s">
        <v>84</v>
      </c>
      <c r="BK224" s="146">
        <f>ROUND(I224*H224,2)</f>
        <v>0</v>
      </c>
      <c r="BL224" s="13" t="s">
        <v>221</v>
      </c>
      <c r="BM224" s="145" t="s">
        <v>384</v>
      </c>
    </row>
    <row r="225" spans="2:51" s="10" customFormat="1" ht="12">
      <c r="B225" s="147"/>
      <c r="D225" s="148" t="s">
        <v>157</v>
      </c>
      <c r="F225" s="150" t="s">
        <v>385</v>
      </c>
      <c r="H225" s="151">
        <v>57.305</v>
      </c>
      <c r="L225" s="147"/>
      <c r="M225" s="152"/>
      <c r="N225" s="153"/>
      <c r="O225" s="153"/>
      <c r="P225" s="153"/>
      <c r="Q225" s="153"/>
      <c r="R225" s="153"/>
      <c r="S225" s="153"/>
      <c r="T225" s="154"/>
      <c r="AT225" s="149" t="s">
        <v>157</v>
      </c>
      <c r="AU225" s="149" t="s">
        <v>84</v>
      </c>
      <c r="AV225" s="10" t="s">
        <v>84</v>
      </c>
      <c r="AW225" s="10" t="s">
        <v>3</v>
      </c>
      <c r="AX225" s="10" t="s">
        <v>82</v>
      </c>
      <c r="AY225" s="149" t="s">
        <v>147</v>
      </c>
    </row>
    <row r="226" spans="1:65" s="2" customFormat="1" ht="24.2" customHeight="1">
      <c r="A226" s="176"/>
      <c r="B226" s="134"/>
      <c r="C226" s="135">
        <v>64</v>
      </c>
      <c r="D226" s="135" t="s">
        <v>150</v>
      </c>
      <c r="E226" s="136" t="s">
        <v>783</v>
      </c>
      <c r="F226" s="137" t="s">
        <v>784</v>
      </c>
      <c r="G226" s="138" t="s">
        <v>367</v>
      </c>
      <c r="H226" s="139">
        <v>38.55</v>
      </c>
      <c r="I226" s="331"/>
      <c r="J226" s="140">
        <f>ROUND(I226*H226,2)</f>
        <v>0</v>
      </c>
      <c r="K226" s="137" t="s">
        <v>154</v>
      </c>
      <c r="L226" s="26"/>
      <c r="M226" s="141" t="s">
        <v>1</v>
      </c>
      <c r="N226" s="142" t="s">
        <v>39</v>
      </c>
      <c r="O226" s="143">
        <v>0</v>
      </c>
      <c r="P226" s="143">
        <f>O226*H228</f>
        <v>0</v>
      </c>
      <c r="Q226" s="143">
        <v>0</v>
      </c>
      <c r="R226" s="143">
        <f>Q226*H228</f>
        <v>0</v>
      </c>
      <c r="S226" s="143">
        <v>0</v>
      </c>
      <c r="T226" s="144">
        <f>S226*H228</f>
        <v>0</v>
      </c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R226" s="145" t="s">
        <v>221</v>
      </c>
      <c r="AT226" s="145" t="s">
        <v>150</v>
      </c>
      <c r="AU226" s="145" t="s">
        <v>84</v>
      </c>
      <c r="AY226" s="13" t="s">
        <v>147</v>
      </c>
      <c r="BE226" s="146">
        <f>IF(N226="základní",J228,0)</f>
        <v>0</v>
      </c>
      <c r="BF226" s="146">
        <f>IF(N226="snížená",J228,0)</f>
        <v>0</v>
      </c>
      <c r="BG226" s="146">
        <f>IF(N226="zákl. přenesená",J228,0)</f>
        <v>0</v>
      </c>
      <c r="BH226" s="146">
        <f>IF(N226="sníž. přenesená",J228,0)</f>
        <v>0</v>
      </c>
      <c r="BI226" s="146">
        <f>IF(N226="nulová",J228,0)</f>
        <v>0</v>
      </c>
      <c r="BJ226" s="13" t="s">
        <v>82</v>
      </c>
      <c r="BK226" s="146">
        <f>ROUND(I228*H228,2)</f>
        <v>0</v>
      </c>
      <c r="BL226" s="13" t="s">
        <v>221</v>
      </c>
      <c r="BM226" s="145" t="s">
        <v>389</v>
      </c>
    </row>
    <row r="227" spans="1:65" s="2" customFormat="1" ht="24.2" customHeight="1">
      <c r="A227" s="176"/>
      <c r="B227" s="134"/>
      <c r="C227" s="135">
        <v>65</v>
      </c>
      <c r="D227" s="135" t="s">
        <v>150</v>
      </c>
      <c r="E227" s="136" t="s">
        <v>785</v>
      </c>
      <c r="F227" s="137" t="s">
        <v>786</v>
      </c>
      <c r="G227" s="138" t="s">
        <v>367</v>
      </c>
      <c r="H227" s="139">
        <v>56</v>
      </c>
      <c r="I227" s="331"/>
      <c r="J227" s="140">
        <f>ROUND(I227*H227,2)</f>
        <v>0</v>
      </c>
      <c r="K227" s="137" t="s">
        <v>154</v>
      </c>
      <c r="L227" s="26"/>
      <c r="M227" s="141" t="s">
        <v>1</v>
      </c>
      <c r="N227" s="142" t="s">
        <v>39</v>
      </c>
      <c r="O227" s="143">
        <v>0</v>
      </c>
      <c r="P227" s="143">
        <f>O227*H229</f>
        <v>0</v>
      </c>
      <c r="Q227" s="143">
        <v>0</v>
      </c>
      <c r="R227" s="143">
        <f>Q227*H229</f>
        <v>0</v>
      </c>
      <c r="S227" s="143">
        <v>0</v>
      </c>
      <c r="T227" s="144">
        <f>S227*H229</f>
        <v>0</v>
      </c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R227" s="145" t="s">
        <v>221</v>
      </c>
      <c r="AT227" s="145" t="s">
        <v>150</v>
      </c>
      <c r="AU227" s="145" t="s">
        <v>84</v>
      </c>
      <c r="AY227" s="13" t="s">
        <v>147</v>
      </c>
      <c r="BE227" s="146">
        <f>IF(N227="základní",J229,0)</f>
        <v>0</v>
      </c>
      <c r="BF227" s="146">
        <f>IF(N227="snížená",J229,0)</f>
        <v>0</v>
      </c>
      <c r="BG227" s="146">
        <f>IF(N227="zákl. přenesená",J229,0)</f>
        <v>0</v>
      </c>
      <c r="BH227" s="146">
        <f>IF(N227="sníž. přenesená",J229,0)</f>
        <v>0</v>
      </c>
      <c r="BI227" s="146">
        <f>IF(N227="nulová",J229,0)</f>
        <v>0</v>
      </c>
      <c r="BJ227" s="13" t="s">
        <v>82</v>
      </c>
      <c r="BK227" s="146">
        <f>ROUND(I229*H229,2)</f>
        <v>0</v>
      </c>
      <c r="BL227" s="13" t="s">
        <v>221</v>
      </c>
      <c r="BM227" s="145" t="s">
        <v>389</v>
      </c>
    </row>
    <row r="228" spans="1:65" s="2" customFormat="1" ht="24.2" customHeight="1">
      <c r="A228" s="25"/>
      <c r="B228" s="134"/>
      <c r="C228" s="135" t="s">
        <v>386</v>
      </c>
      <c r="D228" s="135" t="s">
        <v>150</v>
      </c>
      <c r="E228" s="136" t="s">
        <v>387</v>
      </c>
      <c r="F228" s="137" t="s">
        <v>388</v>
      </c>
      <c r="G228" s="138" t="s">
        <v>317</v>
      </c>
      <c r="H228" s="139">
        <v>665.57</v>
      </c>
      <c r="I228" s="331"/>
      <c r="J228" s="140">
        <f>ROUND(I228*H228,2)</f>
        <v>0</v>
      </c>
      <c r="K228" s="137" t="s">
        <v>154</v>
      </c>
      <c r="L228" s="26"/>
      <c r="M228" s="141" t="s">
        <v>1</v>
      </c>
      <c r="N228" s="142" t="s">
        <v>39</v>
      </c>
      <c r="O228" s="143">
        <v>0</v>
      </c>
      <c r="P228" s="143">
        <f>O228*H228</f>
        <v>0</v>
      </c>
      <c r="Q228" s="143">
        <v>0</v>
      </c>
      <c r="R228" s="143">
        <f>Q228*H228</f>
        <v>0</v>
      </c>
      <c r="S228" s="143">
        <v>0</v>
      </c>
      <c r="T228" s="144">
        <f>S228*H228</f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45" t="s">
        <v>221</v>
      </c>
      <c r="AT228" s="145" t="s">
        <v>150</v>
      </c>
      <c r="AU228" s="145" t="s">
        <v>84</v>
      </c>
      <c r="AY228" s="13" t="s">
        <v>147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3" t="s">
        <v>82</v>
      </c>
      <c r="BK228" s="146">
        <f>ROUND(I228*H228,2)</f>
        <v>0</v>
      </c>
      <c r="BL228" s="13" t="s">
        <v>221</v>
      </c>
      <c r="BM228" s="145" t="s">
        <v>389</v>
      </c>
    </row>
    <row r="229" spans="2:63" s="9" customFormat="1" ht="22.9" customHeight="1">
      <c r="B229" s="122"/>
      <c r="D229" s="123" t="s">
        <v>73</v>
      </c>
      <c r="E229" s="132" t="s">
        <v>390</v>
      </c>
      <c r="F229" s="132" t="s">
        <v>391</v>
      </c>
      <c r="J229" s="133">
        <f>BK229</f>
        <v>0</v>
      </c>
      <c r="L229" s="122"/>
      <c r="M229" s="126"/>
      <c r="N229" s="127"/>
      <c r="O229" s="127"/>
      <c r="P229" s="128">
        <f>SUM(P230:P235)</f>
        <v>24.9984</v>
      </c>
      <c r="Q229" s="127"/>
      <c r="R229" s="128">
        <f>SUM(R230:R235)</f>
        <v>0.692832</v>
      </c>
      <c r="S229" s="127"/>
      <c r="T229" s="129">
        <f>SUM(T230:T235)</f>
        <v>0</v>
      </c>
      <c r="AR229" s="123" t="s">
        <v>84</v>
      </c>
      <c r="AT229" s="130" t="s">
        <v>73</v>
      </c>
      <c r="AU229" s="130" t="s">
        <v>82</v>
      </c>
      <c r="AY229" s="123" t="s">
        <v>147</v>
      </c>
      <c r="BK229" s="131">
        <f>SUM(BK230:BK235)</f>
        <v>0</v>
      </c>
    </row>
    <row r="230" spans="1:65" s="2" customFormat="1" ht="16.5" customHeight="1">
      <c r="A230" s="25"/>
      <c r="B230" s="134"/>
      <c r="C230" s="135" t="s">
        <v>392</v>
      </c>
      <c r="D230" s="135" t="s">
        <v>150</v>
      </c>
      <c r="E230" s="136" t="s">
        <v>393</v>
      </c>
      <c r="F230" s="137" t="s">
        <v>394</v>
      </c>
      <c r="G230" s="138" t="s">
        <v>153</v>
      </c>
      <c r="H230" s="139">
        <v>67.2</v>
      </c>
      <c r="I230" s="331"/>
      <c r="J230" s="140">
        <f>ROUND(I230*H230,2)</f>
        <v>0</v>
      </c>
      <c r="K230" s="137" t="s">
        <v>154</v>
      </c>
      <c r="L230" s="26"/>
      <c r="M230" s="141" t="s">
        <v>1</v>
      </c>
      <c r="N230" s="142" t="s">
        <v>40</v>
      </c>
      <c r="O230" s="143">
        <v>0.162</v>
      </c>
      <c r="P230" s="143">
        <f>O230*H230</f>
        <v>10.8864</v>
      </c>
      <c r="Q230" s="143">
        <v>0.005</v>
      </c>
      <c r="R230" s="143">
        <f>Q230*H230</f>
        <v>0.336</v>
      </c>
      <c r="S230" s="143">
        <v>0</v>
      </c>
      <c r="T230" s="144">
        <f>S230*H230</f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5" t="s">
        <v>221</v>
      </c>
      <c r="AT230" s="145" t="s">
        <v>150</v>
      </c>
      <c r="AU230" s="145" t="s">
        <v>84</v>
      </c>
      <c r="AY230" s="13" t="s">
        <v>147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3" t="s">
        <v>84</v>
      </c>
      <c r="BK230" s="146">
        <f>ROUND(I230*H230,2)</f>
        <v>0</v>
      </c>
      <c r="BL230" s="13" t="s">
        <v>221</v>
      </c>
      <c r="BM230" s="145" t="s">
        <v>395</v>
      </c>
    </row>
    <row r="231" spans="2:51" s="10" customFormat="1" ht="12">
      <c r="B231" s="147"/>
      <c r="D231" s="148" t="s">
        <v>157</v>
      </c>
      <c r="E231" s="149" t="s">
        <v>1</v>
      </c>
      <c r="F231" s="150" t="s">
        <v>396</v>
      </c>
      <c r="H231" s="151">
        <v>67.2</v>
      </c>
      <c r="L231" s="147"/>
      <c r="M231" s="152"/>
      <c r="N231" s="153"/>
      <c r="O231" s="153"/>
      <c r="P231" s="153"/>
      <c r="Q231" s="153"/>
      <c r="R231" s="153"/>
      <c r="S231" s="153"/>
      <c r="T231" s="154"/>
      <c r="AT231" s="149" t="s">
        <v>157</v>
      </c>
      <c r="AU231" s="149" t="s">
        <v>84</v>
      </c>
      <c r="AV231" s="10" t="s">
        <v>84</v>
      </c>
      <c r="AW231" s="10" t="s">
        <v>30</v>
      </c>
      <c r="AX231" s="10" t="s">
        <v>82</v>
      </c>
      <c r="AY231" s="149" t="s">
        <v>147</v>
      </c>
    </row>
    <row r="232" spans="1:65" s="2" customFormat="1" ht="16.5" customHeight="1">
      <c r="A232" s="25"/>
      <c r="B232" s="134"/>
      <c r="C232" s="135" t="s">
        <v>397</v>
      </c>
      <c r="D232" s="135" t="s">
        <v>150</v>
      </c>
      <c r="E232" s="136" t="s">
        <v>398</v>
      </c>
      <c r="F232" s="137" t="s">
        <v>399</v>
      </c>
      <c r="G232" s="138" t="s">
        <v>153</v>
      </c>
      <c r="H232" s="139">
        <v>67.2</v>
      </c>
      <c r="I232" s="331"/>
      <c r="J232" s="140">
        <f>ROUND(I232*H232,2)</f>
        <v>0</v>
      </c>
      <c r="K232" s="137" t="s">
        <v>154</v>
      </c>
      <c r="L232" s="26"/>
      <c r="M232" s="141" t="s">
        <v>1</v>
      </c>
      <c r="N232" s="142" t="s">
        <v>40</v>
      </c>
      <c r="O232" s="143">
        <v>0.007</v>
      </c>
      <c r="P232" s="143">
        <f>O232*H232</f>
        <v>0.47040000000000004</v>
      </c>
      <c r="Q232" s="143">
        <v>0.0051</v>
      </c>
      <c r="R232" s="143">
        <f>Q232*H232</f>
        <v>0.34272</v>
      </c>
      <c r="S232" s="143">
        <v>0</v>
      </c>
      <c r="T232" s="144">
        <f>S232*H232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5" t="s">
        <v>221</v>
      </c>
      <c r="AT232" s="145" t="s">
        <v>150</v>
      </c>
      <c r="AU232" s="145" t="s">
        <v>84</v>
      </c>
      <c r="AY232" s="13" t="s">
        <v>147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3" t="s">
        <v>84</v>
      </c>
      <c r="BK232" s="146">
        <f>ROUND(I232*H232,2)</f>
        <v>0</v>
      </c>
      <c r="BL232" s="13" t="s">
        <v>221</v>
      </c>
      <c r="BM232" s="145" t="s">
        <v>400</v>
      </c>
    </row>
    <row r="233" spans="1:65" s="2" customFormat="1" ht="21.75" customHeight="1">
      <c r="A233" s="25"/>
      <c r="B233" s="134"/>
      <c r="C233" s="135" t="s">
        <v>401</v>
      </c>
      <c r="D233" s="135" t="s">
        <v>150</v>
      </c>
      <c r="E233" s="136" t="s">
        <v>402</v>
      </c>
      <c r="F233" s="137" t="s">
        <v>403</v>
      </c>
      <c r="G233" s="138" t="s">
        <v>153</v>
      </c>
      <c r="H233" s="139">
        <v>67.2</v>
      </c>
      <c r="I233" s="331"/>
      <c r="J233" s="140">
        <f>ROUND(I233*H233,2)</f>
        <v>0</v>
      </c>
      <c r="K233" s="137" t="s">
        <v>154</v>
      </c>
      <c r="L233" s="26"/>
      <c r="M233" s="141" t="s">
        <v>1</v>
      </c>
      <c r="N233" s="142" t="s">
        <v>40</v>
      </c>
      <c r="O233" s="143">
        <v>0.099</v>
      </c>
      <c r="P233" s="143">
        <f>O233*H233</f>
        <v>6.652800000000001</v>
      </c>
      <c r="Q233" s="143">
        <v>6E-05</v>
      </c>
      <c r="R233" s="143">
        <f>Q233*H233</f>
        <v>0.004032</v>
      </c>
      <c r="S233" s="143">
        <v>0</v>
      </c>
      <c r="T233" s="144">
        <f>S233*H233</f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45" t="s">
        <v>221</v>
      </c>
      <c r="AT233" s="145" t="s">
        <v>150</v>
      </c>
      <c r="AU233" s="145" t="s">
        <v>84</v>
      </c>
      <c r="AY233" s="13" t="s">
        <v>147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3" t="s">
        <v>84</v>
      </c>
      <c r="BK233" s="146">
        <f>ROUND(I233*H233,2)</f>
        <v>0</v>
      </c>
      <c r="BL233" s="13" t="s">
        <v>221</v>
      </c>
      <c r="BM233" s="145" t="s">
        <v>404</v>
      </c>
    </row>
    <row r="234" spans="1:65" s="2" customFormat="1" ht="16.5" customHeight="1">
      <c r="A234" s="25"/>
      <c r="B234" s="134"/>
      <c r="C234" s="135" t="s">
        <v>405</v>
      </c>
      <c r="D234" s="135" t="s">
        <v>150</v>
      </c>
      <c r="E234" s="136" t="s">
        <v>406</v>
      </c>
      <c r="F234" s="137" t="s">
        <v>407</v>
      </c>
      <c r="G234" s="138" t="s">
        <v>153</v>
      </c>
      <c r="H234" s="139">
        <v>67.2</v>
      </c>
      <c r="I234" s="331"/>
      <c r="J234" s="140">
        <f>ROUND(I234*H234,2)</f>
        <v>0</v>
      </c>
      <c r="K234" s="137" t="s">
        <v>154</v>
      </c>
      <c r="L234" s="26"/>
      <c r="M234" s="141" t="s">
        <v>1</v>
      </c>
      <c r="N234" s="142" t="s">
        <v>40</v>
      </c>
      <c r="O234" s="143">
        <v>0.104</v>
      </c>
      <c r="P234" s="143">
        <f>O234*H234</f>
        <v>6.9888</v>
      </c>
      <c r="Q234" s="143">
        <v>0.00015</v>
      </c>
      <c r="R234" s="143">
        <f>Q234*H234</f>
        <v>0.010079999999999999</v>
      </c>
      <c r="S234" s="143">
        <v>0</v>
      </c>
      <c r="T234" s="144">
        <f>S234*H234</f>
        <v>0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45" t="s">
        <v>221</v>
      </c>
      <c r="AT234" s="145" t="s">
        <v>150</v>
      </c>
      <c r="AU234" s="145" t="s">
        <v>84</v>
      </c>
      <c r="AY234" s="13" t="s">
        <v>147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3" t="s">
        <v>84</v>
      </c>
      <c r="BK234" s="146">
        <f>ROUND(I234*H234,2)</f>
        <v>0</v>
      </c>
      <c r="BL234" s="13" t="s">
        <v>221</v>
      </c>
      <c r="BM234" s="145" t="s">
        <v>408</v>
      </c>
    </row>
    <row r="235" spans="1:65" s="2" customFormat="1" ht="24.2" customHeight="1">
      <c r="A235" s="25"/>
      <c r="B235" s="134"/>
      <c r="C235" s="135" t="s">
        <v>409</v>
      </c>
      <c r="D235" s="135" t="s">
        <v>150</v>
      </c>
      <c r="E235" s="136" t="s">
        <v>410</v>
      </c>
      <c r="F235" s="137" t="s">
        <v>411</v>
      </c>
      <c r="G235" s="138" t="s">
        <v>317</v>
      </c>
      <c r="H235" s="139">
        <v>234.998</v>
      </c>
      <c r="I235" s="331"/>
      <c r="J235" s="140">
        <f>ROUND(I235*H235,2)</f>
        <v>0</v>
      </c>
      <c r="K235" s="137" t="s">
        <v>154</v>
      </c>
      <c r="L235" s="26"/>
      <c r="M235" s="141" t="s">
        <v>1</v>
      </c>
      <c r="N235" s="142" t="s">
        <v>39</v>
      </c>
      <c r="O235" s="143">
        <v>0</v>
      </c>
      <c r="P235" s="143">
        <f>O235*H235</f>
        <v>0</v>
      </c>
      <c r="Q235" s="143">
        <v>0</v>
      </c>
      <c r="R235" s="143">
        <f>Q235*H235</f>
        <v>0</v>
      </c>
      <c r="S235" s="143">
        <v>0</v>
      </c>
      <c r="T235" s="144">
        <f>S235*H235</f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45" t="s">
        <v>221</v>
      </c>
      <c r="AT235" s="145" t="s">
        <v>150</v>
      </c>
      <c r="AU235" s="145" t="s">
        <v>84</v>
      </c>
      <c r="AY235" s="13" t="s">
        <v>147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3" t="s">
        <v>82</v>
      </c>
      <c r="BK235" s="146">
        <f>ROUND(I235*H235,2)</f>
        <v>0</v>
      </c>
      <c r="BL235" s="13" t="s">
        <v>221</v>
      </c>
      <c r="BM235" s="145" t="s">
        <v>412</v>
      </c>
    </row>
    <row r="236" spans="2:63" s="9" customFormat="1" ht="22.9" customHeight="1">
      <c r="B236" s="122"/>
      <c r="D236" s="123" t="s">
        <v>73</v>
      </c>
      <c r="E236" s="132" t="s">
        <v>413</v>
      </c>
      <c r="F236" s="132" t="s">
        <v>414</v>
      </c>
      <c r="J236" s="133">
        <f>BK236</f>
        <v>0</v>
      </c>
      <c r="L236" s="122"/>
      <c r="M236" s="126"/>
      <c r="N236" s="127"/>
      <c r="O236" s="127"/>
      <c r="P236" s="128">
        <f>SUM(P237:P251)</f>
        <v>144.5076</v>
      </c>
      <c r="Q236" s="127"/>
      <c r="R236" s="128">
        <f>SUM(R237:R251)</f>
        <v>0.21531</v>
      </c>
      <c r="S236" s="127"/>
      <c r="T236" s="129">
        <f>SUM(T237:T251)</f>
        <v>0</v>
      </c>
      <c r="AR236" s="123" t="s">
        <v>84</v>
      </c>
      <c r="AT236" s="130" t="s">
        <v>73</v>
      </c>
      <c r="AU236" s="130" t="s">
        <v>82</v>
      </c>
      <c r="AY236" s="123" t="s">
        <v>147</v>
      </c>
      <c r="BK236" s="131">
        <f>SUM(BK237:BK251)</f>
        <v>0</v>
      </c>
    </row>
    <row r="237" spans="1:65" s="2" customFormat="1" ht="16.5" customHeight="1">
      <c r="A237" s="25"/>
      <c r="B237" s="134"/>
      <c r="C237" s="135" t="s">
        <v>415</v>
      </c>
      <c r="D237" s="135" t="s">
        <v>150</v>
      </c>
      <c r="E237" s="136" t="s">
        <v>416</v>
      </c>
      <c r="F237" s="137" t="s">
        <v>417</v>
      </c>
      <c r="G237" s="138" t="s">
        <v>153</v>
      </c>
      <c r="H237" s="139">
        <v>85.8</v>
      </c>
      <c r="I237" s="331"/>
      <c r="J237" s="140">
        <f>ROUND(I237*H237,2)</f>
        <v>0</v>
      </c>
      <c r="K237" s="137" t="s">
        <v>154</v>
      </c>
      <c r="L237" s="26"/>
      <c r="M237" s="141" t="s">
        <v>1</v>
      </c>
      <c r="N237" s="142" t="s">
        <v>40</v>
      </c>
      <c r="O237" s="143">
        <v>0.1</v>
      </c>
      <c r="P237" s="143">
        <f>O237*H237</f>
        <v>8.58</v>
      </c>
      <c r="Q237" s="143">
        <v>7E-05</v>
      </c>
      <c r="R237" s="143">
        <f>Q237*H237</f>
        <v>0.006005999999999999</v>
      </c>
      <c r="S237" s="143">
        <v>0</v>
      </c>
      <c r="T237" s="144">
        <f>S237*H237</f>
        <v>0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45" t="s">
        <v>221</v>
      </c>
      <c r="AT237" s="145" t="s">
        <v>150</v>
      </c>
      <c r="AU237" s="145" t="s">
        <v>84</v>
      </c>
      <c r="AY237" s="13" t="s">
        <v>147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3" t="s">
        <v>84</v>
      </c>
      <c r="BK237" s="146">
        <f>ROUND(I237*H237,2)</f>
        <v>0</v>
      </c>
      <c r="BL237" s="13" t="s">
        <v>221</v>
      </c>
      <c r="BM237" s="145" t="s">
        <v>418</v>
      </c>
    </row>
    <row r="238" spans="2:51" s="10" customFormat="1" ht="12">
      <c r="B238" s="147"/>
      <c r="D238" s="148" t="s">
        <v>157</v>
      </c>
      <c r="E238" s="149" t="s">
        <v>1</v>
      </c>
      <c r="F238" s="150" t="s">
        <v>419</v>
      </c>
      <c r="H238" s="151">
        <v>42</v>
      </c>
      <c r="L238" s="147"/>
      <c r="M238" s="152"/>
      <c r="N238" s="153"/>
      <c r="O238" s="153"/>
      <c r="P238" s="153"/>
      <c r="Q238" s="153"/>
      <c r="R238" s="153"/>
      <c r="S238" s="153"/>
      <c r="T238" s="154"/>
      <c r="AT238" s="149" t="s">
        <v>157</v>
      </c>
      <c r="AU238" s="149" t="s">
        <v>84</v>
      </c>
      <c r="AV238" s="10" t="s">
        <v>84</v>
      </c>
      <c r="AW238" s="10" t="s">
        <v>30</v>
      </c>
      <c r="AX238" s="10" t="s">
        <v>74</v>
      </c>
      <c r="AY238" s="149" t="s">
        <v>147</v>
      </c>
    </row>
    <row r="239" spans="2:51" s="10" customFormat="1" ht="12">
      <c r="B239" s="147"/>
      <c r="D239" s="148" t="s">
        <v>157</v>
      </c>
      <c r="E239" s="149" t="s">
        <v>1</v>
      </c>
      <c r="F239" s="150" t="s">
        <v>420</v>
      </c>
      <c r="H239" s="151">
        <v>28.8</v>
      </c>
      <c r="L239" s="147"/>
      <c r="M239" s="152"/>
      <c r="N239" s="153"/>
      <c r="O239" s="153"/>
      <c r="P239" s="153"/>
      <c r="Q239" s="153"/>
      <c r="R239" s="153"/>
      <c r="S239" s="153"/>
      <c r="T239" s="154"/>
      <c r="AT239" s="149" t="s">
        <v>157</v>
      </c>
      <c r="AU239" s="149" t="s">
        <v>84</v>
      </c>
      <c r="AV239" s="10" t="s">
        <v>84</v>
      </c>
      <c r="AW239" s="10" t="s">
        <v>30</v>
      </c>
      <c r="AX239" s="10" t="s">
        <v>74</v>
      </c>
      <c r="AY239" s="149" t="s">
        <v>147</v>
      </c>
    </row>
    <row r="240" spans="2:51" s="10" customFormat="1" ht="12">
      <c r="B240" s="147"/>
      <c r="D240" s="148" t="s">
        <v>157</v>
      </c>
      <c r="E240" s="149" t="s">
        <v>1</v>
      </c>
      <c r="F240" s="150" t="s">
        <v>421</v>
      </c>
      <c r="H240" s="151">
        <v>15</v>
      </c>
      <c r="L240" s="147"/>
      <c r="M240" s="152"/>
      <c r="N240" s="153"/>
      <c r="O240" s="153"/>
      <c r="P240" s="153"/>
      <c r="Q240" s="153"/>
      <c r="R240" s="153"/>
      <c r="S240" s="153"/>
      <c r="T240" s="154"/>
      <c r="AT240" s="149" t="s">
        <v>157</v>
      </c>
      <c r="AU240" s="149" t="s">
        <v>84</v>
      </c>
      <c r="AV240" s="10" t="s">
        <v>84</v>
      </c>
      <c r="AW240" s="10" t="s">
        <v>30</v>
      </c>
      <c r="AX240" s="10" t="s">
        <v>74</v>
      </c>
      <c r="AY240" s="149" t="s">
        <v>147</v>
      </c>
    </row>
    <row r="241" spans="2:51" s="11" customFormat="1" ht="12">
      <c r="B241" s="155"/>
      <c r="D241" s="148" t="s">
        <v>157</v>
      </c>
      <c r="E241" s="156" t="s">
        <v>1</v>
      </c>
      <c r="F241" s="157" t="s">
        <v>359</v>
      </c>
      <c r="H241" s="158">
        <v>85.8</v>
      </c>
      <c r="L241" s="155"/>
      <c r="M241" s="159"/>
      <c r="N241" s="160"/>
      <c r="O241" s="160"/>
      <c r="P241" s="160"/>
      <c r="Q241" s="160"/>
      <c r="R241" s="160"/>
      <c r="S241" s="160"/>
      <c r="T241" s="161"/>
      <c r="AT241" s="156" t="s">
        <v>157</v>
      </c>
      <c r="AU241" s="156" t="s">
        <v>84</v>
      </c>
      <c r="AV241" s="11" t="s">
        <v>155</v>
      </c>
      <c r="AW241" s="11" t="s">
        <v>30</v>
      </c>
      <c r="AX241" s="11" t="s">
        <v>82</v>
      </c>
      <c r="AY241" s="156" t="s">
        <v>147</v>
      </c>
    </row>
    <row r="242" spans="1:65" s="2" customFormat="1" ht="24.2" customHeight="1">
      <c r="A242" s="25"/>
      <c r="B242" s="134"/>
      <c r="C242" s="135" t="s">
        <v>422</v>
      </c>
      <c r="D242" s="135" t="s">
        <v>150</v>
      </c>
      <c r="E242" s="136" t="s">
        <v>423</v>
      </c>
      <c r="F242" s="137" t="s">
        <v>424</v>
      </c>
      <c r="G242" s="138" t="s">
        <v>153</v>
      </c>
      <c r="H242" s="139">
        <v>85.8</v>
      </c>
      <c r="I242" s="331"/>
      <c r="J242" s="140">
        <f>ROUND(I242*H242,2)</f>
        <v>0</v>
      </c>
      <c r="K242" s="137" t="s">
        <v>154</v>
      </c>
      <c r="L242" s="26"/>
      <c r="M242" s="141" t="s">
        <v>1</v>
      </c>
      <c r="N242" s="142" t="s">
        <v>40</v>
      </c>
      <c r="O242" s="143">
        <v>0.184</v>
      </c>
      <c r="P242" s="143">
        <f>O242*H242</f>
        <v>15.787199999999999</v>
      </c>
      <c r="Q242" s="143">
        <v>0.00014</v>
      </c>
      <c r="R242" s="143">
        <f>Q242*H242</f>
        <v>0.012011999999999998</v>
      </c>
      <c r="S242" s="143">
        <v>0</v>
      </c>
      <c r="T242" s="144">
        <f>S242*H242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45" t="s">
        <v>221</v>
      </c>
      <c r="AT242" s="145" t="s">
        <v>150</v>
      </c>
      <c r="AU242" s="145" t="s">
        <v>84</v>
      </c>
      <c r="AY242" s="13" t="s">
        <v>147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3" t="s">
        <v>84</v>
      </c>
      <c r="BK242" s="146">
        <f>ROUND(I242*H242,2)</f>
        <v>0</v>
      </c>
      <c r="BL242" s="13" t="s">
        <v>221</v>
      </c>
      <c r="BM242" s="145" t="s">
        <v>425</v>
      </c>
    </row>
    <row r="243" spans="2:51" s="10" customFormat="1" ht="12">
      <c r="B243" s="147"/>
      <c r="D243" s="148" t="s">
        <v>157</v>
      </c>
      <c r="E243" s="149" t="s">
        <v>1</v>
      </c>
      <c r="F243" s="150" t="s">
        <v>426</v>
      </c>
      <c r="H243" s="151">
        <v>85.8</v>
      </c>
      <c r="L243" s="147"/>
      <c r="M243" s="152"/>
      <c r="N243" s="153"/>
      <c r="O243" s="153"/>
      <c r="P243" s="153"/>
      <c r="Q243" s="153"/>
      <c r="R243" s="153"/>
      <c r="S243" s="153"/>
      <c r="T243" s="154"/>
      <c r="AT243" s="149" t="s">
        <v>157</v>
      </c>
      <c r="AU243" s="149" t="s">
        <v>84</v>
      </c>
      <c r="AV243" s="10" t="s">
        <v>84</v>
      </c>
      <c r="AW243" s="10" t="s">
        <v>30</v>
      </c>
      <c r="AX243" s="10" t="s">
        <v>82</v>
      </c>
      <c r="AY243" s="149" t="s">
        <v>147</v>
      </c>
    </row>
    <row r="244" spans="1:65" s="2" customFormat="1" ht="24.2" customHeight="1">
      <c r="A244" s="25"/>
      <c r="B244" s="134"/>
      <c r="C244" s="135" t="s">
        <v>427</v>
      </c>
      <c r="D244" s="135" t="s">
        <v>150</v>
      </c>
      <c r="E244" s="136" t="s">
        <v>428</v>
      </c>
      <c r="F244" s="137" t="s">
        <v>429</v>
      </c>
      <c r="G244" s="138" t="s">
        <v>153</v>
      </c>
      <c r="H244" s="139">
        <v>85.8</v>
      </c>
      <c r="I244" s="331"/>
      <c r="J244" s="140">
        <f>ROUND(I244*H244,2)</f>
        <v>0</v>
      </c>
      <c r="K244" s="137" t="s">
        <v>154</v>
      </c>
      <c r="L244" s="26"/>
      <c r="M244" s="141" t="s">
        <v>1</v>
      </c>
      <c r="N244" s="142" t="s">
        <v>40</v>
      </c>
      <c r="O244" s="143">
        <v>0.166</v>
      </c>
      <c r="P244" s="143">
        <f>O244*H244</f>
        <v>14.2428</v>
      </c>
      <c r="Q244" s="143">
        <v>0.00012</v>
      </c>
      <c r="R244" s="143">
        <f>Q244*H244</f>
        <v>0.010296</v>
      </c>
      <c r="S244" s="143">
        <v>0</v>
      </c>
      <c r="T244" s="144">
        <f>S244*H244</f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45" t="s">
        <v>221</v>
      </c>
      <c r="AT244" s="145" t="s">
        <v>150</v>
      </c>
      <c r="AU244" s="145" t="s">
        <v>84</v>
      </c>
      <c r="AY244" s="13" t="s">
        <v>147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3" t="s">
        <v>84</v>
      </c>
      <c r="BK244" s="146">
        <f>ROUND(I244*H244,2)</f>
        <v>0</v>
      </c>
      <c r="BL244" s="13" t="s">
        <v>221</v>
      </c>
      <c r="BM244" s="145" t="s">
        <v>430</v>
      </c>
    </row>
    <row r="245" spans="1:65" s="2" customFormat="1" ht="24.2" customHeight="1">
      <c r="A245" s="25"/>
      <c r="B245" s="134"/>
      <c r="C245" s="135" t="s">
        <v>431</v>
      </c>
      <c r="D245" s="135" t="s">
        <v>150</v>
      </c>
      <c r="E245" s="136" t="s">
        <v>432</v>
      </c>
      <c r="F245" s="137" t="s">
        <v>433</v>
      </c>
      <c r="G245" s="138" t="s">
        <v>153</v>
      </c>
      <c r="H245" s="139">
        <v>85.8</v>
      </c>
      <c r="I245" s="331"/>
      <c r="J245" s="140">
        <f>ROUND(I245*H245,2)</f>
        <v>0</v>
      </c>
      <c r="K245" s="137" t="s">
        <v>154</v>
      </c>
      <c r="L245" s="26"/>
      <c r="M245" s="141" t="s">
        <v>1</v>
      </c>
      <c r="N245" s="142" t="s">
        <v>40</v>
      </c>
      <c r="O245" s="143">
        <v>0.172</v>
      </c>
      <c r="P245" s="143">
        <f>O245*H245</f>
        <v>14.757599999999998</v>
      </c>
      <c r="Q245" s="143">
        <v>0.00012</v>
      </c>
      <c r="R245" s="143">
        <f>Q245*H245</f>
        <v>0.010296</v>
      </c>
      <c r="S245" s="143">
        <v>0</v>
      </c>
      <c r="T245" s="144">
        <f>S245*H245</f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45" t="s">
        <v>221</v>
      </c>
      <c r="AT245" s="145" t="s">
        <v>150</v>
      </c>
      <c r="AU245" s="145" t="s">
        <v>84</v>
      </c>
      <c r="AY245" s="13" t="s">
        <v>147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3" t="s">
        <v>84</v>
      </c>
      <c r="BK245" s="146">
        <f>ROUND(I245*H245,2)</f>
        <v>0</v>
      </c>
      <c r="BL245" s="13" t="s">
        <v>221</v>
      </c>
      <c r="BM245" s="145" t="s">
        <v>434</v>
      </c>
    </row>
    <row r="246" spans="1:65" s="2" customFormat="1" ht="24.2" customHeight="1">
      <c r="A246" s="25"/>
      <c r="B246" s="134"/>
      <c r="C246" s="135" t="s">
        <v>435</v>
      </c>
      <c r="D246" s="135" t="s">
        <v>150</v>
      </c>
      <c r="E246" s="136" t="s">
        <v>436</v>
      </c>
      <c r="F246" s="137" t="s">
        <v>437</v>
      </c>
      <c r="G246" s="138" t="s">
        <v>153</v>
      </c>
      <c r="H246" s="139">
        <v>155</v>
      </c>
      <c r="I246" s="331"/>
      <c r="J246" s="140">
        <f>ROUND(I246*H246,2)</f>
        <v>0</v>
      </c>
      <c r="K246" s="137" t="s">
        <v>154</v>
      </c>
      <c r="L246" s="26"/>
      <c r="M246" s="141" t="s">
        <v>1</v>
      </c>
      <c r="N246" s="142" t="s">
        <v>40</v>
      </c>
      <c r="O246" s="143">
        <v>0.229</v>
      </c>
      <c r="P246" s="143">
        <f>O246*H246</f>
        <v>35.495000000000005</v>
      </c>
      <c r="Q246" s="143">
        <v>0.00034</v>
      </c>
      <c r="R246" s="143">
        <f>Q246*H246</f>
        <v>0.052700000000000004</v>
      </c>
      <c r="S246" s="143">
        <v>0</v>
      </c>
      <c r="T246" s="144">
        <f>S246*H246</f>
        <v>0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45" t="s">
        <v>221</v>
      </c>
      <c r="AT246" s="145" t="s">
        <v>150</v>
      </c>
      <c r="AU246" s="145" t="s">
        <v>84</v>
      </c>
      <c r="AY246" s="13" t="s">
        <v>147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3" t="s">
        <v>84</v>
      </c>
      <c r="BK246" s="146">
        <f>ROUND(I246*H246,2)</f>
        <v>0</v>
      </c>
      <c r="BL246" s="13" t="s">
        <v>221</v>
      </c>
      <c r="BM246" s="145" t="s">
        <v>438</v>
      </c>
    </row>
    <row r="247" spans="2:51" s="10" customFormat="1" ht="12">
      <c r="B247" s="147"/>
      <c r="D247" s="148" t="s">
        <v>157</v>
      </c>
      <c r="E247" s="149" t="s">
        <v>1</v>
      </c>
      <c r="F247" s="150" t="s">
        <v>439</v>
      </c>
      <c r="H247" s="151">
        <v>125</v>
      </c>
      <c r="L247" s="147"/>
      <c r="M247" s="152"/>
      <c r="N247" s="153"/>
      <c r="O247" s="153"/>
      <c r="P247" s="153"/>
      <c r="Q247" s="153"/>
      <c r="R247" s="153"/>
      <c r="S247" s="153"/>
      <c r="T247" s="154"/>
      <c r="AT247" s="149" t="s">
        <v>157</v>
      </c>
      <c r="AU247" s="149" t="s">
        <v>84</v>
      </c>
      <c r="AV247" s="10" t="s">
        <v>84</v>
      </c>
      <c r="AW247" s="10" t="s">
        <v>30</v>
      </c>
      <c r="AX247" s="10" t="s">
        <v>74</v>
      </c>
      <c r="AY247" s="149" t="s">
        <v>147</v>
      </c>
    </row>
    <row r="248" spans="2:51" s="10" customFormat="1" ht="12">
      <c r="B248" s="147"/>
      <c r="D248" s="148" t="s">
        <v>157</v>
      </c>
      <c r="E248" s="149" t="s">
        <v>1</v>
      </c>
      <c r="F248" s="150" t="s">
        <v>440</v>
      </c>
      <c r="H248" s="151">
        <v>30</v>
      </c>
      <c r="L248" s="147"/>
      <c r="M248" s="152"/>
      <c r="N248" s="153"/>
      <c r="O248" s="153"/>
      <c r="P248" s="153"/>
      <c r="Q248" s="153"/>
      <c r="R248" s="153"/>
      <c r="S248" s="153"/>
      <c r="T248" s="154"/>
      <c r="AT248" s="149" t="s">
        <v>157</v>
      </c>
      <c r="AU248" s="149" t="s">
        <v>84</v>
      </c>
      <c r="AV248" s="10" t="s">
        <v>84</v>
      </c>
      <c r="AW248" s="10" t="s">
        <v>30</v>
      </c>
      <c r="AX248" s="10" t="s">
        <v>74</v>
      </c>
      <c r="AY248" s="149" t="s">
        <v>147</v>
      </c>
    </row>
    <row r="249" spans="2:51" s="11" customFormat="1" ht="12">
      <c r="B249" s="155"/>
      <c r="D249" s="148" t="s">
        <v>157</v>
      </c>
      <c r="E249" s="156" t="s">
        <v>1</v>
      </c>
      <c r="F249" s="157" t="s">
        <v>359</v>
      </c>
      <c r="H249" s="158">
        <v>155</v>
      </c>
      <c r="L249" s="155"/>
      <c r="M249" s="159"/>
      <c r="N249" s="160"/>
      <c r="O249" s="160"/>
      <c r="P249" s="160"/>
      <c r="Q249" s="160"/>
      <c r="R249" s="160"/>
      <c r="S249" s="160"/>
      <c r="T249" s="161"/>
      <c r="AT249" s="156" t="s">
        <v>157</v>
      </c>
      <c r="AU249" s="156" t="s">
        <v>84</v>
      </c>
      <c r="AV249" s="11" t="s">
        <v>155</v>
      </c>
      <c r="AW249" s="11" t="s">
        <v>30</v>
      </c>
      <c r="AX249" s="11" t="s">
        <v>82</v>
      </c>
      <c r="AY249" s="156" t="s">
        <v>147</v>
      </c>
    </row>
    <row r="250" spans="1:65" s="2" customFormat="1" ht="24.2" customHeight="1">
      <c r="A250" s="25"/>
      <c r="B250" s="134"/>
      <c r="C250" s="135" t="s">
        <v>441</v>
      </c>
      <c r="D250" s="135" t="s">
        <v>150</v>
      </c>
      <c r="E250" s="136" t="s">
        <v>442</v>
      </c>
      <c r="F250" s="137" t="s">
        <v>443</v>
      </c>
      <c r="G250" s="138" t="s">
        <v>153</v>
      </c>
      <c r="H250" s="139">
        <v>155</v>
      </c>
      <c r="I250" s="331"/>
      <c r="J250" s="140">
        <f>ROUND(I250*H250,2)</f>
        <v>0</v>
      </c>
      <c r="K250" s="137" t="s">
        <v>154</v>
      </c>
      <c r="L250" s="26"/>
      <c r="M250" s="141" t="s">
        <v>1</v>
      </c>
      <c r="N250" s="142" t="s">
        <v>40</v>
      </c>
      <c r="O250" s="143">
        <v>0.075</v>
      </c>
      <c r="P250" s="143">
        <f>O250*H250</f>
        <v>11.625</v>
      </c>
      <c r="Q250" s="143">
        <v>0.0002</v>
      </c>
      <c r="R250" s="143">
        <f>Q250*H250</f>
        <v>0.031</v>
      </c>
      <c r="S250" s="143">
        <v>0</v>
      </c>
      <c r="T250" s="144">
        <f>S250*H250</f>
        <v>0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45" t="s">
        <v>221</v>
      </c>
      <c r="AT250" s="145" t="s">
        <v>150</v>
      </c>
      <c r="AU250" s="145" t="s">
        <v>84</v>
      </c>
      <c r="AY250" s="13" t="s">
        <v>147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3" t="s">
        <v>84</v>
      </c>
      <c r="BK250" s="146">
        <f>ROUND(I250*H250,2)</f>
        <v>0</v>
      </c>
      <c r="BL250" s="13" t="s">
        <v>221</v>
      </c>
      <c r="BM250" s="145" t="s">
        <v>444</v>
      </c>
    </row>
    <row r="251" spans="1:65" s="2" customFormat="1" ht="16.5" customHeight="1">
      <c r="A251" s="25"/>
      <c r="B251" s="134"/>
      <c r="C251" s="135" t="s">
        <v>445</v>
      </c>
      <c r="D251" s="135" t="s">
        <v>150</v>
      </c>
      <c r="E251" s="136" t="s">
        <v>446</v>
      </c>
      <c r="F251" s="137" t="s">
        <v>447</v>
      </c>
      <c r="G251" s="138" t="s">
        <v>153</v>
      </c>
      <c r="H251" s="139">
        <v>155</v>
      </c>
      <c r="I251" s="331"/>
      <c r="J251" s="140">
        <f>ROUND(I251*H251,2)</f>
        <v>0</v>
      </c>
      <c r="K251" s="137" t="s">
        <v>154</v>
      </c>
      <c r="L251" s="26"/>
      <c r="M251" s="141" t="s">
        <v>1</v>
      </c>
      <c r="N251" s="142" t="s">
        <v>40</v>
      </c>
      <c r="O251" s="143">
        <v>0.284</v>
      </c>
      <c r="P251" s="143">
        <f>O251*H251</f>
        <v>44.019999999999996</v>
      </c>
      <c r="Q251" s="143">
        <v>0.0006</v>
      </c>
      <c r="R251" s="143">
        <f>Q251*H251</f>
        <v>0.09299999999999999</v>
      </c>
      <c r="S251" s="143">
        <v>0</v>
      </c>
      <c r="T251" s="144">
        <f>S251*H251</f>
        <v>0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45" t="s">
        <v>221</v>
      </c>
      <c r="AT251" s="145" t="s">
        <v>150</v>
      </c>
      <c r="AU251" s="145" t="s">
        <v>84</v>
      </c>
      <c r="AY251" s="13" t="s">
        <v>147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3" t="s">
        <v>84</v>
      </c>
      <c r="BK251" s="146">
        <f>ROUND(I251*H251,2)</f>
        <v>0</v>
      </c>
      <c r="BL251" s="13" t="s">
        <v>221</v>
      </c>
      <c r="BM251" s="145" t="s">
        <v>448</v>
      </c>
    </row>
    <row r="252" spans="2:63" s="9" customFormat="1" ht="22.9" customHeight="1">
      <c r="B252" s="122"/>
      <c r="D252" s="123" t="s">
        <v>73</v>
      </c>
      <c r="E252" s="132" t="s">
        <v>449</v>
      </c>
      <c r="F252" s="132" t="s">
        <v>450</v>
      </c>
      <c r="J252" s="133">
        <f>BK252</f>
        <v>0</v>
      </c>
      <c r="L252" s="122"/>
      <c r="M252" s="126"/>
      <c r="N252" s="127"/>
      <c r="O252" s="127"/>
      <c r="P252" s="128">
        <f>SUM(P253:P256)</f>
        <v>68.64000000000001</v>
      </c>
      <c r="Q252" s="127"/>
      <c r="R252" s="128">
        <f>SUM(R253:R256)</f>
        <v>0.4884</v>
      </c>
      <c r="S252" s="127"/>
      <c r="T252" s="129">
        <f>SUM(T253:T256)</f>
        <v>0.1023</v>
      </c>
      <c r="AR252" s="123" t="s">
        <v>84</v>
      </c>
      <c r="AT252" s="130" t="s">
        <v>73</v>
      </c>
      <c r="AU252" s="130" t="s">
        <v>82</v>
      </c>
      <c r="AY252" s="123" t="s">
        <v>147</v>
      </c>
      <c r="BK252" s="131">
        <f>SUM(BK253:BK256)</f>
        <v>0</v>
      </c>
    </row>
    <row r="253" spans="1:65" s="2" customFormat="1" ht="16.5" customHeight="1">
      <c r="A253" s="25"/>
      <c r="B253" s="134"/>
      <c r="C253" s="135" t="s">
        <v>451</v>
      </c>
      <c r="D253" s="135" t="s">
        <v>150</v>
      </c>
      <c r="E253" s="136" t="s">
        <v>452</v>
      </c>
      <c r="F253" s="137" t="s">
        <v>453</v>
      </c>
      <c r="G253" s="138" t="s">
        <v>153</v>
      </c>
      <c r="H253" s="139">
        <v>330</v>
      </c>
      <c r="I253" s="331"/>
      <c r="J253" s="140">
        <f>ROUND(I253*H253,2)</f>
        <v>0</v>
      </c>
      <c r="K253" s="137" t="s">
        <v>154</v>
      </c>
      <c r="L253" s="26"/>
      <c r="M253" s="141" t="s">
        <v>1</v>
      </c>
      <c r="N253" s="142" t="s">
        <v>40</v>
      </c>
      <c r="O253" s="143">
        <v>0.074</v>
      </c>
      <c r="P253" s="143">
        <f>O253*H253</f>
        <v>24.419999999999998</v>
      </c>
      <c r="Q253" s="143">
        <v>0.001</v>
      </c>
      <c r="R253" s="143">
        <f>Q253*H253</f>
        <v>0.33</v>
      </c>
      <c r="S253" s="143">
        <v>0.00031</v>
      </c>
      <c r="T253" s="144">
        <f>S253*H253</f>
        <v>0.1023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45" t="s">
        <v>221</v>
      </c>
      <c r="AT253" s="145" t="s">
        <v>150</v>
      </c>
      <c r="AU253" s="145" t="s">
        <v>84</v>
      </c>
      <c r="AY253" s="13" t="s">
        <v>147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3" t="s">
        <v>84</v>
      </c>
      <c r="BK253" s="146">
        <f>ROUND(I253*H253,2)</f>
        <v>0</v>
      </c>
      <c r="BL253" s="13" t="s">
        <v>221</v>
      </c>
      <c r="BM253" s="145" t="s">
        <v>454</v>
      </c>
    </row>
    <row r="254" spans="2:51" s="10" customFormat="1" ht="12">
      <c r="B254" s="147"/>
      <c r="D254" s="148" t="s">
        <v>157</v>
      </c>
      <c r="E254" s="149" t="s">
        <v>1</v>
      </c>
      <c r="F254" s="150" t="s">
        <v>769</v>
      </c>
      <c r="H254" s="151">
        <v>330</v>
      </c>
      <c r="L254" s="147"/>
      <c r="M254" s="152"/>
      <c r="N254" s="153"/>
      <c r="O254" s="153"/>
      <c r="P254" s="153"/>
      <c r="Q254" s="153"/>
      <c r="R254" s="153"/>
      <c r="S254" s="153"/>
      <c r="T254" s="154"/>
      <c r="AT254" s="149" t="s">
        <v>157</v>
      </c>
      <c r="AU254" s="149" t="s">
        <v>84</v>
      </c>
      <c r="AV254" s="10" t="s">
        <v>84</v>
      </c>
      <c r="AW254" s="10" t="s">
        <v>30</v>
      </c>
      <c r="AX254" s="10" t="s">
        <v>82</v>
      </c>
      <c r="AY254" s="149" t="s">
        <v>147</v>
      </c>
    </row>
    <row r="255" spans="1:65" s="2" customFormat="1" ht="24.2" customHeight="1">
      <c r="A255" s="25"/>
      <c r="B255" s="134"/>
      <c r="C255" s="135" t="s">
        <v>455</v>
      </c>
      <c r="D255" s="135" t="s">
        <v>150</v>
      </c>
      <c r="E255" s="136" t="s">
        <v>456</v>
      </c>
      <c r="F255" s="137" t="s">
        <v>457</v>
      </c>
      <c r="G255" s="138" t="s">
        <v>153</v>
      </c>
      <c r="H255" s="139">
        <v>330</v>
      </c>
      <c r="I255" s="331"/>
      <c r="J255" s="140">
        <f>ROUND(I255*H255,2)</f>
        <v>0</v>
      </c>
      <c r="K255" s="137" t="s">
        <v>154</v>
      </c>
      <c r="L255" s="26"/>
      <c r="M255" s="141" t="s">
        <v>1</v>
      </c>
      <c r="N255" s="142" t="s">
        <v>40</v>
      </c>
      <c r="O255" s="143">
        <v>0.033</v>
      </c>
      <c r="P255" s="143">
        <f>O255*H255</f>
        <v>10.89</v>
      </c>
      <c r="Q255" s="143">
        <v>0.0002</v>
      </c>
      <c r="R255" s="143">
        <f>Q255*H255</f>
        <v>0.066</v>
      </c>
      <c r="S255" s="143">
        <v>0</v>
      </c>
      <c r="T255" s="144">
        <f>S255*H255</f>
        <v>0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45" t="s">
        <v>221</v>
      </c>
      <c r="AT255" s="145" t="s">
        <v>150</v>
      </c>
      <c r="AU255" s="145" t="s">
        <v>84</v>
      </c>
      <c r="AY255" s="13" t="s">
        <v>147</v>
      </c>
      <c r="BE255" s="146">
        <f>IF(N255="základní",J255,0)</f>
        <v>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3" t="s">
        <v>84</v>
      </c>
      <c r="BK255" s="146">
        <f>ROUND(I255*H255,2)</f>
        <v>0</v>
      </c>
      <c r="BL255" s="13" t="s">
        <v>221</v>
      </c>
      <c r="BM255" s="145" t="s">
        <v>458</v>
      </c>
    </row>
    <row r="256" spans="1:65" s="2" customFormat="1" ht="33" customHeight="1">
      <c r="A256" s="25"/>
      <c r="B256" s="134"/>
      <c r="C256" s="135" t="s">
        <v>459</v>
      </c>
      <c r="D256" s="135" t="s">
        <v>150</v>
      </c>
      <c r="E256" s="136" t="s">
        <v>460</v>
      </c>
      <c r="F256" s="137" t="s">
        <v>461</v>
      </c>
      <c r="G256" s="138" t="s">
        <v>153</v>
      </c>
      <c r="H256" s="139">
        <v>330</v>
      </c>
      <c r="I256" s="331"/>
      <c r="J256" s="140">
        <f>ROUND(I256*H256,2)</f>
        <v>0</v>
      </c>
      <c r="K256" s="137" t="s">
        <v>154</v>
      </c>
      <c r="L256" s="26"/>
      <c r="M256" s="171" t="s">
        <v>1</v>
      </c>
      <c r="N256" s="172" t="s">
        <v>40</v>
      </c>
      <c r="O256" s="173">
        <v>0.101</v>
      </c>
      <c r="P256" s="173">
        <f>O256*H256</f>
        <v>33.330000000000005</v>
      </c>
      <c r="Q256" s="173">
        <v>0.00028</v>
      </c>
      <c r="R256" s="173">
        <f>Q256*H256</f>
        <v>0.0924</v>
      </c>
      <c r="S256" s="173">
        <v>0</v>
      </c>
      <c r="T256" s="174">
        <f>S256*H256</f>
        <v>0</v>
      </c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45" t="s">
        <v>221</v>
      </c>
      <c r="AT256" s="145" t="s">
        <v>150</v>
      </c>
      <c r="AU256" s="145" t="s">
        <v>84</v>
      </c>
      <c r="AY256" s="13" t="s">
        <v>147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3" t="s">
        <v>84</v>
      </c>
      <c r="BK256" s="146">
        <f>ROUND(I256*H256,2)</f>
        <v>0</v>
      </c>
      <c r="BL256" s="13" t="s">
        <v>221</v>
      </c>
      <c r="BM256" s="145" t="s">
        <v>462</v>
      </c>
    </row>
    <row r="257" spans="1:31" s="2" customFormat="1" ht="6.95" customHeight="1">
      <c r="A257" s="25"/>
      <c r="B257" s="39"/>
      <c r="C257" s="40"/>
      <c r="D257" s="40"/>
      <c r="E257" s="40"/>
      <c r="F257" s="40"/>
      <c r="G257" s="40"/>
      <c r="H257" s="40"/>
      <c r="I257" s="40"/>
      <c r="J257" s="40"/>
      <c r="K257" s="40"/>
      <c r="L257" s="26"/>
      <c r="M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</row>
  </sheetData>
  <sheetProtection password="DAFF" sheet="1" objects="1" scenarios="1"/>
  <autoFilter ref="C131:K256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B1:V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2" width="11.28125" style="178" hidden="1" customWidth="1"/>
    <col min="23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765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745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'EL - vchod G - položky'!F48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'EL - vchod G - položky'!H48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2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  <c r="V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</sheetPr>
  <dimension ref="A1:P54"/>
  <sheetViews>
    <sheetView view="pageBreakPreview" zoomScaleSheetLayoutView="100" workbookViewId="0" topLeftCell="A1">
      <pane ySplit="5" topLeftCell="A6" activePane="bottomLeft" state="frozen"/>
      <selection pane="topLeft" activeCell="W18" sqref="W18"/>
      <selection pane="bottomLeft" activeCell="G38" sqref="G38:G42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764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667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f>A7+1</f>
        <v>2</v>
      </c>
      <c r="B8" s="252" t="s">
        <v>706</v>
      </c>
      <c r="C8" s="253"/>
      <c r="D8" s="253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51">A8+1</f>
        <v>3</v>
      </c>
      <c r="B9" s="211" t="s">
        <v>707</v>
      </c>
      <c r="C9" s="253" t="s">
        <v>367</v>
      </c>
      <c r="D9" s="211">
        <v>20</v>
      </c>
      <c r="E9" s="262"/>
      <c r="F9" s="257">
        <f>D9*E9</f>
        <v>0</v>
      </c>
      <c r="G9" s="262"/>
      <c r="H9" s="257">
        <f>D9*G9</f>
        <v>0</v>
      </c>
      <c r="I9" s="257">
        <f>F9+H9</f>
        <v>0</v>
      </c>
      <c r="K9" s="254">
        <v>24.3</v>
      </c>
      <c r="L9" s="255"/>
      <c r="M9" s="254">
        <v>23</v>
      </c>
      <c r="N9" s="256"/>
      <c r="O9" s="256"/>
    </row>
    <row r="10" spans="1:15" ht="15">
      <c r="A10" s="246">
        <f t="shared" si="0"/>
        <v>4</v>
      </c>
      <c r="B10" s="211" t="s">
        <v>708</v>
      </c>
      <c r="C10" s="253" t="s">
        <v>367</v>
      </c>
      <c r="D10" s="211">
        <v>10</v>
      </c>
      <c r="E10" s="262"/>
      <c r="F10" s="257">
        <f aca="true" t="shared" si="1" ref="F10:F27">D10*E10</f>
        <v>0</v>
      </c>
      <c r="G10" s="262"/>
      <c r="H10" s="257">
        <f aca="true" t="shared" si="2" ref="H10:H27">D10*G10</f>
        <v>0</v>
      </c>
      <c r="I10" s="257">
        <f aca="true" t="shared" si="3" ref="I10:I27">F10+H10</f>
        <v>0</v>
      </c>
      <c r="K10" s="254">
        <v>16.8</v>
      </c>
      <c r="L10" s="255"/>
      <c r="M10" s="254">
        <v>22</v>
      </c>
      <c r="N10" s="256"/>
      <c r="O10" s="256"/>
    </row>
    <row r="11" spans="1:15" ht="15">
      <c r="A11" s="246">
        <f t="shared" si="0"/>
        <v>5</v>
      </c>
      <c r="B11" s="211" t="s">
        <v>709</v>
      </c>
      <c r="C11" s="253" t="s">
        <v>367</v>
      </c>
      <c r="D11" s="211">
        <v>4</v>
      </c>
      <c r="E11" s="262"/>
      <c r="F11" s="257">
        <f t="shared" si="1"/>
        <v>0</v>
      </c>
      <c r="G11" s="262"/>
      <c r="H11" s="257">
        <f t="shared" si="2"/>
        <v>0</v>
      </c>
      <c r="I11" s="257">
        <f t="shared" si="3"/>
        <v>0</v>
      </c>
      <c r="K11" s="254">
        <v>7.54</v>
      </c>
      <c r="L11" s="255"/>
      <c r="M11" s="254">
        <v>22</v>
      </c>
      <c r="N11" s="256"/>
      <c r="O11" s="256"/>
    </row>
    <row r="12" spans="1:15" ht="15">
      <c r="A12" s="246">
        <f t="shared" si="0"/>
        <v>6</v>
      </c>
      <c r="B12" s="211" t="s">
        <v>710</v>
      </c>
      <c r="C12" s="253" t="s">
        <v>367</v>
      </c>
      <c r="D12" s="211">
        <v>30</v>
      </c>
      <c r="E12" s="262"/>
      <c r="F12" s="257">
        <f t="shared" si="1"/>
        <v>0</v>
      </c>
      <c r="G12" s="262"/>
      <c r="H12" s="257">
        <f t="shared" si="2"/>
        <v>0</v>
      </c>
      <c r="I12" s="257">
        <f t="shared" si="3"/>
        <v>0</v>
      </c>
      <c r="K12" s="254">
        <v>56.47</v>
      </c>
      <c r="L12" s="255"/>
      <c r="M12" s="254">
        <v>65</v>
      </c>
      <c r="N12" s="256"/>
      <c r="O12" s="256"/>
    </row>
    <row r="13" spans="1:15" ht="15">
      <c r="A13" s="246">
        <f t="shared" si="0"/>
        <v>7</v>
      </c>
      <c r="B13" s="211" t="s">
        <v>711</v>
      </c>
      <c r="C13" s="253" t="s">
        <v>299</v>
      </c>
      <c r="D13" s="211">
        <v>5</v>
      </c>
      <c r="E13" s="262"/>
      <c r="F13" s="257">
        <f t="shared" si="1"/>
        <v>0</v>
      </c>
      <c r="G13" s="262"/>
      <c r="H13" s="257">
        <f t="shared" si="2"/>
        <v>0</v>
      </c>
      <c r="I13" s="257">
        <f t="shared" si="3"/>
        <v>0</v>
      </c>
      <c r="K13" s="254">
        <v>27.7</v>
      </c>
      <c r="L13" s="255"/>
      <c r="M13" s="254">
        <v>32</v>
      </c>
      <c r="N13" s="256"/>
      <c r="O13" s="256"/>
    </row>
    <row r="14" spans="1:15" ht="15">
      <c r="A14" s="246">
        <f t="shared" si="0"/>
        <v>8</v>
      </c>
      <c r="B14" s="211" t="s">
        <v>712</v>
      </c>
      <c r="C14" s="253" t="s">
        <v>299</v>
      </c>
      <c r="D14" s="211">
        <v>4</v>
      </c>
      <c r="E14" s="262"/>
      <c r="F14" s="257">
        <f t="shared" si="1"/>
        <v>0</v>
      </c>
      <c r="G14" s="262"/>
      <c r="H14" s="257">
        <f t="shared" si="2"/>
        <v>0</v>
      </c>
      <c r="I14" s="257">
        <f t="shared" si="3"/>
        <v>0</v>
      </c>
      <c r="K14" s="254">
        <v>32.6</v>
      </c>
      <c r="L14" s="255"/>
      <c r="M14" s="254">
        <v>12</v>
      </c>
      <c r="N14" s="256"/>
      <c r="O14" s="256"/>
    </row>
    <row r="15" spans="1:15" ht="15">
      <c r="A15" s="246">
        <f t="shared" si="0"/>
        <v>9</v>
      </c>
      <c r="B15" s="211" t="s">
        <v>713</v>
      </c>
      <c r="C15" s="253" t="s">
        <v>299</v>
      </c>
      <c r="D15" s="211">
        <v>5</v>
      </c>
      <c r="E15" s="262"/>
      <c r="F15" s="257">
        <f t="shared" si="1"/>
        <v>0</v>
      </c>
      <c r="G15" s="262"/>
      <c r="H15" s="257">
        <f t="shared" si="2"/>
        <v>0</v>
      </c>
      <c r="I15" s="257">
        <f t="shared" si="3"/>
        <v>0</v>
      </c>
      <c r="K15" s="254">
        <v>37.95</v>
      </c>
      <c r="L15" s="255"/>
      <c r="M15" s="254">
        <v>56</v>
      </c>
      <c r="N15" s="256"/>
      <c r="O15" s="256"/>
    </row>
    <row r="16" spans="1:15" ht="15">
      <c r="A16" s="246">
        <f t="shared" si="0"/>
        <v>10</v>
      </c>
      <c r="B16" s="211" t="s">
        <v>714</v>
      </c>
      <c r="C16" s="253" t="s">
        <v>299</v>
      </c>
      <c r="D16" s="211">
        <v>3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18.2</v>
      </c>
      <c r="L16" s="255"/>
      <c r="M16" s="254">
        <v>50</v>
      </c>
      <c r="N16" s="256"/>
      <c r="O16" s="256"/>
    </row>
    <row r="17" spans="1:15" ht="15">
      <c r="A17" s="246">
        <f t="shared" si="0"/>
        <v>11</v>
      </c>
      <c r="B17" s="211" t="s">
        <v>715</v>
      </c>
      <c r="C17" s="253" t="s">
        <v>299</v>
      </c>
      <c r="D17" s="211">
        <v>3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180</v>
      </c>
      <c r="L17" s="255"/>
      <c r="M17" s="254">
        <v>150</v>
      </c>
      <c r="N17" s="256"/>
      <c r="O17" s="256"/>
    </row>
    <row r="18" spans="1:15" ht="15">
      <c r="A18" s="246">
        <f t="shared" si="0"/>
        <v>12</v>
      </c>
      <c r="B18" s="211" t="s">
        <v>716</v>
      </c>
      <c r="C18" s="253" t="s">
        <v>299</v>
      </c>
      <c r="D18" s="211">
        <v>2</v>
      </c>
      <c r="E18" s="262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4">
        <v>280</v>
      </c>
      <c r="L18" s="255"/>
      <c r="M18" s="254">
        <v>180</v>
      </c>
      <c r="N18" s="256"/>
      <c r="O18" s="256"/>
    </row>
    <row r="19" spans="1:15" ht="15">
      <c r="A19" s="246">
        <f t="shared" si="0"/>
        <v>13</v>
      </c>
      <c r="B19" s="211" t="s">
        <v>717</v>
      </c>
      <c r="C19" s="253" t="s">
        <v>299</v>
      </c>
      <c r="D19" s="211">
        <v>2</v>
      </c>
      <c r="E19" s="262"/>
      <c r="F19" s="257">
        <f t="shared" si="1"/>
        <v>0</v>
      </c>
      <c r="G19" s="262"/>
      <c r="H19" s="257">
        <f t="shared" si="2"/>
        <v>0</v>
      </c>
      <c r="I19" s="257">
        <f t="shared" si="3"/>
        <v>0</v>
      </c>
      <c r="K19" s="254">
        <v>850</v>
      </c>
      <c r="L19" s="255"/>
      <c r="M19" s="254">
        <v>180</v>
      </c>
      <c r="N19" s="256"/>
      <c r="O19" s="256"/>
    </row>
    <row r="20" spans="1:15" ht="15">
      <c r="A20" s="246">
        <f t="shared" si="0"/>
        <v>14</v>
      </c>
      <c r="B20" s="211" t="s">
        <v>718</v>
      </c>
      <c r="C20" s="253" t="s">
        <v>299</v>
      </c>
      <c r="D20" s="211">
        <v>2</v>
      </c>
      <c r="E20" s="262"/>
      <c r="F20" s="257">
        <f t="shared" si="1"/>
        <v>0</v>
      </c>
      <c r="G20" s="262"/>
      <c r="H20" s="257">
        <f t="shared" si="2"/>
        <v>0</v>
      </c>
      <c r="I20" s="257">
        <f t="shared" si="3"/>
        <v>0</v>
      </c>
      <c r="K20" s="254">
        <v>750</v>
      </c>
      <c r="L20" s="255"/>
      <c r="M20" s="254">
        <v>180</v>
      </c>
      <c r="N20" s="256"/>
      <c r="O20" s="256"/>
    </row>
    <row r="21" spans="1:15" ht="24">
      <c r="A21" s="246">
        <f t="shared" si="0"/>
        <v>15</v>
      </c>
      <c r="B21" s="260" t="s">
        <v>719</v>
      </c>
      <c r="C21" s="253" t="s">
        <v>299</v>
      </c>
      <c r="D21" s="211">
        <v>0</v>
      </c>
      <c r="E21" s="262"/>
      <c r="F21" s="257">
        <f t="shared" si="1"/>
        <v>0</v>
      </c>
      <c r="G21" s="262"/>
      <c r="H21" s="257">
        <f t="shared" si="2"/>
        <v>0</v>
      </c>
      <c r="I21" s="257">
        <f t="shared" si="3"/>
        <v>0</v>
      </c>
      <c r="K21" s="254">
        <v>1150</v>
      </c>
      <c r="L21" s="255"/>
      <c r="M21" s="254">
        <v>180</v>
      </c>
      <c r="N21" s="256"/>
      <c r="O21" s="256"/>
    </row>
    <row r="22" spans="1:15" ht="15">
      <c r="A22" s="246">
        <f t="shared" si="0"/>
        <v>16</v>
      </c>
      <c r="B22" s="211" t="s">
        <v>720</v>
      </c>
      <c r="C22" s="253" t="s">
        <v>299</v>
      </c>
      <c r="D22" s="211">
        <v>1</v>
      </c>
      <c r="E22" s="262"/>
      <c r="F22" s="257">
        <f t="shared" si="1"/>
        <v>0</v>
      </c>
      <c r="G22" s="262"/>
      <c r="H22" s="257">
        <f t="shared" si="2"/>
        <v>0</v>
      </c>
      <c r="I22" s="257">
        <f t="shared" si="3"/>
        <v>0</v>
      </c>
      <c r="K22" s="254">
        <v>85.9</v>
      </c>
      <c r="L22" s="255"/>
      <c r="M22" s="254">
        <v>56</v>
      </c>
      <c r="N22" s="256"/>
      <c r="O22" s="256"/>
    </row>
    <row r="23" spans="1:15" ht="15">
      <c r="A23" s="246">
        <f t="shared" si="0"/>
        <v>17</v>
      </c>
      <c r="B23" s="211" t="s">
        <v>721</v>
      </c>
      <c r="C23" s="253" t="s">
        <v>299</v>
      </c>
      <c r="D23" s="211">
        <v>4</v>
      </c>
      <c r="E23" s="262"/>
      <c r="F23" s="257">
        <f t="shared" si="1"/>
        <v>0</v>
      </c>
      <c r="G23" s="366"/>
      <c r="H23" s="257">
        <f t="shared" si="2"/>
        <v>0</v>
      </c>
      <c r="I23" s="257">
        <f t="shared" si="3"/>
        <v>0</v>
      </c>
      <c r="K23" s="254">
        <v>90</v>
      </c>
      <c r="L23" s="255"/>
      <c r="M23" s="259">
        <v>0</v>
      </c>
      <c r="N23" s="256"/>
      <c r="O23" s="256"/>
    </row>
    <row r="24" spans="1:15" ht="15">
      <c r="A24" s="246">
        <f t="shared" si="0"/>
        <v>18</v>
      </c>
      <c r="B24" s="211" t="s">
        <v>722</v>
      </c>
      <c r="C24" s="253" t="s">
        <v>299</v>
      </c>
      <c r="D24" s="211">
        <v>2</v>
      </c>
      <c r="E24" s="262"/>
      <c r="F24" s="257">
        <f t="shared" si="1"/>
        <v>0</v>
      </c>
      <c r="G24" s="366"/>
      <c r="H24" s="257">
        <f t="shared" si="2"/>
        <v>0</v>
      </c>
      <c r="I24" s="257">
        <f t="shared" si="3"/>
        <v>0</v>
      </c>
      <c r="K24" s="254">
        <v>135</v>
      </c>
      <c r="L24" s="255"/>
      <c r="M24" s="259">
        <v>0</v>
      </c>
      <c r="N24" s="256"/>
      <c r="O24" s="256"/>
    </row>
    <row r="25" spans="1:15" ht="15">
      <c r="A25" s="246">
        <f t="shared" si="0"/>
        <v>19</v>
      </c>
      <c r="B25" s="211" t="s">
        <v>723</v>
      </c>
      <c r="C25" s="253" t="s">
        <v>299</v>
      </c>
      <c r="D25" s="211">
        <v>1</v>
      </c>
      <c r="E25" s="262"/>
      <c r="F25" s="257">
        <f t="shared" si="1"/>
        <v>0</v>
      </c>
      <c r="G25" s="262"/>
      <c r="H25" s="257">
        <f t="shared" si="2"/>
        <v>0</v>
      </c>
      <c r="I25" s="257">
        <f t="shared" si="3"/>
        <v>0</v>
      </c>
      <c r="K25" s="254">
        <v>125</v>
      </c>
      <c r="L25" s="255"/>
      <c r="M25" s="254">
        <v>280</v>
      </c>
      <c r="N25" s="256"/>
      <c r="O25" s="256"/>
    </row>
    <row r="26" spans="1:15" ht="15">
      <c r="A26" s="246">
        <f t="shared" si="0"/>
        <v>20</v>
      </c>
      <c r="B26" s="211" t="s">
        <v>724</v>
      </c>
      <c r="C26" s="253" t="s">
        <v>299</v>
      </c>
      <c r="D26" s="211">
        <v>1</v>
      </c>
      <c r="E26" s="262"/>
      <c r="F26" s="257">
        <f t="shared" si="1"/>
        <v>0</v>
      </c>
      <c r="G26" s="262"/>
      <c r="H26" s="257">
        <f t="shared" si="2"/>
        <v>0</v>
      </c>
      <c r="I26" s="257">
        <f t="shared" si="3"/>
        <v>0</v>
      </c>
      <c r="K26" s="254">
        <v>145</v>
      </c>
      <c r="L26" s="255"/>
      <c r="M26" s="254">
        <v>280</v>
      </c>
      <c r="N26" s="256"/>
      <c r="O26" s="256"/>
    </row>
    <row r="27" spans="1:15" ht="15">
      <c r="A27" s="246">
        <f t="shared" si="0"/>
        <v>21</v>
      </c>
      <c r="B27" s="211" t="s">
        <v>725</v>
      </c>
      <c r="C27" s="253" t="s">
        <v>299</v>
      </c>
      <c r="D27" s="211">
        <v>1</v>
      </c>
      <c r="E27" s="262"/>
      <c r="F27" s="257">
        <f t="shared" si="1"/>
        <v>0</v>
      </c>
      <c r="G27" s="262"/>
      <c r="H27" s="257">
        <f t="shared" si="2"/>
        <v>0</v>
      </c>
      <c r="I27" s="257">
        <f t="shared" si="3"/>
        <v>0</v>
      </c>
      <c r="K27" s="254">
        <v>1800</v>
      </c>
      <c r="L27" s="255"/>
      <c r="M27" s="254">
        <v>280</v>
      </c>
      <c r="N27" s="256"/>
      <c r="O27" s="256"/>
    </row>
    <row r="28" spans="1:15" ht="15">
      <c r="A28" s="246">
        <f t="shared" si="0"/>
        <v>22</v>
      </c>
      <c r="C28" s="253"/>
      <c r="D28" s="211"/>
      <c r="E28" s="314"/>
      <c r="F28" s="257"/>
      <c r="G28" s="364"/>
      <c r="H28" s="257"/>
      <c r="I28" s="257"/>
      <c r="K28" s="254"/>
      <c r="L28" s="255"/>
      <c r="M28" s="254"/>
      <c r="N28" s="256"/>
      <c r="O28" s="256"/>
    </row>
    <row r="29" spans="1:15" ht="15">
      <c r="A29" s="246">
        <f t="shared" si="0"/>
        <v>23</v>
      </c>
      <c r="B29" s="252" t="s">
        <v>726</v>
      </c>
      <c r="C29" s="253"/>
      <c r="D29" s="211"/>
      <c r="E29" s="314"/>
      <c r="F29" s="257"/>
      <c r="G29" s="364"/>
      <c r="H29" s="257"/>
      <c r="I29" s="257"/>
      <c r="K29" s="254"/>
      <c r="L29" s="255"/>
      <c r="M29" s="254"/>
      <c r="N29" s="256"/>
      <c r="O29" s="256"/>
    </row>
    <row r="30" spans="1:15" ht="15">
      <c r="A30" s="246">
        <f t="shared" si="0"/>
        <v>24</v>
      </c>
      <c r="B30" s="211" t="s">
        <v>727</v>
      </c>
      <c r="C30" s="253" t="s">
        <v>677</v>
      </c>
      <c r="D30" s="211">
        <v>3</v>
      </c>
      <c r="E30" s="261"/>
      <c r="F30" s="257">
        <f aca="true" t="shared" si="4" ref="F30:F35">D30*E30</f>
        <v>0</v>
      </c>
      <c r="G30" s="262"/>
      <c r="H30" s="257">
        <f aca="true" t="shared" si="5" ref="H30:H35">D30*G30</f>
        <v>0</v>
      </c>
      <c r="I30" s="257">
        <f aca="true" t="shared" si="6" ref="I30:I35">F30+H30</f>
        <v>0</v>
      </c>
      <c r="K30" s="259">
        <v>0</v>
      </c>
      <c r="L30" s="255"/>
      <c r="M30" s="254">
        <v>420</v>
      </c>
      <c r="N30" s="256"/>
      <c r="O30" s="256"/>
    </row>
    <row r="31" spans="1:15" ht="15">
      <c r="A31" s="246">
        <f t="shared" si="0"/>
        <v>25</v>
      </c>
      <c r="B31" s="211" t="s">
        <v>728</v>
      </c>
      <c r="C31" s="253" t="s">
        <v>299</v>
      </c>
      <c r="D31" s="211">
        <v>9</v>
      </c>
      <c r="E31" s="261"/>
      <c r="F31" s="257">
        <f t="shared" si="4"/>
        <v>0</v>
      </c>
      <c r="G31" s="262"/>
      <c r="H31" s="257">
        <f t="shared" si="5"/>
        <v>0</v>
      </c>
      <c r="I31" s="257">
        <f t="shared" si="6"/>
        <v>0</v>
      </c>
      <c r="K31" s="259">
        <v>0</v>
      </c>
      <c r="L31" s="255"/>
      <c r="M31" s="254">
        <v>15</v>
      </c>
      <c r="N31" s="256"/>
      <c r="O31" s="256"/>
    </row>
    <row r="32" spans="1:15" ht="15">
      <c r="A32" s="246">
        <f t="shared" si="0"/>
        <v>26</v>
      </c>
      <c r="B32" s="211" t="s">
        <v>729</v>
      </c>
      <c r="C32" s="253" t="s">
        <v>677</v>
      </c>
      <c r="D32" s="211">
        <v>1</v>
      </c>
      <c r="E32" s="261"/>
      <c r="F32" s="257">
        <f t="shared" si="4"/>
        <v>0</v>
      </c>
      <c r="G32" s="262"/>
      <c r="H32" s="257">
        <f t="shared" si="5"/>
        <v>0</v>
      </c>
      <c r="I32" s="257">
        <f t="shared" si="6"/>
        <v>0</v>
      </c>
      <c r="K32" s="259">
        <v>0</v>
      </c>
      <c r="L32" s="255"/>
      <c r="M32" s="254">
        <v>420</v>
      </c>
      <c r="N32" s="256"/>
      <c r="O32" s="256"/>
    </row>
    <row r="33" spans="1:15" ht="15">
      <c r="A33" s="246">
        <f t="shared" si="0"/>
        <v>27</v>
      </c>
      <c r="B33" s="211" t="s">
        <v>730</v>
      </c>
      <c r="C33" s="253" t="s">
        <v>677</v>
      </c>
      <c r="D33" s="211">
        <v>1</v>
      </c>
      <c r="E33" s="261"/>
      <c r="F33" s="257">
        <f t="shared" si="4"/>
        <v>0</v>
      </c>
      <c r="G33" s="262"/>
      <c r="H33" s="257">
        <f t="shared" si="5"/>
        <v>0</v>
      </c>
      <c r="I33" s="257">
        <f t="shared" si="6"/>
        <v>0</v>
      </c>
      <c r="K33" s="259">
        <v>0</v>
      </c>
      <c r="L33" s="255"/>
      <c r="M33" s="254">
        <v>420</v>
      </c>
      <c r="N33" s="256"/>
      <c r="O33" s="256"/>
    </row>
    <row r="34" spans="1:15" ht="15">
      <c r="A34" s="246">
        <f t="shared" si="0"/>
        <v>28</v>
      </c>
      <c r="B34" s="211" t="s">
        <v>731</v>
      </c>
      <c r="C34" s="253" t="s">
        <v>299</v>
      </c>
      <c r="D34" s="211">
        <v>50</v>
      </c>
      <c r="E34" s="262"/>
      <c r="F34" s="257">
        <f t="shared" si="4"/>
        <v>0</v>
      </c>
      <c r="G34" s="262"/>
      <c r="H34" s="257">
        <f t="shared" si="5"/>
        <v>0</v>
      </c>
      <c r="I34" s="257">
        <f t="shared" si="6"/>
        <v>0</v>
      </c>
      <c r="K34" s="254">
        <v>6.5</v>
      </c>
      <c r="L34" s="255"/>
      <c r="M34" s="254">
        <v>8.5</v>
      </c>
      <c r="N34" s="256"/>
      <c r="O34" s="256"/>
    </row>
    <row r="35" spans="1:16" s="224" customFormat="1" ht="15" customHeight="1">
      <c r="A35" s="246">
        <f t="shared" si="0"/>
        <v>29</v>
      </c>
      <c r="B35" s="260" t="s">
        <v>732</v>
      </c>
      <c r="C35" s="213" t="s">
        <v>677</v>
      </c>
      <c r="D35" s="211">
        <v>8</v>
      </c>
      <c r="E35" s="261"/>
      <c r="F35" s="257">
        <f t="shared" si="4"/>
        <v>0</v>
      </c>
      <c r="G35" s="262"/>
      <c r="H35" s="257">
        <f t="shared" si="5"/>
        <v>0</v>
      </c>
      <c r="I35" s="257">
        <f t="shared" si="6"/>
        <v>0</v>
      </c>
      <c r="K35" s="259">
        <v>0</v>
      </c>
      <c r="L35" s="255"/>
      <c r="M35" s="254">
        <v>420</v>
      </c>
      <c r="N35" s="256"/>
      <c r="O35" s="256"/>
      <c r="P35" s="244"/>
    </row>
    <row r="36" spans="1:15" ht="15">
      <c r="A36" s="246">
        <f t="shared" si="0"/>
        <v>30</v>
      </c>
      <c r="C36" s="253"/>
      <c r="D36" s="211"/>
      <c r="E36" s="314"/>
      <c r="F36" s="257"/>
      <c r="G36" s="364"/>
      <c r="H36" s="257"/>
      <c r="I36" s="257"/>
      <c r="K36" s="254"/>
      <c r="L36" s="255"/>
      <c r="M36" s="254"/>
      <c r="N36" s="256"/>
      <c r="O36" s="256"/>
    </row>
    <row r="37" spans="1:16" s="245" customFormat="1" ht="18" customHeight="1">
      <c r="A37" s="246">
        <v>31</v>
      </c>
      <c r="B37" s="252" t="s">
        <v>678</v>
      </c>
      <c r="C37" s="239"/>
      <c r="D37" s="240"/>
      <c r="E37" s="240"/>
      <c r="F37" s="240"/>
      <c r="G37" s="355"/>
      <c r="H37" s="240"/>
      <c r="I37" s="240"/>
      <c r="K37" s="264"/>
      <c r="L37" s="265"/>
      <c r="M37" s="264"/>
      <c r="N37" s="266"/>
      <c r="O37" s="266"/>
      <c r="P37" s="244"/>
    </row>
    <row r="38" spans="1:16" ht="15">
      <c r="A38" s="246">
        <f t="shared" si="0"/>
        <v>32</v>
      </c>
      <c r="B38" s="267" t="s">
        <v>679</v>
      </c>
      <c r="C38" s="268" t="s">
        <v>680</v>
      </c>
      <c r="D38" s="211">
        <v>3</v>
      </c>
      <c r="E38" s="257"/>
      <c r="F38" s="257">
        <f>D38*E38</f>
        <v>0</v>
      </c>
      <c r="G38" s="269"/>
      <c r="H38" s="257">
        <f>D38*G38</f>
        <v>0</v>
      </c>
      <c r="I38" s="257">
        <f>F38+H38</f>
        <v>0</v>
      </c>
      <c r="K38" s="259">
        <v>0</v>
      </c>
      <c r="L38" s="270"/>
      <c r="M38" s="271">
        <v>420</v>
      </c>
      <c r="N38" s="272">
        <v>1.15</v>
      </c>
      <c r="O38" s="273"/>
      <c r="P38" s="274"/>
    </row>
    <row r="39" spans="1:16" ht="15">
      <c r="A39" s="246">
        <f t="shared" si="0"/>
        <v>33</v>
      </c>
      <c r="B39" s="267" t="s">
        <v>681</v>
      </c>
      <c r="C39" s="268" t="s">
        <v>682</v>
      </c>
      <c r="D39" s="211">
        <v>2</v>
      </c>
      <c r="E39" s="257"/>
      <c r="F39" s="257">
        <f>D39*E39</f>
        <v>0</v>
      </c>
      <c r="G39" s="269"/>
      <c r="H39" s="257">
        <f>D39*G39</f>
        <v>0</v>
      </c>
      <c r="I39" s="257">
        <f>F39+H39</f>
        <v>0</v>
      </c>
      <c r="K39" s="259">
        <v>0</v>
      </c>
      <c r="L39" s="270"/>
      <c r="M39" s="271">
        <v>420</v>
      </c>
      <c r="N39" s="272">
        <v>1.3</v>
      </c>
      <c r="O39" s="273"/>
      <c r="P39" s="274"/>
    </row>
    <row r="40" spans="1:16" ht="15">
      <c r="A40" s="246">
        <f t="shared" si="0"/>
        <v>34</v>
      </c>
      <c r="B40" s="267" t="s">
        <v>683</v>
      </c>
      <c r="C40" s="268" t="s">
        <v>684</v>
      </c>
      <c r="D40" s="211">
        <v>2</v>
      </c>
      <c r="E40" s="257"/>
      <c r="F40" s="257">
        <f>D40*E40</f>
        <v>0</v>
      </c>
      <c r="G40" s="269"/>
      <c r="H40" s="257">
        <f>D40*G40</f>
        <v>0</v>
      </c>
      <c r="I40" s="257">
        <f>F40+H40</f>
        <v>0</v>
      </c>
      <c r="K40" s="259">
        <v>0</v>
      </c>
      <c r="L40" s="270"/>
      <c r="M40" s="271">
        <v>420</v>
      </c>
      <c r="N40" s="272">
        <v>1.25</v>
      </c>
      <c r="O40" s="273"/>
      <c r="P40" s="274"/>
    </row>
    <row r="41" spans="1:16" ht="15">
      <c r="A41" s="246">
        <f t="shared" si="0"/>
        <v>35</v>
      </c>
      <c r="B41" s="275" t="s">
        <v>685</v>
      </c>
      <c r="C41" s="268" t="s">
        <v>686</v>
      </c>
      <c r="D41" s="211">
        <v>1</v>
      </c>
      <c r="E41" s="257"/>
      <c r="F41" s="257">
        <f>D41*E41</f>
        <v>0</v>
      </c>
      <c r="G41" s="269"/>
      <c r="H41" s="257">
        <f>D41*G41</f>
        <v>0</v>
      </c>
      <c r="I41" s="257">
        <f>F41+H41</f>
        <v>0</v>
      </c>
      <c r="K41" s="259">
        <v>0</v>
      </c>
      <c r="L41" s="270"/>
      <c r="M41" s="271">
        <v>420</v>
      </c>
      <c r="N41" s="273"/>
      <c r="O41" s="273"/>
      <c r="P41" s="274"/>
    </row>
    <row r="42" spans="1:16" ht="15">
      <c r="A42" s="246">
        <f t="shared" si="0"/>
        <v>36</v>
      </c>
      <c r="B42" s="276" t="s">
        <v>687</v>
      </c>
      <c r="C42" s="277" t="s">
        <v>190</v>
      </c>
      <c r="D42" s="211">
        <v>0.1</v>
      </c>
      <c r="E42" s="403"/>
      <c r="F42" s="278">
        <f>D42*E42</f>
        <v>0</v>
      </c>
      <c r="G42" s="279"/>
      <c r="H42" s="278">
        <f>D42*G42</f>
        <v>0</v>
      </c>
      <c r="I42" s="278">
        <f>F42+H42</f>
        <v>0</v>
      </c>
      <c r="K42" s="271">
        <v>2400</v>
      </c>
      <c r="L42" s="270"/>
      <c r="M42" s="271">
        <v>900</v>
      </c>
      <c r="N42" s="273"/>
      <c r="O42" s="273"/>
      <c r="P42" s="274"/>
    </row>
    <row r="43" spans="1:16" s="285" customFormat="1" ht="22.5" customHeight="1">
      <c r="A43" s="246">
        <f t="shared" si="0"/>
        <v>37</v>
      </c>
      <c r="B43" s="280" t="s">
        <v>688</v>
      </c>
      <c r="C43" s="281"/>
      <c r="D43" s="282"/>
      <c r="E43" s="281"/>
      <c r="F43" s="283"/>
      <c r="G43" s="282"/>
      <c r="H43" s="283"/>
      <c r="I43" s="284"/>
      <c r="K43" s="286"/>
      <c r="L43" s="286"/>
      <c r="M43" s="287"/>
      <c r="N43" s="288"/>
      <c r="O43" s="289"/>
      <c r="P43" s="289"/>
    </row>
    <row r="44" spans="1:13" ht="15" customHeight="1">
      <c r="A44" s="246">
        <f t="shared" si="0"/>
        <v>38</v>
      </c>
      <c r="B44" s="234"/>
      <c r="C44" s="234"/>
      <c r="D44" s="234"/>
      <c r="E44" s="234"/>
      <c r="F44" s="234" t="s">
        <v>689</v>
      </c>
      <c r="G44" s="234"/>
      <c r="H44" s="290" t="s">
        <v>690</v>
      </c>
      <c r="I44" s="290" t="s">
        <v>691</v>
      </c>
      <c r="K44" s="214"/>
      <c r="L44" s="214"/>
      <c r="M44" s="214"/>
    </row>
    <row r="45" spans="1:13" ht="15" customHeight="1">
      <c r="A45" s="246">
        <f t="shared" si="0"/>
        <v>39</v>
      </c>
      <c r="B45" s="234"/>
      <c r="C45" s="234"/>
      <c r="D45" s="234"/>
      <c r="E45" s="234"/>
      <c r="F45" s="291">
        <f>SUM(F9:F42)</f>
        <v>0</v>
      </c>
      <c r="G45" s="292"/>
      <c r="H45" s="291">
        <f>SUM(H9:H42)</f>
        <v>0</v>
      </c>
      <c r="I45" s="291">
        <f>SUM(I9:I42)</f>
        <v>0</v>
      </c>
      <c r="K45" s="293">
        <f>SUM(F45:H45)</f>
        <v>0</v>
      </c>
      <c r="L45" s="214"/>
      <c r="M45" s="214"/>
    </row>
    <row r="46" spans="1:13" ht="15" customHeight="1" thickBot="1">
      <c r="A46" s="246">
        <f t="shared" si="0"/>
        <v>40</v>
      </c>
      <c r="B46" s="294" t="s">
        <v>692</v>
      </c>
      <c r="C46" s="294"/>
      <c r="D46" s="402"/>
      <c r="E46" s="295"/>
      <c r="F46" s="296">
        <f>F45/100*D46</f>
        <v>0</v>
      </c>
      <c r="G46" s="295"/>
      <c r="H46" s="295"/>
      <c r="I46" s="295"/>
      <c r="K46" s="271">
        <v>5</v>
      </c>
      <c r="L46" s="214"/>
      <c r="M46" s="214"/>
    </row>
    <row r="47" spans="1:13" ht="6" customHeight="1" thickBot="1">
      <c r="A47" s="246">
        <f t="shared" si="0"/>
        <v>41</v>
      </c>
      <c r="K47" s="214"/>
      <c r="L47" s="214"/>
      <c r="M47" s="214"/>
    </row>
    <row r="48" spans="1:13" ht="15" customHeight="1" thickBot="1">
      <c r="A48" s="246">
        <f t="shared" si="0"/>
        <v>42</v>
      </c>
      <c r="B48" s="297" t="s">
        <v>693</v>
      </c>
      <c r="C48" s="297"/>
      <c r="D48" s="298"/>
      <c r="E48" s="299"/>
      <c r="F48" s="300">
        <f>F45+F46</f>
        <v>0</v>
      </c>
      <c r="G48" s="301"/>
      <c r="H48" s="302">
        <f>H45</f>
        <v>0</v>
      </c>
      <c r="I48" s="303">
        <f>F48+H48</f>
        <v>0</v>
      </c>
      <c r="K48" s="293">
        <f>K45+F46</f>
        <v>0</v>
      </c>
      <c r="L48" s="214"/>
      <c r="M48" s="214"/>
    </row>
    <row r="49" spans="1:13" ht="15" customHeight="1">
      <c r="A49" s="246">
        <f t="shared" si="0"/>
        <v>43</v>
      </c>
      <c r="K49" s="214"/>
      <c r="L49" s="214"/>
      <c r="M49" s="214"/>
    </row>
    <row r="50" spans="1:13" ht="16.5" customHeight="1">
      <c r="A50" s="246">
        <f t="shared" si="0"/>
        <v>44</v>
      </c>
      <c r="B50" s="304" t="s">
        <v>694</v>
      </c>
      <c r="E50" s="305">
        <f>I48</f>
        <v>0</v>
      </c>
      <c r="F50" s="306" t="s">
        <v>630</v>
      </c>
      <c r="I50" s="257"/>
      <c r="K50" s="214"/>
      <c r="L50" s="214"/>
      <c r="M50" s="214"/>
    </row>
    <row r="51" spans="1:13" ht="16.5" customHeight="1" thickBot="1">
      <c r="A51" s="246">
        <f t="shared" si="0"/>
        <v>45</v>
      </c>
      <c r="B51" s="304" t="s">
        <v>695</v>
      </c>
      <c r="C51" s="307" t="s">
        <v>317</v>
      </c>
      <c r="D51" s="213">
        <v>0</v>
      </c>
      <c r="E51" s="305">
        <f>I48/100*D51</f>
        <v>0</v>
      </c>
      <c r="F51" s="306" t="s">
        <v>630</v>
      </c>
      <c r="K51" s="214"/>
      <c r="L51" s="214"/>
      <c r="M51" s="214"/>
    </row>
    <row r="52" spans="1:13" ht="22.5" customHeight="1" thickBot="1">
      <c r="A52" s="246">
        <f>A51+1</f>
        <v>46</v>
      </c>
      <c r="B52" s="308" t="s">
        <v>696</v>
      </c>
      <c r="C52" s="309"/>
      <c r="D52" s="310"/>
      <c r="E52" s="311">
        <f>E50+E51</f>
        <v>0</v>
      </c>
      <c r="F52" s="312" t="s">
        <v>630</v>
      </c>
      <c r="G52" s="313"/>
      <c r="H52" s="308"/>
      <c r="I52" s="313"/>
      <c r="J52" s="219"/>
      <c r="K52" s="214"/>
      <c r="L52" s="214"/>
      <c r="M52" s="214"/>
    </row>
    <row r="53" ht="12">
      <c r="A53" s="246">
        <f>A52+1</f>
        <v>47</v>
      </c>
    </row>
    <row r="54" ht="12">
      <c r="A54" s="246">
        <f>A53+1</f>
        <v>48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  <pageSetUpPr fitToPage="1"/>
  </sheetPr>
  <dimension ref="B1:V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2" width="11.28125" style="178" hidden="1" customWidth="1"/>
    <col min="23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766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'SLP - vchod G - položky'!F25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'SLP - vchod G - položky'!H25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2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  <c r="U41" s="202">
        <f>G41</f>
        <v>0</v>
      </c>
      <c r="V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1:P31"/>
  <sheetViews>
    <sheetView view="pageBreakPreview" zoomScaleSheetLayoutView="100" workbookViewId="0" topLeftCell="A1">
      <pane ySplit="5" topLeftCell="A6" activePane="bottomLeft" state="frozen"/>
      <selection pane="topLeft" activeCell="W18" sqref="W18"/>
      <selection pane="bottomLeft" activeCell="G16" sqref="G16:G18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1:16" s="224" customFormat="1" ht="20.25" customHeight="1">
      <c r="A3" s="341"/>
      <c r="B3" s="342" t="s">
        <v>764</v>
      </c>
      <c r="C3" s="343"/>
      <c r="D3" s="344"/>
      <c r="E3" s="345"/>
      <c r="F3" s="345"/>
      <c r="G3" s="345"/>
      <c r="H3" s="345"/>
      <c r="I3" s="345"/>
      <c r="K3" s="229"/>
      <c r="L3" s="229"/>
      <c r="M3" s="229"/>
      <c r="N3" s="230"/>
      <c r="O3" s="230"/>
      <c r="P3" s="228"/>
    </row>
    <row r="4" spans="1:15" ht="12.75" customHeight="1">
      <c r="A4" s="346"/>
      <c r="B4" s="347"/>
      <c r="C4" s="597" t="s">
        <v>652</v>
      </c>
      <c r="D4" s="599" t="s">
        <v>653</v>
      </c>
      <c r="E4" s="348" t="s">
        <v>630</v>
      </c>
      <c r="F4" s="348" t="s">
        <v>654</v>
      </c>
      <c r="G4" s="348" t="s">
        <v>655</v>
      </c>
      <c r="H4" s="348" t="s">
        <v>654</v>
      </c>
      <c r="I4" s="348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349"/>
      <c r="B5" s="350"/>
      <c r="C5" s="598"/>
      <c r="D5" s="600"/>
      <c r="E5" s="351" t="s">
        <v>662</v>
      </c>
      <c r="F5" s="351" t="s">
        <v>663</v>
      </c>
      <c r="G5" s="351" t="s">
        <v>662</v>
      </c>
      <c r="H5" s="351" t="s">
        <v>664</v>
      </c>
      <c r="I5" s="351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352" t="s">
        <v>666</v>
      </c>
      <c r="B6" s="353"/>
      <c r="C6" s="354"/>
      <c r="D6" s="355"/>
      <c r="E6" s="355"/>
      <c r="F6" s="355"/>
      <c r="G6" s="355"/>
      <c r="H6" s="355"/>
      <c r="I6" s="355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357">
        <v>1</v>
      </c>
      <c r="B7" s="358" t="s">
        <v>748</v>
      </c>
      <c r="C7" s="359"/>
      <c r="D7" s="360"/>
      <c r="E7" s="361"/>
      <c r="F7" s="361"/>
      <c r="G7" s="362"/>
      <c r="H7" s="361"/>
      <c r="I7" s="361"/>
      <c r="K7" s="241"/>
      <c r="L7" s="241"/>
      <c r="M7" s="242"/>
      <c r="N7" s="243"/>
      <c r="O7" s="244"/>
      <c r="P7" s="244"/>
    </row>
    <row r="8" spans="1:15" ht="15">
      <c r="A8" s="357">
        <v>2</v>
      </c>
      <c r="B8" s="363" t="s">
        <v>733</v>
      </c>
      <c r="C8" s="337"/>
      <c r="D8" s="335"/>
      <c r="E8" s="364"/>
      <c r="F8" s="364"/>
      <c r="G8" s="364"/>
      <c r="H8" s="364"/>
      <c r="I8" s="364"/>
      <c r="K8" s="254"/>
      <c r="L8" s="255"/>
      <c r="M8" s="254"/>
      <c r="N8" s="256"/>
      <c r="O8" s="256"/>
    </row>
    <row r="9" spans="1:15" ht="15">
      <c r="A9" s="357">
        <f aca="true" t="shared" si="0" ref="A9:A28">A8+1</f>
        <v>3</v>
      </c>
      <c r="B9" s="415" t="s">
        <v>734</v>
      </c>
      <c r="C9" s="337" t="s">
        <v>299</v>
      </c>
      <c r="D9" s="335">
        <v>1</v>
      </c>
      <c r="E9" s="262"/>
      <c r="F9" s="364">
        <f aca="true" t="shared" si="1" ref="F9:F18">D9*E9</f>
        <v>0</v>
      </c>
      <c r="G9" s="366"/>
      <c r="H9" s="364">
        <f aca="true" t="shared" si="2" ref="H9:H18">D9*G9</f>
        <v>0</v>
      </c>
      <c r="I9" s="364">
        <f aca="true" t="shared" si="3" ref="I9:I18">F9+H9</f>
        <v>0</v>
      </c>
      <c r="K9" s="254">
        <v>7440</v>
      </c>
      <c r="L9" s="255"/>
      <c r="M9" s="259">
        <v>0</v>
      </c>
      <c r="N9" s="256"/>
      <c r="O9" s="256"/>
    </row>
    <row r="10" spans="1:15" ht="15">
      <c r="A10" s="357">
        <f t="shared" si="0"/>
        <v>4</v>
      </c>
      <c r="B10" s="415" t="s">
        <v>735</v>
      </c>
      <c r="C10" s="337" t="s">
        <v>299</v>
      </c>
      <c r="D10" s="335">
        <v>1</v>
      </c>
      <c r="E10" s="262"/>
      <c r="F10" s="364">
        <f t="shared" si="1"/>
        <v>0</v>
      </c>
      <c r="G10" s="366"/>
      <c r="H10" s="364">
        <f t="shared" si="2"/>
        <v>0</v>
      </c>
      <c r="I10" s="364">
        <f t="shared" si="3"/>
        <v>0</v>
      </c>
      <c r="K10" s="254">
        <v>3104</v>
      </c>
      <c r="L10" s="255"/>
      <c r="M10" s="259">
        <v>0</v>
      </c>
      <c r="N10" s="256"/>
      <c r="O10" s="256"/>
    </row>
    <row r="11" spans="1:15" ht="15">
      <c r="A11" s="357">
        <f t="shared" si="0"/>
        <v>5</v>
      </c>
      <c r="B11" s="417" t="s">
        <v>736</v>
      </c>
      <c r="C11" s="337" t="s">
        <v>299</v>
      </c>
      <c r="D11" s="335">
        <v>1</v>
      </c>
      <c r="E11" s="262"/>
      <c r="F11" s="364">
        <f t="shared" si="1"/>
        <v>0</v>
      </c>
      <c r="G11" s="366"/>
      <c r="H11" s="364">
        <f t="shared" si="2"/>
        <v>0</v>
      </c>
      <c r="I11" s="364">
        <f t="shared" si="3"/>
        <v>0</v>
      </c>
      <c r="K11" s="254">
        <v>860</v>
      </c>
      <c r="L11" s="255"/>
      <c r="M11" s="259">
        <v>0</v>
      </c>
      <c r="N11" s="256"/>
      <c r="O11" s="256"/>
    </row>
    <row r="12" spans="1:15" ht="15">
      <c r="A12" s="357">
        <f t="shared" si="0"/>
        <v>6</v>
      </c>
      <c r="B12" s="417" t="s">
        <v>737</v>
      </c>
      <c r="C12" s="337" t="s">
        <v>299</v>
      </c>
      <c r="D12" s="335">
        <v>1</v>
      </c>
      <c r="E12" s="262"/>
      <c r="F12" s="364">
        <f t="shared" si="1"/>
        <v>0</v>
      </c>
      <c r="G12" s="366"/>
      <c r="H12" s="364">
        <f t="shared" si="2"/>
        <v>0</v>
      </c>
      <c r="I12" s="364">
        <f t="shared" si="3"/>
        <v>0</v>
      </c>
      <c r="K12" s="254">
        <v>2280</v>
      </c>
      <c r="L12" s="255"/>
      <c r="M12" s="259">
        <v>0</v>
      </c>
      <c r="N12" s="256"/>
      <c r="O12" s="256"/>
    </row>
    <row r="13" spans="1:15" ht="15">
      <c r="A13" s="357">
        <f t="shared" si="0"/>
        <v>7</v>
      </c>
      <c r="B13" s="417" t="s">
        <v>738</v>
      </c>
      <c r="C13" s="337" t="s">
        <v>299</v>
      </c>
      <c r="D13" s="335">
        <v>1</v>
      </c>
      <c r="E13" s="262"/>
      <c r="F13" s="364">
        <f t="shared" si="1"/>
        <v>0</v>
      </c>
      <c r="G13" s="366"/>
      <c r="H13" s="364">
        <f t="shared" si="2"/>
        <v>0</v>
      </c>
      <c r="I13" s="364">
        <f t="shared" si="3"/>
        <v>0</v>
      </c>
      <c r="K13" s="254">
        <v>440</v>
      </c>
      <c r="L13" s="255"/>
      <c r="M13" s="259">
        <v>0</v>
      </c>
      <c r="N13" s="256"/>
      <c r="O13" s="256"/>
    </row>
    <row r="14" spans="1:15" ht="15">
      <c r="A14" s="357">
        <f t="shared" si="0"/>
        <v>8</v>
      </c>
      <c r="B14" s="415" t="s">
        <v>739</v>
      </c>
      <c r="C14" s="337" t="s">
        <v>299</v>
      </c>
      <c r="D14" s="335">
        <v>1</v>
      </c>
      <c r="E14" s="262"/>
      <c r="F14" s="364">
        <f t="shared" si="1"/>
        <v>0</v>
      </c>
      <c r="G14" s="366"/>
      <c r="H14" s="364">
        <f t="shared" si="2"/>
        <v>0</v>
      </c>
      <c r="I14" s="364">
        <f t="shared" si="3"/>
        <v>0</v>
      </c>
      <c r="K14" s="254">
        <v>120</v>
      </c>
      <c r="L14" s="255"/>
      <c r="M14" s="259">
        <v>0</v>
      </c>
      <c r="N14" s="256"/>
      <c r="O14" s="256"/>
    </row>
    <row r="15" spans="1:15" ht="15">
      <c r="A15" s="357">
        <f t="shared" si="0"/>
        <v>9</v>
      </c>
      <c r="B15" s="415" t="s">
        <v>740</v>
      </c>
      <c r="C15" s="337" t="s">
        <v>741</v>
      </c>
      <c r="D15" s="335">
        <v>1</v>
      </c>
      <c r="E15" s="262"/>
      <c r="F15" s="364">
        <f t="shared" si="1"/>
        <v>0</v>
      </c>
      <c r="G15" s="366"/>
      <c r="H15" s="364">
        <f t="shared" si="2"/>
        <v>0</v>
      </c>
      <c r="I15" s="364">
        <f t="shared" si="3"/>
        <v>0</v>
      </c>
      <c r="K15" s="254">
        <v>300</v>
      </c>
      <c r="L15" s="255"/>
      <c r="M15" s="259">
        <v>0</v>
      </c>
      <c r="N15" s="256"/>
      <c r="O15" s="256"/>
    </row>
    <row r="16" spans="1:15" ht="15">
      <c r="A16" s="357">
        <f t="shared" si="0"/>
        <v>10</v>
      </c>
      <c r="B16" s="335" t="s">
        <v>742</v>
      </c>
      <c r="C16" s="337" t="s">
        <v>367</v>
      </c>
      <c r="D16" s="335">
        <v>30</v>
      </c>
      <c r="E16" s="262"/>
      <c r="F16" s="364">
        <f t="shared" si="1"/>
        <v>0</v>
      </c>
      <c r="G16" s="262"/>
      <c r="H16" s="364">
        <f t="shared" si="2"/>
        <v>0</v>
      </c>
      <c r="I16" s="364">
        <f t="shared" si="3"/>
        <v>0</v>
      </c>
      <c r="K16" s="254">
        <v>9</v>
      </c>
      <c r="L16" s="255"/>
      <c r="M16" s="254">
        <v>12</v>
      </c>
      <c r="N16" s="256"/>
      <c r="O16" s="256"/>
    </row>
    <row r="17" spans="1:15" ht="15">
      <c r="A17" s="357">
        <f t="shared" si="0"/>
        <v>11</v>
      </c>
      <c r="B17" s="335" t="s">
        <v>743</v>
      </c>
      <c r="C17" s="337" t="s">
        <v>367</v>
      </c>
      <c r="D17" s="335">
        <v>6</v>
      </c>
      <c r="E17" s="262"/>
      <c r="F17" s="364">
        <f t="shared" si="1"/>
        <v>0</v>
      </c>
      <c r="G17" s="262"/>
      <c r="H17" s="364">
        <f t="shared" si="2"/>
        <v>0</v>
      </c>
      <c r="I17" s="364">
        <f t="shared" si="3"/>
        <v>0</v>
      </c>
      <c r="K17" s="254">
        <v>16</v>
      </c>
      <c r="L17" s="255"/>
      <c r="M17" s="254">
        <v>12</v>
      </c>
      <c r="N17" s="256"/>
      <c r="O17" s="256"/>
    </row>
    <row r="18" spans="1:15" ht="15">
      <c r="A18" s="357">
        <f t="shared" si="0"/>
        <v>12</v>
      </c>
      <c r="B18" s="335" t="s">
        <v>744</v>
      </c>
      <c r="C18" s="337" t="s">
        <v>677</v>
      </c>
      <c r="D18" s="335">
        <v>6.5</v>
      </c>
      <c r="E18" s="366"/>
      <c r="F18" s="364">
        <f t="shared" si="1"/>
        <v>0</v>
      </c>
      <c r="G18" s="262"/>
      <c r="H18" s="364">
        <f t="shared" si="2"/>
        <v>0</v>
      </c>
      <c r="I18" s="364">
        <f t="shared" si="3"/>
        <v>0</v>
      </c>
      <c r="K18" s="259">
        <v>0</v>
      </c>
      <c r="L18" s="255"/>
      <c r="M18" s="254">
        <v>420</v>
      </c>
      <c r="N18" s="256"/>
      <c r="O18" s="256"/>
    </row>
    <row r="19" spans="1:15" ht="15">
      <c r="A19" s="357">
        <f t="shared" si="0"/>
        <v>13</v>
      </c>
      <c r="B19" s="335"/>
      <c r="C19" s="335"/>
      <c r="D19" s="337"/>
      <c r="E19" s="335"/>
      <c r="F19" s="335"/>
      <c r="G19" s="335"/>
      <c r="H19" s="335"/>
      <c r="I19" s="335"/>
      <c r="K19" s="254"/>
      <c r="L19" s="255"/>
      <c r="M19" s="254"/>
      <c r="N19" s="256"/>
      <c r="O19" s="256"/>
    </row>
    <row r="20" spans="1:16" s="285" customFormat="1" ht="22.5" customHeight="1">
      <c r="A20" s="357">
        <v>14</v>
      </c>
      <c r="B20" s="373" t="s">
        <v>688</v>
      </c>
      <c r="C20" s="374"/>
      <c r="D20" s="375"/>
      <c r="E20" s="374"/>
      <c r="F20" s="376"/>
      <c r="G20" s="375"/>
      <c r="H20" s="376"/>
      <c r="I20" s="377"/>
      <c r="K20" s="286"/>
      <c r="L20" s="286"/>
      <c r="M20" s="287"/>
      <c r="N20" s="288"/>
      <c r="O20" s="289"/>
      <c r="P20" s="289"/>
    </row>
    <row r="21" spans="1:13" ht="15" customHeight="1">
      <c r="A21" s="357">
        <f t="shared" si="0"/>
        <v>15</v>
      </c>
      <c r="B21" s="349"/>
      <c r="C21" s="349"/>
      <c r="D21" s="349"/>
      <c r="E21" s="349"/>
      <c r="F21" s="349" t="s">
        <v>689</v>
      </c>
      <c r="G21" s="349"/>
      <c r="H21" s="379" t="s">
        <v>690</v>
      </c>
      <c r="I21" s="379" t="s">
        <v>691</v>
      </c>
      <c r="K21" s="214"/>
      <c r="L21" s="214"/>
      <c r="M21" s="214"/>
    </row>
    <row r="22" spans="1:13" ht="15" customHeight="1">
      <c r="A22" s="357">
        <f t="shared" si="0"/>
        <v>16</v>
      </c>
      <c r="B22" s="349"/>
      <c r="C22" s="349"/>
      <c r="D22" s="349"/>
      <c r="E22" s="349"/>
      <c r="F22" s="380">
        <f>SUM(F8:F19)</f>
        <v>0</v>
      </c>
      <c r="G22" s="381"/>
      <c r="H22" s="380">
        <f>SUM(H8:H19)</f>
        <v>0</v>
      </c>
      <c r="I22" s="380">
        <f>SUM(I8:I19)</f>
        <v>0</v>
      </c>
      <c r="K22" s="293">
        <f>SUM(F22:H22)</f>
        <v>0</v>
      </c>
      <c r="L22" s="214"/>
      <c r="M22" s="214"/>
    </row>
    <row r="23" spans="1:13" ht="15" customHeight="1" thickBot="1">
      <c r="A23" s="357">
        <f t="shared" si="0"/>
        <v>17</v>
      </c>
      <c r="B23" s="382" t="s">
        <v>692</v>
      </c>
      <c r="C23" s="382"/>
      <c r="D23" s="402"/>
      <c r="E23" s="383"/>
      <c r="F23" s="384">
        <f>F22/100*D23</f>
        <v>0</v>
      </c>
      <c r="G23" s="383"/>
      <c r="H23" s="383"/>
      <c r="I23" s="383"/>
      <c r="K23" s="271">
        <v>5</v>
      </c>
      <c r="L23" s="214"/>
      <c r="M23" s="214"/>
    </row>
    <row r="24" spans="1:13" ht="6" customHeight="1" thickBot="1">
      <c r="A24" s="357">
        <f t="shared" si="0"/>
        <v>18</v>
      </c>
      <c r="B24" s="335"/>
      <c r="C24" s="335"/>
      <c r="D24" s="337"/>
      <c r="E24" s="335"/>
      <c r="F24" s="335"/>
      <c r="G24" s="335"/>
      <c r="H24" s="335"/>
      <c r="I24" s="335"/>
      <c r="K24" s="214"/>
      <c r="L24" s="214"/>
      <c r="M24" s="214"/>
    </row>
    <row r="25" spans="1:13" ht="15" customHeight="1" thickBot="1">
      <c r="A25" s="357">
        <f t="shared" si="0"/>
        <v>19</v>
      </c>
      <c r="B25" s="385" t="s">
        <v>693</v>
      </c>
      <c r="C25" s="385"/>
      <c r="D25" s="386"/>
      <c r="E25" s="387"/>
      <c r="F25" s="388">
        <f>F22+F23</f>
        <v>0</v>
      </c>
      <c r="G25" s="389"/>
      <c r="H25" s="390">
        <f>H22</f>
        <v>0</v>
      </c>
      <c r="I25" s="391">
        <f>F25+H25</f>
        <v>0</v>
      </c>
      <c r="K25" s="293">
        <f>K22+F23</f>
        <v>0</v>
      </c>
      <c r="L25" s="214"/>
      <c r="M25" s="214"/>
    </row>
    <row r="26" spans="1:13" ht="15" customHeight="1">
      <c r="A26" s="357">
        <f t="shared" si="0"/>
        <v>20</v>
      </c>
      <c r="B26" s="335"/>
      <c r="C26" s="335"/>
      <c r="D26" s="337"/>
      <c r="E26" s="335"/>
      <c r="F26" s="335"/>
      <c r="G26" s="335"/>
      <c r="H26" s="335"/>
      <c r="I26" s="335"/>
      <c r="K26" s="214"/>
      <c r="L26" s="214"/>
      <c r="M26" s="214"/>
    </row>
    <row r="27" spans="1:13" ht="16.5" customHeight="1">
      <c r="A27" s="357">
        <f t="shared" si="0"/>
        <v>21</v>
      </c>
      <c r="B27" s="392" t="s">
        <v>694</v>
      </c>
      <c r="C27" s="335"/>
      <c r="D27" s="337"/>
      <c r="E27" s="393">
        <f>I25</f>
        <v>0</v>
      </c>
      <c r="F27" s="394" t="s">
        <v>630</v>
      </c>
      <c r="G27" s="335"/>
      <c r="H27" s="335"/>
      <c r="I27" s="364"/>
      <c r="K27" s="214"/>
      <c r="L27" s="214"/>
      <c r="M27" s="214"/>
    </row>
    <row r="28" spans="1:13" ht="16.5" customHeight="1" thickBot="1">
      <c r="A28" s="357">
        <f t="shared" si="0"/>
        <v>22</v>
      </c>
      <c r="B28" s="392" t="s">
        <v>695</v>
      </c>
      <c r="C28" s="395" t="s">
        <v>317</v>
      </c>
      <c r="D28" s="337">
        <v>0</v>
      </c>
      <c r="E28" s="393">
        <f>I25/100*D28</f>
        <v>0</v>
      </c>
      <c r="F28" s="394" t="s">
        <v>630</v>
      </c>
      <c r="G28" s="335"/>
      <c r="H28" s="335"/>
      <c r="I28" s="335"/>
      <c r="K28" s="214"/>
      <c r="L28" s="214"/>
      <c r="M28" s="214"/>
    </row>
    <row r="29" spans="1:13" ht="22.5" customHeight="1" thickBot="1">
      <c r="A29" s="357">
        <f>A28+1</f>
        <v>23</v>
      </c>
      <c r="B29" s="396" t="s">
        <v>696</v>
      </c>
      <c r="C29" s="397"/>
      <c r="D29" s="398"/>
      <c r="E29" s="399">
        <f>E27+E28</f>
        <v>0</v>
      </c>
      <c r="F29" s="400" t="s">
        <v>630</v>
      </c>
      <c r="G29" s="401"/>
      <c r="H29" s="396"/>
      <c r="I29" s="401"/>
      <c r="J29" s="219"/>
      <c r="K29" s="214"/>
      <c r="L29" s="214"/>
      <c r="M29" s="214"/>
    </row>
    <row r="30" spans="1:9" ht="12">
      <c r="A30" s="357">
        <f>A29+1</f>
        <v>24</v>
      </c>
      <c r="B30" s="335"/>
      <c r="C30" s="335"/>
      <c r="D30" s="337"/>
      <c r="E30" s="335"/>
      <c r="F30" s="335"/>
      <c r="G30" s="335"/>
      <c r="H30" s="335"/>
      <c r="I30" s="335"/>
    </row>
    <row r="31" spans="1:9" ht="12">
      <c r="A31" s="357">
        <f>A30+1</f>
        <v>25</v>
      </c>
      <c r="B31" s="335"/>
      <c r="C31" s="335"/>
      <c r="D31" s="337"/>
      <c r="E31" s="335"/>
      <c r="F31" s="335"/>
      <c r="G31" s="335"/>
      <c r="H31" s="335"/>
      <c r="I31" s="335"/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BM197"/>
  <sheetViews>
    <sheetView showGridLines="0" workbookViewId="0" topLeftCell="A138">
      <selection activeCell="I181" sqref="I18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11" ht="12">
      <c r="A1" s="84"/>
      <c r="B1" s="84"/>
      <c r="C1" s="84"/>
      <c r="D1" s="84"/>
      <c r="E1" s="84"/>
      <c r="F1" s="84"/>
      <c r="G1" s="84"/>
      <c r="H1" s="84"/>
      <c r="J1" s="84"/>
      <c r="K1" s="84"/>
    </row>
    <row r="2" spans="1:46" s="1" customFormat="1" ht="36.95" customHeight="1">
      <c r="A2" s="84"/>
      <c r="B2" s="84"/>
      <c r="C2" s="84"/>
      <c r="D2" s="84"/>
      <c r="E2" s="84"/>
      <c r="F2" s="84"/>
      <c r="G2" s="84"/>
      <c r="H2" s="84"/>
      <c r="J2" s="84"/>
      <c r="K2" s="84"/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104</v>
      </c>
    </row>
    <row r="3" spans="1:46" s="1" customFormat="1" ht="6.95" customHeight="1">
      <c r="A3" s="84"/>
      <c r="B3" s="443"/>
      <c r="C3" s="444"/>
      <c r="D3" s="444"/>
      <c r="E3" s="444"/>
      <c r="F3" s="444"/>
      <c r="G3" s="444"/>
      <c r="H3" s="444"/>
      <c r="I3" s="15"/>
      <c r="J3" s="444"/>
      <c r="K3" s="444"/>
      <c r="L3" s="16"/>
      <c r="AT3" s="13" t="s">
        <v>84</v>
      </c>
    </row>
    <row r="4" spans="1:46" s="1" customFormat="1" ht="24.95" customHeight="1">
      <c r="A4" s="84"/>
      <c r="B4" s="445"/>
      <c r="C4" s="84"/>
      <c r="D4" s="446" t="s">
        <v>108</v>
      </c>
      <c r="E4" s="84"/>
      <c r="F4" s="84"/>
      <c r="G4" s="84"/>
      <c r="H4" s="84"/>
      <c r="J4" s="84"/>
      <c r="K4" s="84"/>
      <c r="L4" s="16"/>
      <c r="M4" s="85" t="s">
        <v>10</v>
      </c>
      <c r="AT4" s="13" t="s">
        <v>3</v>
      </c>
    </row>
    <row r="5" spans="1:12" s="1" customFormat="1" ht="6.95" customHeight="1">
      <c r="A5" s="84"/>
      <c r="B5" s="445"/>
      <c r="C5" s="84"/>
      <c r="D5" s="84"/>
      <c r="E5" s="84"/>
      <c r="F5" s="84"/>
      <c r="G5" s="84"/>
      <c r="H5" s="84"/>
      <c r="J5" s="84"/>
      <c r="K5" s="84"/>
      <c r="L5" s="16"/>
    </row>
    <row r="6" spans="1:12" s="1" customFormat="1" ht="12" customHeight="1">
      <c r="A6" s="84"/>
      <c r="B6" s="445"/>
      <c r="C6" s="84"/>
      <c r="D6" s="447" t="s">
        <v>14</v>
      </c>
      <c r="E6" s="84"/>
      <c r="F6" s="84"/>
      <c r="G6" s="84"/>
      <c r="H6" s="84"/>
      <c r="J6" s="84"/>
      <c r="K6" s="84"/>
      <c r="L6" s="16"/>
    </row>
    <row r="7" spans="1:12" s="1" customFormat="1" ht="16.5" customHeight="1">
      <c r="A7" s="84"/>
      <c r="B7" s="445"/>
      <c r="C7" s="84"/>
      <c r="D7" s="84"/>
      <c r="E7" s="609" t="str">
        <f>'Rekapitulace stavby'!K6</f>
        <v>Rekonstrukce a modernizace-III.etapa</v>
      </c>
      <c r="F7" s="610"/>
      <c r="G7" s="610"/>
      <c r="H7" s="610"/>
      <c r="J7" s="84"/>
      <c r="K7" s="84"/>
      <c r="L7" s="16"/>
    </row>
    <row r="8" spans="1:31" s="2" customFormat="1" ht="12" customHeight="1">
      <c r="A8" s="431"/>
      <c r="B8" s="448"/>
      <c r="C8" s="431"/>
      <c r="D8" s="447" t="s">
        <v>109</v>
      </c>
      <c r="E8" s="431"/>
      <c r="F8" s="431"/>
      <c r="G8" s="431"/>
      <c r="H8" s="431"/>
      <c r="I8" s="25"/>
      <c r="J8" s="431"/>
      <c r="K8" s="431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431"/>
      <c r="B9" s="448"/>
      <c r="C9" s="431"/>
      <c r="D9" s="431"/>
      <c r="E9" s="611" t="s">
        <v>698</v>
      </c>
      <c r="F9" s="612"/>
      <c r="G9" s="612"/>
      <c r="H9" s="612"/>
      <c r="I9" s="25"/>
      <c r="J9" s="431"/>
      <c r="K9" s="431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431"/>
      <c r="B10" s="448"/>
      <c r="C10" s="431"/>
      <c r="D10" s="431"/>
      <c r="E10" s="431"/>
      <c r="F10" s="431"/>
      <c r="G10" s="431"/>
      <c r="H10" s="431"/>
      <c r="I10" s="25"/>
      <c r="J10" s="431"/>
      <c r="K10" s="431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431"/>
      <c r="B11" s="448"/>
      <c r="C11" s="431"/>
      <c r="D11" s="447" t="s">
        <v>16</v>
      </c>
      <c r="E11" s="431"/>
      <c r="F11" s="449" t="s">
        <v>1</v>
      </c>
      <c r="G11" s="431"/>
      <c r="H11" s="431"/>
      <c r="I11" s="22" t="s">
        <v>17</v>
      </c>
      <c r="J11" s="449" t="s">
        <v>1</v>
      </c>
      <c r="K11" s="431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431"/>
      <c r="B12" s="448"/>
      <c r="C12" s="431"/>
      <c r="D12" s="447" t="s">
        <v>18</v>
      </c>
      <c r="E12" s="431"/>
      <c r="F12" s="449" t="s">
        <v>19</v>
      </c>
      <c r="G12" s="431"/>
      <c r="H12" s="431"/>
      <c r="I12" s="22" t="s">
        <v>20</v>
      </c>
      <c r="J12" s="505" t="str">
        <f>'Rekapitulace stavby'!AN8</f>
        <v>12. 6. 2022</v>
      </c>
      <c r="K12" s="431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431"/>
      <c r="B13" s="448"/>
      <c r="C13" s="431"/>
      <c r="D13" s="431"/>
      <c r="E13" s="431"/>
      <c r="F13" s="431"/>
      <c r="G13" s="431"/>
      <c r="H13" s="431"/>
      <c r="I13" s="25"/>
      <c r="J13" s="431"/>
      <c r="K13" s="431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431"/>
      <c r="B14" s="448"/>
      <c r="C14" s="431"/>
      <c r="D14" s="447" t="s">
        <v>22</v>
      </c>
      <c r="E14" s="431"/>
      <c r="F14" s="431"/>
      <c r="G14" s="431"/>
      <c r="H14" s="431"/>
      <c r="I14" s="22" t="s">
        <v>23</v>
      </c>
      <c r="J14" s="449" t="s">
        <v>1</v>
      </c>
      <c r="K14" s="431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431"/>
      <c r="B15" s="448"/>
      <c r="C15" s="431"/>
      <c r="D15" s="431"/>
      <c r="E15" s="449" t="s">
        <v>24</v>
      </c>
      <c r="F15" s="431"/>
      <c r="G15" s="431"/>
      <c r="H15" s="431"/>
      <c r="I15" s="22" t="s">
        <v>25</v>
      </c>
      <c r="J15" s="449" t="s">
        <v>1</v>
      </c>
      <c r="K15" s="431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431"/>
      <c r="B16" s="448"/>
      <c r="C16" s="431"/>
      <c r="D16" s="431"/>
      <c r="E16" s="431"/>
      <c r="F16" s="431"/>
      <c r="G16" s="431"/>
      <c r="H16" s="431"/>
      <c r="I16" s="25"/>
      <c r="J16" s="431"/>
      <c r="K16" s="431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431"/>
      <c r="B17" s="448"/>
      <c r="C17" s="431"/>
      <c r="D17" s="447" t="s">
        <v>26</v>
      </c>
      <c r="E17" s="431"/>
      <c r="F17" s="431"/>
      <c r="G17" s="431"/>
      <c r="H17" s="431"/>
      <c r="I17" s="22" t="s">
        <v>23</v>
      </c>
      <c r="J17" s="449" t="s">
        <v>1</v>
      </c>
      <c r="K17" s="431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431"/>
      <c r="B18" s="448"/>
      <c r="C18" s="431"/>
      <c r="D18" s="431"/>
      <c r="E18" s="449" t="s">
        <v>27</v>
      </c>
      <c r="F18" s="431"/>
      <c r="G18" s="431"/>
      <c r="H18" s="431"/>
      <c r="I18" s="22" t="s">
        <v>25</v>
      </c>
      <c r="J18" s="449" t="s">
        <v>1</v>
      </c>
      <c r="K18" s="431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431"/>
      <c r="B19" s="448"/>
      <c r="C19" s="431"/>
      <c r="D19" s="431"/>
      <c r="E19" s="431"/>
      <c r="F19" s="431"/>
      <c r="G19" s="431"/>
      <c r="H19" s="431"/>
      <c r="I19" s="25"/>
      <c r="J19" s="431"/>
      <c r="K19" s="431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431"/>
      <c r="B20" s="448"/>
      <c r="C20" s="431"/>
      <c r="D20" s="447" t="s">
        <v>28</v>
      </c>
      <c r="E20" s="431"/>
      <c r="F20" s="431"/>
      <c r="G20" s="431"/>
      <c r="H20" s="431"/>
      <c r="I20" s="22" t="s">
        <v>23</v>
      </c>
      <c r="J20" s="449" t="s">
        <v>1</v>
      </c>
      <c r="K20" s="431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431"/>
      <c r="B21" s="448"/>
      <c r="C21" s="431"/>
      <c r="D21" s="431"/>
      <c r="E21" s="449" t="s">
        <v>29</v>
      </c>
      <c r="F21" s="431"/>
      <c r="G21" s="431"/>
      <c r="H21" s="431"/>
      <c r="I21" s="22" t="s">
        <v>25</v>
      </c>
      <c r="J21" s="449" t="s">
        <v>1</v>
      </c>
      <c r="K21" s="431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431"/>
      <c r="B22" s="448"/>
      <c r="C22" s="431"/>
      <c r="D22" s="431"/>
      <c r="E22" s="431"/>
      <c r="F22" s="431"/>
      <c r="G22" s="431"/>
      <c r="H22" s="431"/>
      <c r="I22" s="25"/>
      <c r="J22" s="431"/>
      <c r="K22" s="431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431"/>
      <c r="B23" s="448"/>
      <c r="C23" s="431"/>
      <c r="D23" s="447" t="s">
        <v>31</v>
      </c>
      <c r="E23" s="431"/>
      <c r="F23" s="431"/>
      <c r="G23" s="431"/>
      <c r="H23" s="431"/>
      <c r="I23" s="22" t="s">
        <v>23</v>
      </c>
      <c r="J23" s="449" t="s">
        <v>1</v>
      </c>
      <c r="K23" s="431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431"/>
      <c r="B24" s="448"/>
      <c r="C24" s="431"/>
      <c r="D24" s="431"/>
      <c r="E24" s="449" t="s">
        <v>32</v>
      </c>
      <c r="F24" s="431"/>
      <c r="G24" s="431"/>
      <c r="H24" s="431"/>
      <c r="I24" s="22" t="s">
        <v>25</v>
      </c>
      <c r="J24" s="449" t="s">
        <v>1</v>
      </c>
      <c r="K24" s="431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431"/>
      <c r="B25" s="448"/>
      <c r="C25" s="431"/>
      <c r="D25" s="431"/>
      <c r="E25" s="431"/>
      <c r="F25" s="431"/>
      <c r="G25" s="431"/>
      <c r="H25" s="431"/>
      <c r="I25" s="25"/>
      <c r="J25" s="431"/>
      <c r="K25" s="431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431"/>
      <c r="B26" s="448"/>
      <c r="C26" s="431"/>
      <c r="D26" s="447" t="s">
        <v>33</v>
      </c>
      <c r="E26" s="431"/>
      <c r="F26" s="431"/>
      <c r="G26" s="431"/>
      <c r="H26" s="431"/>
      <c r="I26" s="25"/>
      <c r="J26" s="431"/>
      <c r="K26" s="431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450"/>
      <c r="B27" s="451"/>
      <c r="C27" s="450"/>
      <c r="D27" s="450"/>
      <c r="E27" s="613" t="s">
        <v>1</v>
      </c>
      <c r="F27" s="613"/>
      <c r="G27" s="613"/>
      <c r="H27" s="613"/>
      <c r="I27" s="86"/>
      <c r="J27" s="450"/>
      <c r="K27" s="450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431"/>
      <c r="B28" s="448"/>
      <c r="C28" s="431"/>
      <c r="D28" s="431"/>
      <c r="E28" s="431"/>
      <c r="F28" s="431"/>
      <c r="G28" s="431"/>
      <c r="H28" s="431"/>
      <c r="I28" s="25"/>
      <c r="J28" s="431"/>
      <c r="K28" s="431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431"/>
      <c r="B29" s="448"/>
      <c r="C29" s="431"/>
      <c r="D29" s="452"/>
      <c r="E29" s="452"/>
      <c r="F29" s="452"/>
      <c r="G29" s="452"/>
      <c r="H29" s="452"/>
      <c r="I29" s="58"/>
      <c r="J29" s="452"/>
      <c r="K29" s="452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431"/>
      <c r="B30" s="448"/>
      <c r="C30" s="431"/>
      <c r="D30" s="453" t="s">
        <v>34</v>
      </c>
      <c r="E30" s="431"/>
      <c r="F30" s="431"/>
      <c r="G30" s="431"/>
      <c r="H30" s="431"/>
      <c r="I30" s="25"/>
      <c r="J30" s="506">
        <f>ROUND(J125,2)</f>
        <v>0</v>
      </c>
      <c r="K30" s="431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431"/>
      <c r="B31" s="448"/>
      <c r="C31" s="431"/>
      <c r="D31" s="452"/>
      <c r="E31" s="452"/>
      <c r="F31" s="452"/>
      <c r="G31" s="452"/>
      <c r="H31" s="452"/>
      <c r="I31" s="58"/>
      <c r="J31" s="452"/>
      <c r="K31" s="452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431"/>
      <c r="B32" s="448"/>
      <c r="C32" s="431"/>
      <c r="D32" s="431"/>
      <c r="E32" s="431"/>
      <c r="F32" s="454" t="s">
        <v>36</v>
      </c>
      <c r="G32" s="431"/>
      <c r="H32" s="431"/>
      <c r="I32" s="29" t="s">
        <v>35</v>
      </c>
      <c r="J32" s="454" t="s">
        <v>37</v>
      </c>
      <c r="K32" s="431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431"/>
      <c r="B33" s="448"/>
      <c r="C33" s="431"/>
      <c r="D33" s="455" t="s">
        <v>38</v>
      </c>
      <c r="E33" s="447" t="s">
        <v>39</v>
      </c>
      <c r="F33" s="456">
        <f>J30</f>
        <v>0</v>
      </c>
      <c r="G33" s="431"/>
      <c r="H33" s="431"/>
      <c r="I33" s="92">
        <v>0.21</v>
      </c>
      <c r="J33" s="456">
        <f>F33*I33</f>
        <v>0</v>
      </c>
      <c r="K33" s="431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431"/>
      <c r="B34" s="448"/>
      <c r="C34" s="431"/>
      <c r="D34" s="431"/>
      <c r="E34" s="447" t="s">
        <v>40</v>
      </c>
      <c r="F34" s="456">
        <f>ROUND((SUM(BF125:BF192)),2)</f>
        <v>0</v>
      </c>
      <c r="G34" s="431"/>
      <c r="H34" s="431"/>
      <c r="I34" s="92">
        <v>0.15</v>
      </c>
      <c r="J34" s="456">
        <f>ROUND(((SUM(BF125:BF192))*I34),2)</f>
        <v>0</v>
      </c>
      <c r="K34" s="431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431"/>
      <c r="B35" s="448"/>
      <c r="C35" s="431"/>
      <c r="D35" s="431"/>
      <c r="E35" s="447" t="s">
        <v>41</v>
      </c>
      <c r="F35" s="456">
        <f>ROUND((SUM(BG125:BG192)),2)</f>
        <v>0</v>
      </c>
      <c r="G35" s="431"/>
      <c r="H35" s="431"/>
      <c r="I35" s="92">
        <v>0.21</v>
      </c>
      <c r="J35" s="456">
        <f>0</f>
        <v>0</v>
      </c>
      <c r="K35" s="431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431"/>
      <c r="B36" s="448"/>
      <c r="C36" s="431"/>
      <c r="D36" s="431"/>
      <c r="E36" s="447" t="s">
        <v>42</v>
      </c>
      <c r="F36" s="456">
        <f>ROUND((SUM(BH125:BH192)),2)</f>
        <v>0</v>
      </c>
      <c r="G36" s="431"/>
      <c r="H36" s="431"/>
      <c r="I36" s="92">
        <v>0.15</v>
      </c>
      <c r="J36" s="456">
        <f>0</f>
        <v>0</v>
      </c>
      <c r="K36" s="431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431"/>
      <c r="B37" s="448"/>
      <c r="C37" s="431"/>
      <c r="D37" s="431"/>
      <c r="E37" s="447" t="s">
        <v>43</v>
      </c>
      <c r="F37" s="456">
        <f>ROUND((SUM(BI125:BI192)),2)</f>
        <v>0</v>
      </c>
      <c r="G37" s="431"/>
      <c r="H37" s="431"/>
      <c r="I37" s="92">
        <v>0</v>
      </c>
      <c r="J37" s="456">
        <f>0</f>
        <v>0</v>
      </c>
      <c r="K37" s="431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431"/>
      <c r="B38" s="448"/>
      <c r="C38" s="431"/>
      <c r="D38" s="431"/>
      <c r="E38" s="431"/>
      <c r="F38" s="431"/>
      <c r="G38" s="431"/>
      <c r="H38" s="431"/>
      <c r="I38" s="25"/>
      <c r="J38" s="431"/>
      <c r="K38" s="431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431"/>
      <c r="B39" s="448"/>
      <c r="C39" s="457"/>
      <c r="D39" s="458" t="s">
        <v>44</v>
      </c>
      <c r="E39" s="459"/>
      <c r="F39" s="459"/>
      <c r="G39" s="460" t="s">
        <v>45</v>
      </c>
      <c r="H39" s="461" t="s">
        <v>46</v>
      </c>
      <c r="I39" s="52"/>
      <c r="J39" s="507">
        <f>SUM(J30:J37)</f>
        <v>0</v>
      </c>
      <c r="K39" s="50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431"/>
      <c r="B40" s="448"/>
      <c r="C40" s="431"/>
      <c r="D40" s="431"/>
      <c r="E40" s="431"/>
      <c r="F40" s="431"/>
      <c r="G40" s="431"/>
      <c r="H40" s="431"/>
      <c r="I40" s="25"/>
      <c r="J40" s="431"/>
      <c r="K40" s="431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12" s="1" customFormat="1" ht="14.45" customHeight="1">
      <c r="A41" s="84"/>
      <c r="B41" s="445"/>
      <c r="C41" s="84"/>
      <c r="D41" s="84"/>
      <c r="E41" s="84"/>
      <c r="F41" s="84"/>
      <c r="G41" s="84"/>
      <c r="H41" s="84"/>
      <c r="J41" s="84"/>
      <c r="K41" s="84"/>
      <c r="L41" s="16"/>
    </row>
    <row r="42" spans="1:12" s="1" customFormat="1" ht="14.45" customHeight="1">
      <c r="A42" s="84"/>
      <c r="B42" s="445"/>
      <c r="C42" s="84"/>
      <c r="D42" s="84"/>
      <c r="E42" s="84"/>
      <c r="F42" s="84"/>
      <c r="G42" s="84"/>
      <c r="H42" s="84"/>
      <c r="J42" s="84"/>
      <c r="K42" s="84"/>
      <c r="L42" s="16"/>
    </row>
    <row r="43" spans="1:12" s="1" customFormat="1" ht="14.45" customHeight="1">
      <c r="A43" s="84"/>
      <c r="B43" s="445"/>
      <c r="C43" s="84"/>
      <c r="D43" s="84"/>
      <c r="E43" s="84"/>
      <c r="F43" s="84"/>
      <c r="G43" s="84"/>
      <c r="H43" s="84"/>
      <c r="J43" s="84"/>
      <c r="K43" s="84"/>
      <c r="L43" s="16"/>
    </row>
    <row r="44" spans="1:12" s="1" customFormat="1" ht="14.45" customHeight="1">
      <c r="A44" s="84"/>
      <c r="B44" s="445"/>
      <c r="C44" s="84"/>
      <c r="D44" s="84"/>
      <c r="E44" s="84"/>
      <c r="F44" s="84"/>
      <c r="G44" s="84"/>
      <c r="H44" s="84"/>
      <c r="J44" s="84"/>
      <c r="K44" s="84"/>
      <c r="L44" s="16"/>
    </row>
    <row r="45" spans="1:12" s="1" customFormat="1" ht="14.45" customHeight="1">
      <c r="A45" s="84"/>
      <c r="B45" s="445"/>
      <c r="C45" s="84"/>
      <c r="D45" s="84"/>
      <c r="E45" s="84"/>
      <c r="F45" s="84"/>
      <c r="G45" s="84"/>
      <c r="H45" s="84"/>
      <c r="J45" s="84"/>
      <c r="K45" s="84"/>
      <c r="L45" s="16"/>
    </row>
    <row r="46" spans="1:12" s="1" customFormat="1" ht="14.45" customHeight="1">
      <c r="A46" s="84"/>
      <c r="B46" s="445"/>
      <c r="C46" s="84"/>
      <c r="D46" s="84"/>
      <c r="E46" s="84"/>
      <c r="F46" s="84"/>
      <c r="G46" s="84"/>
      <c r="H46" s="84"/>
      <c r="J46" s="84"/>
      <c r="K46" s="84"/>
      <c r="L46" s="16"/>
    </row>
    <row r="47" spans="1:12" s="1" customFormat="1" ht="14.45" customHeight="1">
      <c r="A47" s="84"/>
      <c r="B47" s="445"/>
      <c r="C47" s="84"/>
      <c r="D47" s="84"/>
      <c r="E47" s="84"/>
      <c r="F47" s="84"/>
      <c r="G47" s="84"/>
      <c r="H47" s="84"/>
      <c r="J47" s="84"/>
      <c r="K47" s="84"/>
      <c r="L47" s="16"/>
    </row>
    <row r="48" spans="1:12" s="1" customFormat="1" ht="14.45" customHeight="1">
      <c r="A48" s="84"/>
      <c r="B48" s="445"/>
      <c r="C48" s="84"/>
      <c r="D48" s="84"/>
      <c r="E48" s="84"/>
      <c r="F48" s="84"/>
      <c r="G48" s="84"/>
      <c r="H48" s="84"/>
      <c r="J48" s="84"/>
      <c r="K48" s="84"/>
      <c r="L48" s="16"/>
    </row>
    <row r="49" spans="1:12" s="1" customFormat="1" ht="14.45" customHeight="1">
      <c r="A49" s="84"/>
      <c r="B49" s="445"/>
      <c r="C49" s="84"/>
      <c r="D49" s="84"/>
      <c r="E49" s="84"/>
      <c r="F49" s="84"/>
      <c r="G49" s="84"/>
      <c r="H49" s="84"/>
      <c r="J49" s="84"/>
      <c r="K49" s="84"/>
      <c r="L49" s="16"/>
    </row>
    <row r="50" spans="1:12" s="2" customFormat="1" ht="14.45" customHeight="1">
      <c r="A50" s="462"/>
      <c r="B50" s="463"/>
      <c r="C50" s="462"/>
      <c r="D50" s="464" t="s">
        <v>47</v>
      </c>
      <c r="E50" s="465"/>
      <c r="F50" s="465"/>
      <c r="G50" s="464" t="s">
        <v>48</v>
      </c>
      <c r="H50" s="465"/>
      <c r="I50" s="36"/>
      <c r="J50" s="465"/>
      <c r="K50" s="465"/>
      <c r="L50" s="34"/>
    </row>
    <row r="51" spans="1:12" ht="12">
      <c r="A51" s="84"/>
      <c r="B51" s="445"/>
      <c r="C51" s="84"/>
      <c r="D51" s="84"/>
      <c r="E51" s="84"/>
      <c r="F51" s="84"/>
      <c r="G51" s="84"/>
      <c r="H51" s="84"/>
      <c r="J51" s="84"/>
      <c r="K51" s="84"/>
      <c r="L51" s="16"/>
    </row>
    <row r="52" spans="1:12" ht="12">
      <c r="A52" s="84"/>
      <c r="B52" s="445"/>
      <c r="C52" s="84"/>
      <c r="D52" s="84"/>
      <c r="E52" s="84"/>
      <c r="F52" s="84"/>
      <c r="G52" s="84"/>
      <c r="H52" s="84"/>
      <c r="J52" s="84"/>
      <c r="K52" s="84"/>
      <c r="L52" s="16"/>
    </row>
    <row r="53" spans="1:12" ht="12">
      <c r="A53" s="84"/>
      <c r="B53" s="445"/>
      <c r="C53" s="84"/>
      <c r="D53" s="84"/>
      <c r="E53" s="84"/>
      <c r="F53" s="84"/>
      <c r="G53" s="84"/>
      <c r="H53" s="84"/>
      <c r="J53" s="84"/>
      <c r="K53" s="84"/>
      <c r="L53" s="16"/>
    </row>
    <row r="54" spans="1:12" ht="12">
      <c r="A54" s="84"/>
      <c r="B54" s="445"/>
      <c r="C54" s="84"/>
      <c r="D54" s="84"/>
      <c r="E54" s="84"/>
      <c r="F54" s="84"/>
      <c r="G54" s="84"/>
      <c r="H54" s="84"/>
      <c r="J54" s="84"/>
      <c r="K54" s="84"/>
      <c r="L54" s="16"/>
    </row>
    <row r="55" spans="1:12" ht="12">
      <c r="A55" s="84"/>
      <c r="B55" s="445"/>
      <c r="C55" s="84"/>
      <c r="D55" s="84"/>
      <c r="E55" s="84"/>
      <c r="F55" s="84"/>
      <c r="G55" s="84"/>
      <c r="H55" s="84"/>
      <c r="J55" s="84"/>
      <c r="K55" s="84"/>
      <c r="L55" s="16"/>
    </row>
    <row r="56" spans="1:12" ht="12">
      <c r="A56" s="84"/>
      <c r="B56" s="445"/>
      <c r="C56" s="84"/>
      <c r="D56" s="84"/>
      <c r="E56" s="84"/>
      <c r="F56" s="84"/>
      <c r="G56" s="84"/>
      <c r="H56" s="84"/>
      <c r="J56" s="84"/>
      <c r="K56" s="84"/>
      <c r="L56" s="16"/>
    </row>
    <row r="57" spans="1:12" ht="12">
      <c r="A57" s="84"/>
      <c r="B57" s="445"/>
      <c r="C57" s="84"/>
      <c r="D57" s="84"/>
      <c r="E57" s="84"/>
      <c r="F57" s="84"/>
      <c r="G57" s="84"/>
      <c r="H57" s="84"/>
      <c r="J57" s="84"/>
      <c r="K57" s="84"/>
      <c r="L57" s="16"/>
    </row>
    <row r="58" spans="1:12" ht="12">
      <c r="A58" s="84"/>
      <c r="B58" s="445"/>
      <c r="C58" s="84"/>
      <c r="D58" s="84"/>
      <c r="E58" s="84"/>
      <c r="F58" s="84"/>
      <c r="G58" s="84"/>
      <c r="H58" s="84"/>
      <c r="J58" s="84"/>
      <c r="K58" s="84"/>
      <c r="L58" s="16"/>
    </row>
    <row r="59" spans="1:12" ht="12">
      <c r="A59" s="84"/>
      <c r="B59" s="445"/>
      <c r="C59" s="84"/>
      <c r="D59" s="84"/>
      <c r="E59" s="84"/>
      <c r="F59" s="84"/>
      <c r="G59" s="84"/>
      <c r="H59" s="84"/>
      <c r="J59" s="84"/>
      <c r="K59" s="84"/>
      <c r="L59" s="16"/>
    </row>
    <row r="60" spans="1:12" ht="12">
      <c r="A60" s="84"/>
      <c r="B60" s="445"/>
      <c r="C60" s="84"/>
      <c r="D60" s="84"/>
      <c r="E60" s="84"/>
      <c r="F60" s="84"/>
      <c r="G60" s="84"/>
      <c r="H60" s="84"/>
      <c r="J60" s="84"/>
      <c r="K60" s="84"/>
      <c r="L60" s="16"/>
    </row>
    <row r="61" spans="1:31" s="2" customFormat="1" ht="12.75">
      <c r="A61" s="431"/>
      <c r="B61" s="448"/>
      <c r="C61" s="431"/>
      <c r="D61" s="466" t="s">
        <v>49</v>
      </c>
      <c r="E61" s="467"/>
      <c r="F61" s="468" t="s">
        <v>50</v>
      </c>
      <c r="G61" s="466" t="s">
        <v>49</v>
      </c>
      <c r="H61" s="467"/>
      <c r="I61" s="28"/>
      <c r="J61" s="509" t="s">
        <v>50</v>
      </c>
      <c r="K61" s="467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12" ht="12">
      <c r="A62" s="84"/>
      <c r="B62" s="445"/>
      <c r="C62" s="84"/>
      <c r="D62" s="84"/>
      <c r="E62" s="84"/>
      <c r="F62" s="84"/>
      <c r="G62" s="84"/>
      <c r="H62" s="84"/>
      <c r="J62" s="84"/>
      <c r="K62" s="84"/>
      <c r="L62" s="16"/>
    </row>
    <row r="63" spans="1:12" ht="12">
      <c r="A63" s="84"/>
      <c r="B63" s="445"/>
      <c r="C63" s="84"/>
      <c r="D63" s="84"/>
      <c r="E63" s="84"/>
      <c r="F63" s="84"/>
      <c r="G63" s="84"/>
      <c r="H63" s="84"/>
      <c r="J63" s="84"/>
      <c r="K63" s="84"/>
      <c r="L63" s="16"/>
    </row>
    <row r="64" spans="1:12" ht="12">
      <c r="A64" s="84"/>
      <c r="B64" s="445"/>
      <c r="C64" s="84"/>
      <c r="D64" s="84"/>
      <c r="E64" s="84"/>
      <c r="F64" s="84"/>
      <c r="G64" s="84"/>
      <c r="H64" s="84"/>
      <c r="J64" s="84"/>
      <c r="K64" s="84"/>
      <c r="L64" s="16"/>
    </row>
    <row r="65" spans="1:31" s="2" customFormat="1" ht="12.75">
      <c r="A65" s="431"/>
      <c r="B65" s="448"/>
      <c r="C65" s="431"/>
      <c r="D65" s="464" t="s">
        <v>51</v>
      </c>
      <c r="E65" s="469"/>
      <c r="F65" s="469"/>
      <c r="G65" s="464" t="s">
        <v>52</v>
      </c>
      <c r="H65" s="469"/>
      <c r="I65" s="38"/>
      <c r="J65" s="469"/>
      <c r="K65" s="469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12" ht="12">
      <c r="A66" s="84"/>
      <c r="B66" s="445"/>
      <c r="C66" s="84"/>
      <c r="D66" s="84"/>
      <c r="E66" s="84"/>
      <c r="F66" s="84"/>
      <c r="G66" s="84"/>
      <c r="H66" s="84"/>
      <c r="J66" s="84"/>
      <c r="K66" s="84"/>
      <c r="L66" s="16"/>
    </row>
    <row r="67" spans="1:12" ht="12">
      <c r="A67" s="84"/>
      <c r="B67" s="445"/>
      <c r="C67" s="84"/>
      <c r="D67" s="84"/>
      <c r="E67" s="84"/>
      <c r="F67" s="84"/>
      <c r="G67" s="84"/>
      <c r="H67" s="84"/>
      <c r="J67" s="84"/>
      <c r="K67" s="84"/>
      <c r="L67" s="16"/>
    </row>
    <row r="68" spans="1:12" ht="12">
      <c r="A68" s="84"/>
      <c r="B68" s="445"/>
      <c r="C68" s="84"/>
      <c r="D68" s="84"/>
      <c r="E68" s="84"/>
      <c r="F68" s="84"/>
      <c r="G68" s="84"/>
      <c r="H68" s="84"/>
      <c r="J68" s="84"/>
      <c r="K68" s="84"/>
      <c r="L68" s="16"/>
    </row>
    <row r="69" spans="1:12" ht="12">
      <c r="A69" s="84"/>
      <c r="B69" s="445"/>
      <c r="C69" s="84"/>
      <c r="D69" s="84"/>
      <c r="E69" s="84"/>
      <c r="F69" s="84"/>
      <c r="G69" s="84"/>
      <c r="H69" s="84"/>
      <c r="J69" s="84"/>
      <c r="K69" s="84"/>
      <c r="L69" s="16"/>
    </row>
    <row r="70" spans="1:12" ht="12">
      <c r="A70" s="84"/>
      <c r="B70" s="445"/>
      <c r="C70" s="84"/>
      <c r="D70" s="84"/>
      <c r="E70" s="84"/>
      <c r="F70" s="84"/>
      <c r="G70" s="84"/>
      <c r="H70" s="84"/>
      <c r="J70" s="84"/>
      <c r="K70" s="84"/>
      <c r="L70" s="16"/>
    </row>
    <row r="71" spans="1:12" ht="12">
      <c r="A71" s="84"/>
      <c r="B71" s="445"/>
      <c r="C71" s="84"/>
      <c r="D71" s="84"/>
      <c r="E71" s="84"/>
      <c r="F71" s="84"/>
      <c r="G71" s="84"/>
      <c r="H71" s="84"/>
      <c r="J71" s="84"/>
      <c r="K71" s="84"/>
      <c r="L71" s="16"/>
    </row>
    <row r="72" spans="1:12" ht="12">
      <c r="A72" s="84"/>
      <c r="B72" s="445"/>
      <c r="C72" s="84"/>
      <c r="D72" s="84"/>
      <c r="E72" s="84"/>
      <c r="F72" s="84"/>
      <c r="G72" s="84"/>
      <c r="H72" s="84"/>
      <c r="J72" s="84"/>
      <c r="K72" s="84"/>
      <c r="L72" s="16"/>
    </row>
    <row r="73" spans="1:12" ht="12">
      <c r="A73" s="84"/>
      <c r="B73" s="445"/>
      <c r="C73" s="84"/>
      <c r="D73" s="84"/>
      <c r="E73" s="84"/>
      <c r="F73" s="84"/>
      <c r="G73" s="84"/>
      <c r="H73" s="84"/>
      <c r="J73" s="84"/>
      <c r="K73" s="84"/>
      <c r="L73" s="16"/>
    </row>
    <row r="74" spans="1:12" ht="12">
      <c r="A74" s="84"/>
      <c r="B74" s="445"/>
      <c r="C74" s="84"/>
      <c r="D74" s="84"/>
      <c r="E74" s="84"/>
      <c r="F74" s="84"/>
      <c r="G74" s="84"/>
      <c r="H74" s="84"/>
      <c r="J74" s="84"/>
      <c r="K74" s="84"/>
      <c r="L74" s="16"/>
    </row>
    <row r="75" spans="1:12" ht="12">
      <c r="A75" s="84"/>
      <c r="B75" s="445"/>
      <c r="C75" s="84"/>
      <c r="D75" s="84"/>
      <c r="E75" s="84"/>
      <c r="F75" s="84"/>
      <c r="G75" s="84"/>
      <c r="H75" s="84"/>
      <c r="J75" s="84"/>
      <c r="K75" s="84"/>
      <c r="L75" s="16"/>
    </row>
    <row r="76" spans="1:31" s="2" customFormat="1" ht="12.75">
      <c r="A76" s="431"/>
      <c r="B76" s="448"/>
      <c r="C76" s="431"/>
      <c r="D76" s="466" t="s">
        <v>49</v>
      </c>
      <c r="E76" s="467"/>
      <c r="F76" s="468" t="s">
        <v>50</v>
      </c>
      <c r="G76" s="466" t="s">
        <v>49</v>
      </c>
      <c r="H76" s="467"/>
      <c r="I76" s="28"/>
      <c r="J76" s="509" t="s">
        <v>50</v>
      </c>
      <c r="K76" s="467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431"/>
      <c r="B77" s="470"/>
      <c r="C77" s="471"/>
      <c r="D77" s="471"/>
      <c r="E77" s="471"/>
      <c r="F77" s="471"/>
      <c r="G77" s="471"/>
      <c r="H77" s="471"/>
      <c r="I77" s="40"/>
      <c r="J77" s="471"/>
      <c r="K77" s="471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11" ht="12">
      <c r="A78" s="84"/>
      <c r="B78" s="84"/>
      <c r="C78" s="84"/>
      <c r="D78" s="84"/>
      <c r="E78" s="84"/>
      <c r="F78" s="84"/>
      <c r="G78" s="84"/>
      <c r="H78" s="84"/>
      <c r="J78" s="84"/>
      <c r="K78" s="84"/>
    </row>
    <row r="79" spans="1:11" ht="12">
      <c r="A79" s="84"/>
      <c r="B79" s="84"/>
      <c r="C79" s="84"/>
      <c r="D79" s="84"/>
      <c r="E79" s="84"/>
      <c r="F79" s="84"/>
      <c r="G79" s="84"/>
      <c r="H79" s="84"/>
      <c r="J79" s="84"/>
      <c r="K79" s="84"/>
    </row>
    <row r="80" spans="1:11" ht="12">
      <c r="A80" s="84"/>
      <c r="B80" s="84"/>
      <c r="C80" s="84"/>
      <c r="D80" s="84"/>
      <c r="E80" s="84"/>
      <c r="F80" s="84"/>
      <c r="G80" s="84"/>
      <c r="H80" s="84"/>
      <c r="J80" s="84"/>
      <c r="K80" s="84"/>
    </row>
    <row r="81" spans="1:31" s="2" customFormat="1" ht="6.95" customHeight="1" hidden="1">
      <c r="A81" s="431"/>
      <c r="B81" s="472"/>
      <c r="C81" s="473"/>
      <c r="D81" s="473"/>
      <c r="E81" s="473"/>
      <c r="F81" s="473"/>
      <c r="G81" s="473"/>
      <c r="H81" s="473"/>
      <c r="I81" s="42"/>
      <c r="J81" s="473"/>
      <c r="K81" s="473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431"/>
      <c r="B82" s="448"/>
      <c r="C82" s="446" t="s">
        <v>111</v>
      </c>
      <c r="D82" s="431"/>
      <c r="E82" s="431"/>
      <c r="F82" s="431"/>
      <c r="G82" s="431"/>
      <c r="H82" s="431"/>
      <c r="I82" s="25"/>
      <c r="J82" s="431"/>
      <c r="K82" s="431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431"/>
      <c r="B83" s="448"/>
      <c r="C83" s="431"/>
      <c r="D83" s="431"/>
      <c r="E83" s="431"/>
      <c r="F83" s="431"/>
      <c r="G83" s="431"/>
      <c r="H83" s="431"/>
      <c r="I83" s="25"/>
      <c r="J83" s="431"/>
      <c r="K83" s="431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431"/>
      <c r="B84" s="448"/>
      <c r="C84" s="447" t="s">
        <v>14</v>
      </c>
      <c r="D84" s="431"/>
      <c r="E84" s="431"/>
      <c r="F84" s="431"/>
      <c r="G84" s="431"/>
      <c r="H84" s="431"/>
      <c r="I84" s="25"/>
      <c r="J84" s="431"/>
      <c r="K84" s="431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431"/>
      <c r="B85" s="448"/>
      <c r="C85" s="431"/>
      <c r="D85" s="431"/>
      <c r="E85" s="609" t="str">
        <f>E7</f>
        <v>Rekonstrukce a modernizace-III.etapa</v>
      </c>
      <c r="F85" s="610"/>
      <c r="G85" s="610"/>
      <c r="H85" s="610"/>
      <c r="I85" s="25"/>
      <c r="J85" s="431"/>
      <c r="K85" s="431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431"/>
      <c r="B86" s="448"/>
      <c r="C86" s="447" t="s">
        <v>109</v>
      </c>
      <c r="D86" s="431"/>
      <c r="E86" s="431"/>
      <c r="F86" s="431"/>
      <c r="G86" s="431"/>
      <c r="H86" s="431"/>
      <c r="I86" s="25"/>
      <c r="J86" s="431"/>
      <c r="K86" s="431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431"/>
      <c r="B87" s="448"/>
      <c r="C87" s="431"/>
      <c r="D87" s="431"/>
      <c r="E87" s="611" t="str">
        <f>E9</f>
        <v>UHK-PK 8 - SO-08-Rekonstrukce střechy vrátnice</v>
      </c>
      <c r="F87" s="612"/>
      <c r="G87" s="612"/>
      <c r="H87" s="612"/>
      <c r="I87" s="25"/>
      <c r="J87" s="431"/>
      <c r="K87" s="431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431"/>
      <c r="B88" s="448"/>
      <c r="C88" s="431"/>
      <c r="D88" s="431"/>
      <c r="E88" s="431"/>
      <c r="F88" s="431"/>
      <c r="G88" s="431"/>
      <c r="H88" s="431"/>
      <c r="I88" s="25"/>
      <c r="J88" s="431"/>
      <c r="K88" s="431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431"/>
      <c r="B89" s="448"/>
      <c r="C89" s="447" t="s">
        <v>18</v>
      </c>
      <c r="D89" s="431"/>
      <c r="E89" s="431"/>
      <c r="F89" s="449" t="str">
        <f>F12</f>
        <v>Nový Hradec Králové</v>
      </c>
      <c r="G89" s="431"/>
      <c r="H89" s="431"/>
      <c r="I89" s="22" t="s">
        <v>20</v>
      </c>
      <c r="J89" s="505" t="str">
        <f>IF(J12="","",J12)</f>
        <v>12. 6. 2022</v>
      </c>
      <c r="K89" s="431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431"/>
      <c r="B90" s="448"/>
      <c r="C90" s="431"/>
      <c r="D90" s="431"/>
      <c r="E90" s="431"/>
      <c r="F90" s="431"/>
      <c r="G90" s="431"/>
      <c r="H90" s="431"/>
      <c r="I90" s="25"/>
      <c r="J90" s="431"/>
      <c r="K90" s="431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431"/>
      <c r="B91" s="448"/>
      <c r="C91" s="447" t="s">
        <v>22</v>
      </c>
      <c r="D91" s="431"/>
      <c r="E91" s="431"/>
      <c r="F91" s="449" t="str">
        <f>E15</f>
        <v>Univerzita Hradec Králové</v>
      </c>
      <c r="G91" s="431"/>
      <c r="H91" s="431"/>
      <c r="I91" s="22" t="s">
        <v>28</v>
      </c>
      <c r="J91" s="510" t="str">
        <f>E21</f>
        <v>Pridos Hradec Králové</v>
      </c>
      <c r="K91" s="431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431"/>
      <c r="B92" s="448"/>
      <c r="C92" s="447" t="s">
        <v>26</v>
      </c>
      <c r="D92" s="431"/>
      <c r="E92" s="431"/>
      <c r="F92" s="449" t="str">
        <f>IF(E18="","",E18)</f>
        <v>bude určen ve výběrovém řízení</v>
      </c>
      <c r="G92" s="431"/>
      <c r="H92" s="431"/>
      <c r="I92" s="22" t="s">
        <v>31</v>
      </c>
      <c r="J92" s="510" t="str">
        <f>E24</f>
        <v>Ing.Pavel Michálek</v>
      </c>
      <c r="K92" s="431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431"/>
      <c r="B93" s="448"/>
      <c r="C93" s="431"/>
      <c r="D93" s="431"/>
      <c r="E93" s="431"/>
      <c r="F93" s="431"/>
      <c r="G93" s="431"/>
      <c r="H93" s="431"/>
      <c r="I93" s="25"/>
      <c r="J93" s="431"/>
      <c r="K93" s="431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431"/>
      <c r="B94" s="448"/>
      <c r="C94" s="474" t="s">
        <v>112</v>
      </c>
      <c r="D94" s="457"/>
      <c r="E94" s="457"/>
      <c r="F94" s="457"/>
      <c r="G94" s="457"/>
      <c r="H94" s="457"/>
      <c r="I94" s="93"/>
      <c r="J94" s="511" t="s">
        <v>113</v>
      </c>
      <c r="K94" s="457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431"/>
      <c r="B95" s="448"/>
      <c r="C95" s="431"/>
      <c r="D95" s="431"/>
      <c r="E95" s="431"/>
      <c r="F95" s="431"/>
      <c r="G95" s="431"/>
      <c r="H95" s="431"/>
      <c r="I95" s="25"/>
      <c r="J95" s="431"/>
      <c r="K95" s="431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431"/>
      <c r="B96" s="448"/>
      <c r="C96" s="475" t="s">
        <v>114</v>
      </c>
      <c r="D96" s="431"/>
      <c r="E96" s="431"/>
      <c r="F96" s="431"/>
      <c r="G96" s="431"/>
      <c r="H96" s="431"/>
      <c r="I96" s="25"/>
      <c r="J96" s="506">
        <f>J125</f>
        <v>0</v>
      </c>
      <c r="K96" s="431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1:12" s="6" customFormat="1" ht="24.95" customHeight="1" hidden="1">
      <c r="A97" s="476"/>
      <c r="B97" s="477"/>
      <c r="C97" s="476"/>
      <c r="D97" s="478" t="s">
        <v>116</v>
      </c>
      <c r="E97" s="479"/>
      <c r="F97" s="479"/>
      <c r="G97" s="479"/>
      <c r="H97" s="479"/>
      <c r="I97" s="106"/>
      <c r="J97" s="512">
        <f>J126</f>
        <v>0</v>
      </c>
      <c r="K97" s="476"/>
      <c r="L97" s="104"/>
    </row>
    <row r="98" spans="1:12" s="7" customFormat="1" ht="19.9" customHeight="1" hidden="1">
      <c r="A98" s="480"/>
      <c r="B98" s="481"/>
      <c r="C98" s="480"/>
      <c r="D98" s="482" t="s">
        <v>119</v>
      </c>
      <c r="E98" s="483"/>
      <c r="F98" s="483"/>
      <c r="G98" s="483"/>
      <c r="H98" s="483"/>
      <c r="I98" s="110"/>
      <c r="J98" s="513">
        <f>J127</f>
        <v>0</v>
      </c>
      <c r="K98" s="480"/>
      <c r="L98" s="108"/>
    </row>
    <row r="99" spans="1:12" s="6" customFormat="1" ht="24.95" customHeight="1" hidden="1">
      <c r="A99" s="476"/>
      <c r="B99" s="477"/>
      <c r="C99" s="476"/>
      <c r="D99" s="478" t="s">
        <v>121</v>
      </c>
      <c r="E99" s="479"/>
      <c r="F99" s="479"/>
      <c r="G99" s="479"/>
      <c r="H99" s="479"/>
      <c r="I99" s="106"/>
      <c r="J99" s="512">
        <f>J133</f>
        <v>0</v>
      </c>
      <c r="K99" s="476"/>
      <c r="L99" s="104"/>
    </row>
    <row r="100" spans="1:12" s="7" customFormat="1" ht="19.9" customHeight="1" hidden="1">
      <c r="A100" s="480"/>
      <c r="B100" s="481"/>
      <c r="C100" s="480"/>
      <c r="D100" s="482" t="s">
        <v>480</v>
      </c>
      <c r="E100" s="483"/>
      <c r="F100" s="483"/>
      <c r="G100" s="483"/>
      <c r="H100" s="483"/>
      <c r="I100" s="110"/>
      <c r="J100" s="513">
        <f>J134</f>
        <v>0</v>
      </c>
      <c r="K100" s="480"/>
      <c r="L100" s="108"/>
    </row>
    <row r="101" spans="1:12" s="7" customFormat="1" ht="19.9" customHeight="1" hidden="1">
      <c r="A101" s="480"/>
      <c r="B101" s="481"/>
      <c r="C101" s="480"/>
      <c r="D101" s="482" t="s">
        <v>481</v>
      </c>
      <c r="E101" s="483"/>
      <c r="F101" s="483"/>
      <c r="G101" s="483"/>
      <c r="H101" s="483"/>
      <c r="I101" s="110"/>
      <c r="J101" s="513">
        <f>J159</f>
        <v>0</v>
      </c>
      <c r="K101" s="480"/>
      <c r="L101" s="108"/>
    </row>
    <row r="102" spans="1:12" s="7" customFormat="1" ht="19.9" customHeight="1" hidden="1">
      <c r="A102" s="480"/>
      <c r="B102" s="481"/>
      <c r="C102" s="480"/>
      <c r="D102" s="482" t="s">
        <v>122</v>
      </c>
      <c r="E102" s="483"/>
      <c r="F102" s="483"/>
      <c r="G102" s="483"/>
      <c r="H102" s="483"/>
      <c r="I102" s="110"/>
      <c r="J102" s="513">
        <f>J168</f>
        <v>0</v>
      </c>
      <c r="K102" s="480"/>
      <c r="L102" s="108"/>
    </row>
    <row r="103" spans="1:12" s="7" customFormat="1" ht="19.9" customHeight="1" hidden="1">
      <c r="A103" s="480"/>
      <c r="B103" s="481"/>
      <c r="C103" s="480"/>
      <c r="D103" s="482" t="s">
        <v>482</v>
      </c>
      <c r="E103" s="483"/>
      <c r="F103" s="483"/>
      <c r="G103" s="483"/>
      <c r="H103" s="483"/>
      <c r="I103" s="110"/>
      <c r="J103" s="513">
        <f>J175</f>
        <v>0</v>
      </c>
      <c r="K103" s="480"/>
      <c r="L103" s="108"/>
    </row>
    <row r="104" spans="1:12" s="7" customFormat="1" ht="19.9" customHeight="1" hidden="1">
      <c r="A104" s="480"/>
      <c r="B104" s="481"/>
      <c r="C104" s="480"/>
      <c r="D104" s="482" t="s">
        <v>483</v>
      </c>
      <c r="E104" s="483"/>
      <c r="F104" s="483"/>
      <c r="G104" s="483"/>
      <c r="H104" s="483"/>
      <c r="I104" s="110"/>
      <c r="J104" s="513">
        <f>J179</f>
        <v>0</v>
      </c>
      <c r="K104" s="480"/>
      <c r="L104" s="108"/>
    </row>
    <row r="105" spans="1:12" s="7" customFormat="1" ht="19.9" customHeight="1" hidden="1">
      <c r="A105" s="480"/>
      <c r="B105" s="481"/>
      <c r="C105" s="480"/>
      <c r="D105" s="482" t="s">
        <v>484</v>
      </c>
      <c r="E105" s="483"/>
      <c r="F105" s="483"/>
      <c r="G105" s="483"/>
      <c r="H105" s="483"/>
      <c r="I105" s="110"/>
      <c r="J105" s="513">
        <f>J187</f>
        <v>0</v>
      </c>
      <c r="K105" s="480"/>
      <c r="L105" s="108"/>
    </row>
    <row r="106" spans="1:31" s="2" customFormat="1" ht="21.75" customHeight="1" hidden="1">
      <c r="A106" s="431"/>
      <c r="B106" s="448"/>
      <c r="C106" s="431"/>
      <c r="D106" s="431"/>
      <c r="E106" s="431"/>
      <c r="F106" s="431"/>
      <c r="G106" s="431"/>
      <c r="H106" s="431"/>
      <c r="I106" s="25"/>
      <c r="J106" s="431"/>
      <c r="K106" s="431"/>
      <c r="L106" s="34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6.95" customHeight="1" hidden="1">
      <c r="A107" s="431"/>
      <c r="B107" s="470"/>
      <c r="C107" s="471"/>
      <c r="D107" s="471"/>
      <c r="E107" s="471"/>
      <c r="F107" s="471"/>
      <c r="G107" s="471"/>
      <c r="H107" s="471"/>
      <c r="I107" s="40"/>
      <c r="J107" s="471"/>
      <c r="K107" s="471"/>
      <c r="L107" s="3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11" ht="12" hidden="1">
      <c r="A108" s="84"/>
      <c r="B108" s="84"/>
      <c r="C108" s="84"/>
      <c r="D108" s="84"/>
      <c r="E108" s="84"/>
      <c r="F108" s="84"/>
      <c r="G108" s="84"/>
      <c r="H108" s="84"/>
      <c r="J108" s="84"/>
      <c r="K108" s="84"/>
    </row>
    <row r="109" spans="1:11" ht="12" hidden="1">
      <c r="A109" s="84"/>
      <c r="B109" s="84"/>
      <c r="C109" s="84"/>
      <c r="D109" s="84"/>
      <c r="E109" s="84"/>
      <c r="F109" s="84"/>
      <c r="G109" s="84"/>
      <c r="H109" s="84"/>
      <c r="J109" s="84"/>
      <c r="K109" s="84"/>
    </row>
    <row r="110" spans="1:11" ht="12" hidden="1">
      <c r="A110" s="84"/>
      <c r="B110" s="84"/>
      <c r="C110" s="84"/>
      <c r="D110" s="84"/>
      <c r="E110" s="84"/>
      <c r="F110" s="84"/>
      <c r="G110" s="84"/>
      <c r="H110" s="84"/>
      <c r="J110" s="84"/>
      <c r="K110" s="84"/>
    </row>
    <row r="111" spans="1:31" s="2" customFormat="1" ht="6.95" customHeight="1">
      <c r="A111" s="431"/>
      <c r="B111" s="472"/>
      <c r="C111" s="473"/>
      <c r="D111" s="473"/>
      <c r="E111" s="473"/>
      <c r="F111" s="473"/>
      <c r="G111" s="473"/>
      <c r="H111" s="473"/>
      <c r="I111" s="42"/>
      <c r="J111" s="473"/>
      <c r="K111" s="473"/>
      <c r="L111" s="3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24.95" customHeight="1">
      <c r="A112" s="431"/>
      <c r="B112" s="448"/>
      <c r="C112" s="446" t="s">
        <v>132</v>
      </c>
      <c r="D112" s="431"/>
      <c r="E112" s="431"/>
      <c r="F112" s="431"/>
      <c r="G112" s="431"/>
      <c r="H112" s="431"/>
      <c r="I112" s="25"/>
      <c r="J112" s="431"/>
      <c r="K112" s="431"/>
      <c r="L112" s="3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6.95" customHeight="1">
      <c r="A113" s="431"/>
      <c r="B113" s="448"/>
      <c r="C113" s="431"/>
      <c r="D113" s="431"/>
      <c r="E113" s="431"/>
      <c r="F113" s="431"/>
      <c r="G113" s="431"/>
      <c r="H113" s="431"/>
      <c r="I113" s="25"/>
      <c r="J113" s="431"/>
      <c r="K113" s="431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12" customHeight="1">
      <c r="A114" s="431"/>
      <c r="B114" s="448"/>
      <c r="C114" s="447" t="s">
        <v>14</v>
      </c>
      <c r="D114" s="431"/>
      <c r="E114" s="431"/>
      <c r="F114" s="431"/>
      <c r="G114" s="431"/>
      <c r="H114" s="431"/>
      <c r="I114" s="25"/>
      <c r="J114" s="431"/>
      <c r="K114" s="431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16.5" customHeight="1">
      <c r="A115" s="431"/>
      <c r="B115" s="448"/>
      <c r="C115" s="431"/>
      <c r="D115" s="431"/>
      <c r="E115" s="609" t="str">
        <f>E7</f>
        <v>Rekonstrukce a modernizace-III.etapa</v>
      </c>
      <c r="F115" s="610"/>
      <c r="G115" s="610"/>
      <c r="H115" s="610"/>
      <c r="I115" s="25"/>
      <c r="J115" s="431"/>
      <c r="K115" s="431"/>
      <c r="L115" s="3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2" customHeight="1">
      <c r="A116" s="431"/>
      <c r="B116" s="448"/>
      <c r="C116" s="447" t="s">
        <v>109</v>
      </c>
      <c r="D116" s="431"/>
      <c r="E116" s="431"/>
      <c r="F116" s="431"/>
      <c r="G116" s="431"/>
      <c r="H116" s="431"/>
      <c r="I116" s="25"/>
      <c r="J116" s="431"/>
      <c r="K116" s="431"/>
      <c r="L116" s="3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16.5" customHeight="1">
      <c r="A117" s="431"/>
      <c r="B117" s="448"/>
      <c r="C117" s="431"/>
      <c r="D117" s="431"/>
      <c r="E117" s="611" t="str">
        <f>E9</f>
        <v>UHK-PK 8 - SO-08-Rekonstrukce střechy vrátnice</v>
      </c>
      <c r="F117" s="612"/>
      <c r="G117" s="612"/>
      <c r="H117" s="612"/>
      <c r="I117" s="25"/>
      <c r="J117" s="431"/>
      <c r="K117" s="431"/>
      <c r="L117" s="3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" customFormat="1" ht="6.95" customHeight="1">
      <c r="A118" s="431"/>
      <c r="B118" s="448"/>
      <c r="C118" s="431"/>
      <c r="D118" s="431"/>
      <c r="E118" s="431"/>
      <c r="F118" s="431"/>
      <c r="G118" s="431"/>
      <c r="H118" s="431"/>
      <c r="I118" s="25"/>
      <c r="J118" s="431"/>
      <c r="K118" s="431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12" customHeight="1">
      <c r="A119" s="431"/>
      <c r="B119" s="448"/>
      <c r="C119" s="447" t="s">
        <v>18</v>
      </c>
      <c r="D119" s="431"/>
      <c r="E119" s="431"/>
      <c r="F119" s="449" t="str">
        <f>F12</f>
        <v>Nový Hradec Králové</v>
      </c>
      <c r="G119" s="431"/>
      <c r="H119" s="431"/>
      <c r="I119" s="22" t="s">
        <v>20</v>
      </c>
      <c r="J119" s="505" t="str">
        <f>IF(J12="","",J12)</f>
        <v>12. 6. 2022</v>
      </c>
      <c r="K119" s="431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431"/>
      <c r="B120" s="448"/>
      <c r="C120" s="431"/>
      <c r="D120" s="431"/>
      <c r="E120" s="431"/>
      <c r="F120" s="431"/>
      <c r="G120" s="431"/>
      <c r="H120" s="431"/>
      <c r="I120" s="25"/>
      <c r="J120" s="431"/>
      <c r="K120" s="431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5.2" customHeight="1">
      <c r="A121" s="431"/>
      <c r="B121" s="448"/>
      <c r="C121" s="447" t="s">
        <v>22</v>
      </c>
      <c r="D121" s="431"/>
      <c r="E121" s="431"/>
      <c r="F121" s="449" t="str">
        <f>E15</f>
        <v>Univerzita Hradec Králové</v>
      </c>
      <c r="G121" s="431"/>
      <c r="H121" s="431"/>
      <c r="I121" s="22" t="s">
        <v>28</v>
      </c>
      <c r="J121" s="510" t="str">
        <f>E21</f>
        <v>Pridos Hradec Králové</v>
      </c>
      <c r="K121" s="431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5.2" customHeight="1">
      <c r="A122" s="431"/>
      <c r="B122" s="448"/>
      <c r="C122" s="447" t="s">
        <v>26</v>
      </c>
      <c r="D122" s="431"/>
      <c r="E122" s="431"/>
      <c r="F122" s="449" t="str">
        <f>IF(E18="","",E18)</f>
        <v>bude určen ve výběrovém řízení</v>
      </c>
      <c r="G122" s="431"/>
      <c r="H122" s="431"/>
      <c r="I122" s="22" t="s">
        <v>31</v>
      </c>
      <c r="J122" s="510" t="str">
        <f>E24</f>
        <v>Ing.Pavel Michálek</v>
      </c>
      <c r="K122" s="431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0.35" customHeight="1">
      <c r="A123" s="431"/>
      <c r="B123" s="448"/>
      <c r="C123" s="431"/>
      <c r="D123" s="431"/>
      <c r="E123" s="431"/>
      <c r="F123" s="431"/>
      <c r="G123" s="431"/>
      <c r="H123" s="431"/>
      <c r="I123" s="25"/>
      <c r="J123" s="431"/>
      <c r="K123" s="431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8" customFormat="1" ht="29.25" customHeight="1">
      <c r="A124" s="484"/>
      <c r="B124" s="485"/>
      <c r="C124" s="486" t="s">
        <v>133</v>
      </c>
      <c r="D124" s="487" t="s">
        <v>59</v>
      </c>
      <c r="E124" s="487" t="s">
        <v>55</v>
      </c>
      <c r="F124" s="487" t="s">
        <v>56</v>
      </c>
      <c r="G124" s="487" t="s">
        <v>134</v>
      </c>
      <c r="H124" s="487" t="s">
        <v>135</v>
      </c>
      <c r="I124" s="115" t="s">
        <v>136</v>
      </c>
      <c r="J124" s="487" t="s">
        <v>113</v>
      </c>
      <c r="K124" s="514" t="s">
        <v>137</v>
      </c>
      <c r="L124" s="117"/>
      <c r="M124" s="54" t="s">
        <v>1</v>
      </c>
      <c r="N124" s="55" t="s">
        <v>38</v>
      </c>
      <c r="O124" s="55" t="s">
        <v>138</v>
      </c>
      <c r="P124" s="55" t="s">
        <v>139</v>
      </c>
      <c r="Q124" s="55" t="s">
        <v>140</v>
      </c>
      <c r="R124" s="55" t="s">
        <v>141</v>
      </c>
      <c r="S124" s="55" t="s">
        <v>142</v>
      </c>
      <c r="T124" s="56" t="s">
        <v>143</v>
      </c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</row>
    <row r="125" spans="1:63" s="2" customFormat="1" ht="22.9" customHeight="1">
      <c r="A125" s="431"/>
      <c r="B125" s="448"/>
      <c r="C125" s="430" t="s">
        <v>144</v>
      </c>
      <c r="D125" s="431"/>
      <c r="E125" s="431"/>
      <c r="F125" s="431"/>
      <c r="G125" s="431"/>
      <c r="H125" s="431"/>
      <c r="I125" s="25"/>
      <c r="J125" s="440">
        <f>J126+J133</f>
        <v>0</v>
      </c>
      <c r="K125" s="431"/>
      <c r="L125" s="26"/>
      <c r="M125" s="57"/>
      <c r="N125" s="48"/>
      <c r="O125" s="58"/>
      <c r="P125" s="119">
        <f>P126+P133</f>
        <v>154.85636200000002</v>
      </c>
      <c r="Q125" s="58"/>
      <c r="R125" s="119">
        <f>R126+R133</f>
        <v>1.1421887999999998</v>
      </c>
      <c r="S125" s="58"/>
      <c r="T125" s="120">
        <f>T126+T133</f>
        <v>1.001412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T125" s="13" t="s">
        <v>73</v>
      </c>
      <c r="AU125" s="13" t="s">
        <v>115</v>
      </c>
      <c r="BK125" s="121">
        <f>BK126+BK133</f>
        <v>0</v>
      </c>
    </row>
    <row r="126" spans="1:63" s="9" customFormat="1" ht="25.9" customHeight="1">
      <c r="A126" s="427"/>
      <c r="B126" s="488"/>
      <c r="C126" s="427"/>
      <c r="D126" s="432" t="s">
        <v>73</v>
      </c>
      <c r="E126" s="433" t="s">
        <v>145</v>
      </c>
      <c r="F126" s="433" t="s">
        <v>146</v>
      </c>
      <c r="G126" s="427"/>
      <c r="H126" s="427"/>
      <c r="J126" s="441">
        <f>BK126</f>
        <v>0</v>
      </c>
      <c r="K126" s="427"/>
      <c r="L126" s="122"/>
      <c r="M126" s="126"/>
      <c r="N126" s="127"/>
      <c r="O126" s="127"/>
      <c r="P126" s="128">
        <f>P127</f>
        <v>3.5325620000000004</v>
      </c>
      <c r="Q126" s="127"/>
      <c r="R126" s="128">
        <f>R127</f>
        <v>0</v>
      </c>
      <c r="S126" s="127"/>
      <c r="T126" s="129">
        <f>T127</f>
        <v>0</v>
      </c>
      <c r="AR126" s="123" t="s">
        <v>82</v>
      </c>
      <c r="AT126" s="130" t="s">
        <v>73</v>
      </c>
      <c r="AU126" s="130" t="s">
        <v>74</v>
      </c>
      <c r="AY126" s="123" t="s">
        <v>147</v>
      </c>
      <c r="BK126" s="131">
        <f>BK127</f>
        <v>0</v>
      </c>
    </row>
    <row r="127" spans="1:63" s="9" customFormat="1" ht="22.9" customHeight="1">
      <c r="A127" s="427"/>
      <c r="B127" s="488"/>
      <c r="C127" s="427"/>
      <c r="D127" s="432" t="s">
        <v>73</v>
      </c>
      <c r="E127" s="434" t="s">
        <v>245</v>
      </c>
      <c r="F127" s="434" t="s">
        <v>246</v>
      </c>
      <c r="G127" s="427"/>
      <c r="H127" s="427"/>
      <c r="J127" s="442">
        <f>BK127</f>
        <v>0</v>
      </c>
      <c r="K127" s="427"/>
      <c r="L127" s="122"/>
      <c r="M127" s="126"/>
      <c r="N127" s="127"/>
      <c r="O127" s="127"/>
      <c r="P127" s="128">
        <f>SUM(P128:P132)</f>
        <v>3.5325620000000004</v>
      </c>
      <c r="Q127" s="127"/>
      <c r="R127" s="128">
        <f>SUM(R128:R132)</f>
        <v>0</v>
      </c>
      <c r="S127" s="127"/>
      <c r="T127" s="129">
        <f>SUM(T128:T132)</f>
        <v>0</v>
      </c>
      <c r="AR127" s="123" t="s">
        <v>82</v>
      </c>
      <c r="AT127" s="130" t="s">
        <v>73</v>
      </c>
      <c r="AU127" s="130" t="s">
        <v>82</v>
      </c>
      <c r="AY127" s="123" t="s">
        <v>147</v>
      </c>
      <c r="BK127" s="131">
        <f>SUM(BK128:BK132)</f>
        <v>0</v>
      </c>
    </row>
    <row r="128" spans="1:65" s="2" customFormat="1" ht="24.2" customHeight="1">
      <c r="A128" s="431"/>
      <c r="B128" s="448"/>
      <c r="C128" s="435" t="s">
        <v>82</v>
      </c>
      <c r="D128" s="435" t="s">
        <v>150</v>
      </c>
      <c r="E128" s="436" t="s">
        <v>247</v>
      </c>
      <c r="F128" s="437" t="s">
        <v>248</v>
      </c>
      <c r="G128" s="438" t="s">
        <v>190</v>
      </c>
      <c r="H128" s="439">
        <v>1.364</v>
      </c>
      <c r="I128" s="331"/>
      <c r="J128" s="425">
        <f>ROUND(I128*H128,2)</f>
        <v>0</v>
      </c>
      <c r="K128" s="437" t="s">
        <v>154</v>
      </c>
      <c r="L128" s="26"/>
      <c r="M128" s="141" t="s">
        <v>1</v>
      </c>
      <c r="N128" s="142" t="s">
        <v>39</v>
      </c>
      <c r="O128" s="143">
        <v>2.42</v>
      </c>
      <c r="P128" s="143">
        <f>O128*H128</f>
        <v>3.3008800000000003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5" t="s">
        <v>155</v>
      </c>
      <c r="AT128" s="145" t="s">
        <v>150</v>
      </c>
      <c r="AU128" s="145" t="s">
        <v>84</v>
      </c>
      <c r="AY128" s="13" t="s">
        <v>147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3" t="s">
        <v>82</v>
      </c>
      <c r="BK128" s="146">
        <f>ROUND(I128*H128,2)</f>
        <v>0</v>
      </c>
      <c r="BL128" s="13" t="s">
        <v>155</v>
      </c>
      <c r="BM128" s="145" t="s">
        <v>485</v>
      </c>
    </row>
    <row r="129" spans="1:65" s="2" customFormat="1" ht="24.2" customHeight="1">
      <c r="A129" s="431"/>
      <c r="B129" s="448"/>
      <c r="C129" s="435" t="s">
        <v>84</v>
      </c>
      <c r="D129" s="435" t="s">
        <v>150</v>
      </c>
      <c r="E129" s="436" t="s">
        <v>251</v>
      </c>
      <c r="F129" s="437" t="s">
        <v>252</v>
      </c>
      <c r="G129" s="438" t="s">
        <v>190</v>
      </c>
      <c r="H129" s="439">
        <v>1.364</v>
      </c>
      <c r="I129" s="331"/>
      <c r="J129" s="425">
        <f>ROUND(I129*H129,2)</f>
        <v>0</v>
      </c>
      <c r="K129" s="437" t="s">
        <v>154</v>
      </c>
      <c r="L129" s="26"/>
      <c r="M129" s="141" t="s">
        <v>1</v>
      </c>
      <c r="N129" s="142" t="s">
        <v>39</v>
      </c>
      <c r="O129" s="143">
        <v>0.125</v>
      </c>
      <c r="P129" s="143">
        <f>O129*H129</f>
        <v>0.1705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5" t="s">
        <v>155</v>
      </c>
      <c r="AT129" s="145" t="s">
        <v>150</v>
      </c>
      <c r="AU129" s="145" t="s">
        <v>84</v>
      </c>
      <c r="AY129" s="13" t="s">
        <v>147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3" t="s">
        <v>82</v>
      </c>
      <c r="BK129" s="146">
        <f>ROUND(I129*H129,2)</f>
        <v>0</v>
      </c>
      <c r="BL129" s="13" t="s">
        <v>155</v>
      </c>
      <c r="BM129" s="145" t="s">
        <v>486</v>
      </c>
    </row>
    <row r="130" spans="1:65" s="2" customFormat="1" ht="24.2" customHeight="1">
      <c r="A130" s="431"/>
      <c r="B130" s="448"/>
      <c r="C130" s="435" t="s">
        <v>162</v>
      </c>
      <c r="D130" s="435" t="s">
        <v>150</v>
      </c>
      <c r="E130" s="436" t="s">
        <v>255</v>
      </c>
      <c r="F130" s="437" t="s">
        <v>256</v>
      </c>
      <c r="G130" s="438" t="s">
        <v>190</v>
      </c>
      <c r="H130" s="439">
        <v>10.197</v>
      </c>
      <c r="I130" s="331"/>
      <c r="J130" s="425">
        <f>ROUND(I130*H130,2)</f>
        <v>0</v>
      </c>
      <c r="K130" s="437" t="s">
        <v>154</v>
      </c>
      <c r="L130" s="26"/>
      <c r="M130" s="141" t="s">
        <v>1</v>
      </c>
      <c r="N130" s="142" t="s">
        <v>39</v>
      </c>
      <c r="O130" s="143">
        <v>0.006</v>
      </c>
      <c r="P130" s="143">
        <f>O130*H130</f>
        <v>0.06118199999999999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5" t="s">
        <v>155</v>
      </c>
      <c r="AT130" s="145" t="s">
        <v>150</v>
      </c>
      <c r="AU130" s="145" t="s">
        <v>84</v>
      </c>
      <c r="AY130" s="13" t="s">
        <v>147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3" t="s">
        <v>82</v>
      </c>
      <c r="BK130" s="146">
        <f>ROUND(I130*H130,2)</f>
        <v>0</v>
      </c>
      <c r="BL130" s="13" t="s">
        <v>155</v>
      </c>
      <c r="BM130" s="145" t="s">
        <v>487</v>
      </c>
    </row>
    <row r="131" spans="1:51" s="10" customFormat="1" ht="12">
      <c r="A131" s="489"/>
      <c r="B131" s="490"/>
      <c r="C131" s="489"/>
      <c r="D131" s="491" t="s">
        <v>157</v>
      </c>
      <c r="E131" s="492" t="s">
        <v>1</v>
      </c>
      <c r="F131" s="493" t="s">
        <v>488</v>
      </c>
      <c r="G131" s="489"/>
      <c r="H131" s="494">
        <v>10.197</v>
      </c>
      <c r="J131" s="489"/>
      <c r="K131" s="489"/>
      <c r="L131" s="147"/>
      <c r="M131" s="152"/>
      <c r="N131" s="153"/>
      <c r="O131" s="153"/>
      <c r="P131" s="153"/>
      <c r="Q131" s="153"/>
      <c r="R131" s="153"/>
      <c r="S131" s="153"/>
      <c r="T131" s="154"/>
      <c r="AT131" s="149" t="s">
        <v>157</v>
      </c>
      <c r="AU131" s="149" t="s">
        <v>84</v>
      </c>
      <c r="AV131" s="10" t="s">
        <v>84</v>
      </c>
      <c r="AW131" s="10" t="s">
        <v>30</v>
      </c>
      <c r="AX131" s="10" t="s">
        <v>82</v>
      </c>
      <c r="AY131" s="149" t="s">
        <v>147</v>
      </c>
    </row>
    <row r="132" spans="1:65" s="2" customFormat="1" ht="33" customHeight="1">
      <c r="A132" s="431"/>
      <c r="B132" s="448"/>
      <c r="C132" s="435" t="s">
        <v>155</v>
      </c>
      <c r="D132" s="435" t="s">
        <v>150</v>
      </c>
      <c r="E132" s="436" t="s">
        <v>489</v>
      </c>
      <c r="F132" s="437" t="s">
        <v>490</v>
      </c>
      <c r="G132" s="438" t="s">
        <v>190</v>
      </c>
      <c r="H132" s="439">
        <v>1.133</v>
      </c>
      <c r="I132" s="331"/>
      <c r="J132" s="425">
        <f>ROUND(I132*H132,2)</f>
        <v>0</v>
      </c>
      <c r="K132" s="437" t="s">
        <v>154</v>
      </c>
      <c r="L132" s="26"/>
      <c r="M132" s="141" t="s">
        <v>1</v>
      </c>
      <c r="N132" s="142" t="s">
        <v>39</v>
      </c>
      <c r="O132" s="143">
        <v>0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5" t="s">
        <v>155</v>
      </c>
      <c r="AT132" s="145" t="s">
        <v>150</v>
      </c>
      <c r="AU132" s="145" t="s">
        <v>84</v>
      </c>
      <c r="AY132" s="13" t="s">
        <v>147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3" t="s">
        <v>82</v>
      </c>
      <c r="BK132" s="146">
        <f>ROUND(I132*H132,2)</f>
        <v>0</v>
      </c>
      <c r="BL132" s="13" t="s">
        <v>155</v>
      </c>
      <c r="BM132" s="145" t="s">
        <v>491</v>
      </c>
    </row>
    <row r="133" spans="1:63" s="9" customFormat="1" ht="25.9" customHeight="1">
      <c r="A133" s="427"/>
      <c r="B133" s="488"/>
      <c r="C133" s="427"/>
      <c r="D133" s="432" t="s">
        <v>73</v>
      </c>
      <c r="E133" s="433" t="s">
        <v>269</v>
      </c>
      <c r="F133" s="433" t="s">
        <v>270</v>
      </c>
      <c r="G133" s="427"/>
      <c r="H133" s="427"/>
      <c r="J133" s="441">
        <f>J134+J159+J168+J173+J175+J179+J187</f>
        <v>0</v>
      </c>
      <c r="K133" s="427"/>
      <c r="L133" s="122"/>
      <c r="M133" s="126"/>
      <c r="N133" s="127"/>
      <c r="O133" s="127"/>
      <c r="P133" s="128">
        <f>P134+P159+P168+P175+P179+P187</f>
        <v>151.3238</v>
      </c>
      <c r="Q133" s="127"/>
      <c r="R133" s="128">
        <f>R134+R159+R168+R175+R179+R187</f>
        <v>1.1421887999999998</v>
      </c>
      <c r="S133" s="127"/>
      <c r="T133" s="129">
        <f>T134+T159+T168+T175+T179+T187</f>
        <v>1.001412</v>
      </c>
      <c r="AR133" s="123" t="s">
        <v>84</v>
      </c>
      <c r="AT133" s="130" t="s">
        <v>73</v>
      </c>
      <c r="AU133" s="130" t="s">
        <v>74</v>
      </c>
      <c r="AY133" s="123" t="s">
        <v>147</v>
      </c>
      <c r="BK133" s="131">
        <f>BK134+BK159+BK168+BK175+BK179+BK187</f>
        <v>0</v>
      </c>
    </row>
    <row r="134" spans="1:63" s="9" customFormat="1" ht="22.9" customHeight="1">
      <c r="A134" s="427"/>
      <c r="B134" s="488"/>
      <c r="C134" s="427"/>
      <c r="D134" s="432" t="s">
        <v>73</v>
      </c>
      <c r="E134" s="434" t="s">
        <v>492</v>
      </c>
      <c r="F134" s="434" t="s">
        <v>493</v>
      </c>
      <c r="G134" s="427"/>
      <c r="H134" s="427"/>
      <c r="J134" s="442">
        <f>SUM(J135:J158)</f>
        <v>0</v>
      </c>
      <c r="K134" s="427"/>
      <c r="L134" s="122"/>
      <c r="M134" s="126"/>
      <c r="N134" s="127"/>
      <c r="O134" s="127"/>
      <c r="P134" s="128">
        <f>SUM(P135:P158)</f>
        <v>17.159999999999997</v>
      </c>
      <c r="Q134" s="127"/>
      <c r="R134" s="128">
        <f>SUM(R135:R158)</f>
        <v>0</v>
      </c>
      <c r="S134" s="127"/>
      <c r="T134" s="129">
        <f>SUM(T135:T158)</f>
        <v>0.77352</v>
      </c>
      <c r="AR134" s="123" t="s">
        <v>84</v>
      </c>
      <c r="AT134" s="130" t="s">
        <v>73</v>
      </c>
      <c r="AU134" s="130" t="s">
        <v>82</v>
      </c>
      <c r="AY134" s="123" t="s">
        <v>147</v>
      </c>
      <c r="BK134" s="131">
        <f>SUM(BK135:BK158)</f>
        <v>0</v>
      </c>
    </row>
    <row r="135" spans="1:65" s="2" customFormat="1" ht="16.5" customHeight="1">
      <c r="A135" s="431"/>
      <c r="B135" s="448"/>
      <c r="C135" s="435" t="s">
        <v>168</v>
      </c>
      <c r="D135" s="435" t="s">
        <v>150</v>
      </c>
      <c r="E135" s="436" t="s">
        <v>494</v>
      </c>
      <c r="F135" s="437" t="s">
        <v>495</v>
      </c>
      <c r="G135" s="438" t="s">
        <v>335</v>
      </c>
      <c r="H135" s="439">
        <v>85</v>
      </c>
      <c r="I135" s="331"/>
      <c r="J135" s="425">
        <f>ROUND(I135*H135,2)</f>
        <v>0</v>
      </c>
      <c r="K135" s="437" t="s">
        <v>1</v>
      </c>
      <c r="L135" s="26"/>
      <c r="M135" s="141" t="s">
        <v>1</v>
      </c>
      <c r="N135" s="142" t="s">
        <v>39</v>
      </c>
      <c r="O135" s="143">
        <v>0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221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82</v>
      </c>
      <c r="BK135" s="146">
        <f>ROUND(I135*H135,2)</f>
        <v>0</v>
      </c>
      <c r="BL135" s="13" t="s">
        <v>221</v>
      </c>
      <c r="BM135" s="145" t="s">
        <v>496</v>
      </c>
    </row>
    <row r="136" spans="1:51" s="10" customFormat="1" ht="12">
      <c r="A136" s="489"/>
      <c r="B136" s="490"/>
      <c r="C136" s="489"/>
      <c r="D136" s="491" t="s">
        <v>157</v>
      </c>
      <c r="E136" s="492" t="s">
        <v>1</v>
      </c>
      <c r="F136" s="493" t="s">
        <v>790</v>
      </c>
      <c r="G136" s="489"/>
      <c r="H136" s="494">
        <v>85</v>
      </c>
      <c r="J136" s="489"/>
      <c r="K136" s="489"/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45" customHeight="1">
      <c r="A137" s="431"/>
      <c r="B137" s="448"/>
      <c r="C137" s="435" t="s">
        <v>148</v>
      </c>
      <c r="D137" s="435" t="s">
        <v>150</v>
      </c>
      <c r="E137" s="436" t="s">
        <v>497</v>
      </c>
      <c r="F137" s="437" t="s">
        <v>787</v>
      </c>
      <c r="G137" s="438" t="s">
        <v>153</v>
      </c>
      <c r="H137" s="439">
        <v>132</v>
      </c>
      <c r="I137" s="331"/>
      <c r="J137" s="425">
        <f>ROUND(I137*H137,2)</f>
        <v>0</v>
      </c>
      <c r="K137" s="437" t="s">
        <v>154</v>
      </c>
      <c r="L137" s="26"/>
      <c r="M137" s="141" t="s">
        <v>1</v>
      </c>
      <c r="N137" s="142" t="s">
        <v>39</v>
      </c>
      <c r="O137" s="143">
        <v>0.073</v>
      </c>
      <c r="P137" s="143">
        <f>O137*H137</f>
        <v>9.636</v>
      </c>
      <c r="Q137" s="143">
        <v>0</v>
      </c>
      <c r="R137" s="143">
        <f>Q137*H137</f>
        <v>0</v>
      </c>
      <c r="S137" s="143">
        <v>0.002</v>
      </c>
      <c r="T137" s="144">
        <f>S137*H137</f>
        <v>0.264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221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82</v>
      </c>
      <c r="BK137" s="146">
        <f>ROUND(I137*H137,2)</f>
        <v>0</v>
      </c>
      <c r="BL137" s="13" t="s">
        <v>221</v>
      </c>
      <c r="BM137" s="145" t="s">
        <v>498</v>
      </c>
    </row>
    <row r="138" spans="1:51" s="10" customFormat="1" ht="12">
      <c r="A138" s="489"/>
      <c r="B138" s="490"/>
      <c r="C138" s="489"/>
      <c r="D138" s="491" t="s">
        <v>157</v>
      </c>
      <c r="E138" s="492" t="s">
        <v>1</v>
      </c>
      <c r="F138" s="493" t="s">
        <v>499</v>
      </c>
      <c r="G138" s="489"/>
      <c r="H138" s="494">
        <v>106</v>
      </c>
      <c r="J138" s="489"/>
      <c r="K138" s="489"/>
      <c r="L138" s="147"/>
      <c r="M138" s="152"/>
      <c r="N138" s="153"/>
      <c r="O138" s="153"/>
      <c r="P138" s="153"/>
      <c r="Q138" s="153"/>
      <c r="R138" s="153"/>
      <c r="S138" s="153"/>
      <c r="T138" s="154"/>
      <c r="AT138" s="149" t="s">
        <v>157</v>
      </c>
      <c r="AU138" s="149" t="s">
        <v>84</v>
      </c>
      <c r="AV138" s="10" t="s">
        <v>84</v>
      </c>
      <c r="AW138" s="10" t="s">
        <v>30</v>
      </c>
      <c r="AX138" s="10" t="s">
        <v>74</v>
      </c>
      <c r="AY138" s="149" t="s">
        <v>147</v>
      </c>
    </row>
    <row r="139" spans="1:51" s="10" customFormat="1" ht="12">
      <c r="A139" s="489"/>
      <c r="B139" s="490"/>
      <c r="C139" s="489"/>
      <c r="D139" s="491" t="s">
        <v>157</v>
      </c>
      <c r="E139" s="492" t="s">
        <v>1</v>
      </c>
      <c r="F139" s="493" t="s">
        <v>500</v>
      </c>
      <c r="G139" s="489"/>
      <c r="H139" s="494">
        <v>26</v>
      </c>
      <c r="J139" s="489"/>
      <c r="K139" s="489"/>
      <c r="L139" s="147"/>
      <c r="M139" s="152"/>
      <c r="N139" s="153"/>
      <c r="O139" s="153"/>
      <c r="P139" s="153"/>
      <c r="Q139" s="153"/>
      <c r="R139" s="153"/>
      <c r="S139" s="153"/>
      <c r="T139" s="154"/>
      <c r="AT139" s="149" t="s">
        <v>157</v>
      </c>
      <c r="AU139" s="149" t="s">
        <v>84</v>
      </c>
      <c r="AV139" s="10" t="s">
        <v>84</v>
      </c>
      <c r="AW139" s="10" t="s">
        <v>30</v>
      </c>
      <c r="AX139" s="10" t="s">
        <v>74</v>
      </c>
      <c r="AY139" s="149" t="s">
        <v>147</v>
      </c>
    </row>
    <row r="140" spans="1:51" s="11" customFormat="1" ht="12">
      <c r="A140" s="495"/>
      <c r="B140" s="496"/>
      <c r="C140" s="495"/>
      <c r="D140" s="491" t="s">
        <v>157</v>
      </c>
      <c r="E140" s="497" t="s">
        <v>1</v>
      </c>
      <c r="F140" s="498" t="s">
        <v>359</v>
      </c>
      <c r="G140" s="495"/>
      <c r="H140" s="499">
        <v>132</v>
      </c>
      <c r="J140" s="495"/>
      <c r="K140" s="495"/>
      <c r="L140" s="155"/>
      <c r="M140" s="159"/>
      <c r="N140" s="160"/>
      <c r="O140" s="160"/>
      <c r="P140" s="160"/>
      <c r="Q140" s="160"/>
      <c r="R140" s="160"/>
      <c r="S140" s="160"/>
      <c r="T140" s="161"/>
      <c r="AT140" s="156" t="s">
        <v>157</v>
      </c>
      <c r="AU140" s="156" t="s">
        <v>84</v>
      </c>
      <c r="AV140" s="11" t="s">
        <v>155</v>
      </c>
      <c r="AW140" s="11" t="s">
        <v>30</v>
      </c>
      <c r="AX140" s="11" t="s">
        <v>82</v>
      </c>
      <c r="AY140" s="156" t="s">
        <v>147</v>
      </c>
    </row>
    <row r="141" spans="1:65" s="2" customFormat="1" ht="24.2" customHeight="1">
      <c r="A141" s="431"/>
      <c r="B141" s="448"/>
      <c r="C141" s="435" t="s">
        <v>178</v>
      </c>
      <c r="D141" s="435" t="s">
        <v>150</v>
      </c>
      <c r="E141" s="436" t="s">
        <v>501</v>
      </c>
      <c r="F141" s="437" t="s">
        <v>502</v>
      </c>
      <c r="G141" s="438" t="s">
        <v>153</v>
      </c>
      <c r="H141" s="439">
        <v>132</v>
      </c>
      <c r="I141" s="331"/>
      <c r="J141" s="425">
        <f>ROUND(I141*H141,2)</f>
        <v>0</v>
      </c>
      <c r="K141" s="437" t="s">
        <v>154</v>
      </c>
      <c r="L141" s="26"/>
      <c r="M141" s="141" t="s">
        <v>1</v>
      </c>
      <c r="N141" s="142" t="s">
        <v>39</v>
      </c>
      <c r="O141" s="143">
        <v>0.019</v>
      </c>
      <c r="P141" s="143">
        <f>O141*H141</f>
        <v>2.508</v>
      </c>
      <c r="Q141" s="143">
        <v>0</v>
      </c>
      <c r="R141" s="143">
        <f>Q141*H141</f>
        <v>0</v>
      </c>
      <c r="S141" s="143">
        <v>0.00066</v>
      </c>
      <c r="T141" s="144">
        <f>S141*H141</f>
        <v>0.08712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5" t="s">
        <v>221</v>
      </c>
      <c r="AT141" s="145" t="s">
        <v>150</v>
      </c>
      <c r="AU141" s="145" t="s">
        <v>84</v>
      </c>
      <c r="AY141" s="13" t="s">
        <v>147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3" t="s">
        <v>82</v>
      </c>
      <c r="BK141" s="146">
        <f>ROUND(I141*H141,2)</f>
        <v>0</v>
      </c>
      <c r="BL141" s="13" t="s">
        <v>221</v>
      </c>
      <c r="BM141" s="145" t="s">
        <v>503</v>
      </c>
    </row>
    <row r="142" spans="1:51" s="10" customFormat="1" ht="12">
      <c r="A142" s="489"/>
      <c r="B142" s="490"/>
      <c r="C142" s="489"/>
      <c r="D142" s="491" t="s">
        <v>157</v>
      </c>
      <c r="E142" s="492" t="s">
        <v>1</v>
      </c>
      <c r="F142" s="493" t="s">
        <v>504</v>
      </c>
      <c r="G142" s="489"/>
      <c r="H142" s="494">
        <v>106</v>
      </c>
      <c r="J142" s="489"/>
      <c r="K142" s="489"/>
      <c r="L142" s="147"/>
      <c r="M142" s="152"/>
      <c r="N142" s="153"/>
      <c r="O142" s="153"/>
      <c r="P142" s="153"/>
      <c r="Q142" s="153"/>
      <c r="R142" s="153"/>
      <c r="S142" s="153"/>
      <c r="T142" s="154"/>
      <c r="AT142" s="149" t="s">
        <v>157</v>
      </c>
      <c r="AU142" s="149" t="s">
        <v>84</v>
      </c>
      <c r="AV142" s="10" t="s">
        <v>84</v>
      </c>
      <c r="AW142" s="10" t="s">
        <v>30</v>
      </c>
      <c r="AX142" s="10" t="s">
        <v>74</v>
      </c>
      <c r="AY142" s="149" t="s">
        <v>147</v>
      </c>
    </row>
    <row r="143" spans="1:51" s="10" customFormat="1" ht="12">
      <c r="A143" s="489"/>
      <c r="B143" s="490"/>
      <c r="C143" s="489"/>
      <c r="D143" s="491" t="s">
        <v>157</v>
      </c>
      <c r="E143" s="492" t="s">
        <v>1</v>
      </c>
      <c r="F143" s="493" t="s">
        <v>505</v>
      </c>
      <c r="G143" s="489"/>
      <c r="H143" s="494">
        <v>26</v>
      </c>
      <c r="J143" s="489"/>
      <c r="K143" s="489"/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74</v>
      </c>
      <c r="AY143" s="149" t="s">
        <v>147</v>
      </c>
    </row>
    <row r="144" spans="1:51" s="11" customFormat="1" ht="12">
      <c r="A144" s="495"/>
      <c r="B144" s="496"/>
      <c r="C144" s="495"/>
      <c r="D144" s="491" t="s">
        <v>157</v>
      </c>
      <c r="E144" s="497" t="s">
        <v>1</v>
      </c>
      <c r="F144" s="498" t="s">
        <v>359</v>
      </c>
      <c r="G144" s="495"/>
      <c r="H144" s="499">
        <v>132</v>
      </c>
      <c r="J144" s="495"/>
      <c r="K144" s="495"/>
      <c r="L144" s="155"/>
      <c r="M144" s="159"/>
      <c r="N144" s="160"/>
      <c r="O144" s="160"/>
      <c r="P144" s="160"/>
      <c r="Q144" s="160"/>
      <c r="R144" s="160"/>
      <c r="S144" s="160"/>
      <c r="T144" s="161"/>
      <c r="AT144" s="156" t="s">
        <v>157</v>
      </c>
      <c r="AU144" s="156" t="s">
        <v>84</v>
      </c>
      <c r="AV144" s="11" t="s">
        <v>155</v>
      </c>
      <c r="AW144" s="11" t="s">
        <v>30</v>
      </c>
      <c r="AX144" s="11" t="s">
        <v>82</v>
      </c>
      <c r="AY144" s="156" t="s">
        <v>147</v>
      </c>
    </row>
    <row r="145" spans="1:65" s="2" customFormat="1" ht="24.2" customHeight="1">
      <c r="A145" s="431"/>
      <c r="B145" s="448"/>
      <c r="C145" s="435" t="s">
        <v>183</v>
      </c>
      <c r="D145" s="435" t="s">
        <v>150</v>
      </c>
      <c r="E145" s="436" t="s">
        <v>506</v>
      </c>
      <c r="F145" s="437" t="s">
        <v>507</v>
      </c>
      <c r="G145" s="438" t="s">
        <v>153</v>
      </c>
      <c r="H145" s="439">
        <v>132</v>
      </c>
      <c r="I145" s="331"/>
      <c r="J145" s="425">
        <f>ROUND(I145*H145,2)</f>
        <v>0</v>
      </c>
      <c r="K145" s="437" t="s">
        <v>154</v>
      </c>
      <c r="L145" s="26"/>
      <c r="M145" s="141" t="s">
        <v>1</v>
      </c>
      <c r="N145" s="142" t="s">
        <v>39</v>
      </c>
      <c r="O145" s="143">
        <v>0.038</v>
      </c>
      <c r="P145" s="143">
        <f>O145*H145</f>
        <v>5.016</v>
      </c>
      <c r="Q145" s="143">
        <v>0</v>
      </c>
      <c r="R145" s="143">
        <f>Q145*H145</f>
        <v>0</v>
      </c>
      <c r="S145" s="143">
        <v>0.0032</v>
      </c>
      <c r="T145" s="144">
        <f>S145*H145</f>
        <v>0.4224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5" t="s">
        <v>221</v>
      </c>
      <c r="AT145" s="145" t="s">
        <v>150</v>
      </c>
      <c r="AU145" s="145" t="s">
        <v>84</v>
      </c>
      <c r="AY145" s="13" t="s">
        <v>147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3" t="s">
        <v>82</v>
      </c>
      <c r="BK145" s="146">
        <f>ROUND(I145*H145,2)</f>
        <v>0</v>
      </c>
      <c r="BL145" s="13" t="s">
        <v>221</v>
      </c>
      <c r="BM145" s="145" t="s">
        <v>508</v>
      </c>
    </row>
    <row r="146" spans="1:51" s="10" customFormat="1" ht="12">
      <c r="A146" s="489"/>
      <c r="B146" s="490"/>
      <c r="C146" s="489"/>
      <c r="D146" s="491" t="s">
        <v>157</v>
      </c>
      <c r="E146" s="492" t="s">
        <v>1</v>
      </c>
      <c r="F146" s="493" t="s">
        <v>509</v>
      </c>
      <c r="G146" s="489"/>
      <c r="H146" s="494">
        <v>132</v>
      </c>
      <c r="J146" s="489"/>
      <c r="K146" s="489"/>
      <c r="L146" s="147"/>
      <c r="M146" s="152"/>
      <c r="N146" s="153"/>
      <c r="O146" s="153"/>
      <c r="P146" s="153"/>
      <c r="Q146" s="153"/>
      <c r="R146" s="153"/>
      <c r="S146" s="153"/>
      <c r="T146" s="154"/>
      <c r="AT146" s="149" t="s">
        <v>157</v>
      </c>
      <c r="AU146" s="149" t="s">
        <v>84</v>
      </c>
      <c r="AV146" s="10" t="s">
        <v>84</v>
      </c>
      <c r="AW146" s="10" t="s">
        <v>30</v>
      </c>
      <c r="AX146" s="10" t="s">
        <v>82</v>
      </c>
      <c r="AY146" s="149" t="s">
        <v>147</v>
      </c>
    </row>
    <row r="147" spans="1:11" s="2" customFormat="1" ht="37.9" customHeight="1">
      <c r="A147" s="431"/>
      <c r="B147" s="448"/>
      <c r="C147" s="435" t="s">
        <v>259</v>
      </c>
      <c r="D147" s="435" t="s">
        <v>150</v>
      </c>
      <c r="E147" s="436" t="s">
        <v>791</v>
      </c>
      <c r="F147" s="437" t="s">
        <v>792</v>
      </c>
      <c r="G147" s="438" t="s">
        <v>153</v>
      </c>
      <c r="H147" s="439">
        <v>177</v>
      </c>
      <c r="I147" s="331"/>
      <c r="J147" s="425">
        <f>H147*I147</f>
        <v>0</v>
      </c>
      <c r="K147" s="515" t="s">
        <v>154</v>
      </c>
    </row>
    <row r="148" spans="1:11" s="2" customFormat="1" ht="24.2" customHeight="1">
      <c r="A148" s="431"/>
      <c r="B148" s="448"/>
      <c r="C148" s="500" t="s">
        <v>265</v>
      </c>
      <c r="D148" s="500" t="s">
        <v>371</v>
      </c>
      <c r="E148" s="501" t="s">
        <v>793</v>
      </c>
      <c r="F148" s="502" t="s">
        <v>794</v>
      </c>
      <c r="G148" s="503" t="s">
        <v>153</v>
      </c>
      <c r="H148" s="504">
        <v>206.294</v>
      </c>
      <c r="I148" s="331"/>
      <c r="J148" s="504">
        <f>H148*I148</f>
        <v>0</v>
      </c>
      <c r="K148" s="516" t="s">
        <v>154</v>
      </c>
    </row>
    <row r="149" spans="1:11" s="10" customFormat="1" ht="12">
      <c r="A149" s="489"/>
      <c r="B149" s="490"/>
      <c r="C149" s="489"/>
      <c r="D149" s="491" t="s">
        <v>157</v>
      </c>
      <c r="E149" s="489"/>
      <c r="F149" s="493" t="s">
        <v>795</v>
      </c>
      <c r="G149" s="489"/>
      <c r="H149" s="494">
        <v>206.294</v>
      </c>
      <c r="J149" s="489"/>
      <c r="K149" s="517"/>
    </row>
    <row r="150" spans="1:11" s="2" customFormat="1" ht="24.2" customHeight="1">
      <c r="A150" s="431"/>
      <c r="B150" s="448"/>
      <c r="C150" s="435" t="s">
        <v>321</v>
      </c>
      <c r="D150" s="435" t="s">
        <v>150</v>
      </c>
      <c r="E150" s="436" t="s">
        <v>796</v>
      </c>
      <c r="F150" s="437" t="s">
        <v>797</v>
      </c>
      <c r="G150" s="438" t="s">
        <v>153</v>
      </c>
      <c r="H150" s="439">
        <v>135</v>
      </c>
      <c r="I150" s="331"/>
      <c r="J150" s="425">
        <f>H150*I150</f>
        <v>0</v>
      </c>
      <c r="K150" s="515" t="s">
        <v>154</v>
      </c>
    </row>
    <row r="151" spans="1:11" s="10" customFormat="1" ht="12">
      <c r="A151" s="489"/>
      <c r="B151" s="490"/>
      <c r="C151" s="489"/>
      <c r="D151" s="491" t="s">
        <v>157</v>
      </c>
      <c r="E151" s="492" t="s">
        <v>1</v>
      </c>
      <c r="F151" s="493" t="s">
        <v>798</v>
      </c>
      <c r="G151" s="489"/>
      <c r="H151" s="494">
        <v>135</v>
      </c>
      <c r="J151" s="489"/>
      <c r="K151" s="517"/>
    </row>
    <row r="152" spans="1:11" s="2" customFormat="1" ht="44.25" customHeight="1">
      <c r="A152" s="431"/>
      <c r="B152" s="448"/>
      <c r="C152" s="500" t="s">
        <v>324</v>
      </c>
      <c r="D152" s="500" t="s">
        <v>371</v>
      </c>
      <c r="E152" s="501" t="s">
        <v>799</v>
      </c>
      <c r="F152" s="502" t="s">
        <v>800</v>
      </c>
      <c r="G152" s="503" t="s">
        <v>153</v>
      </c>
      <c r="H152" s="504">
        <v>135</v>
      </c>
      <c r="I152" s="331"/>
      <c r="J152" s="504">
        <f>H152*I152</f>
        <v>0</v>
      </c>
      <c r="K152" s="516" t="s">
        <v>154</v>
      </c>
    </row>
    <row r="153" spans="1:11" s="2" customFormat="1" ht="24.2" customHeight="1">
      <c r="A153" s="431"/>
      <c r="B153" s="448"/>
      <c r="C153" s="435" t="s">
        <v>374</v>
      </c>
      <c r="D153" s="435" t="s">
        <v>150</v>
      </c>
      <c r="E153" s="436" t="s">
        <v>801</v>
      </c>
      <c r="F153" s="437" t="s">
        <v>802</v>
      </c>
      <c r="G153" s="438" t="s">
        <v>153</v>
      </c>
      <c r="H153" s="439">
        <v>132</v>
      </c>
      <c r="I153" s="331"/>
      <c r="J153" s="425">
        <f>H153*I153</f>
        <v>0</v>
      </c>
      <c r="K153" s="515" t="s">
        <v>154</v>
      </c>
    </row>
    <row r="154" spans="1:11" s="2" customFormat="1" ht="24.2" customHeight="1">
      <c r="A154" s="431"/>
      <c r="B154" s="448"/>
      <c r="C154" s="500" t="s">
        <v>327</v>
      </c>
      <c r="D154" s="500" t="s">
        <v>371</v>
      </c>
      <c r="E154" s="501" t="s">
        <v>803</v>
      </c>
      <c r="F154" s="502" t="s">
        <v>804</v>
      </c>
      <c r="G154" s="503" t="s">
        <v>175</v>
      </c>
      <c r="H154" s="504">
        <v>5.28</v>
      </c>
      <c r="I154" s="331"/>
      <c r="J154" s="504">
        <f>H154*I154</f>
        <v>0</v>
      </c>
      <c r="K154" s="516" t="s">
        <v>154</v>
      </c>
    </row>
    <row r="155" spans="1:11" s="10" customFormat="1" ht="12">
      <c r="A155" s="489"/>
      <c r="B155" s="490"/>
      <c r="C155" s="489"/>
      <c r="D155" s="491" t="s">
        <v>157</v>
      </c>
      <c r="E155" s="492" t="s">
        <v>1</v>
      </c>
      <c r="F155" s="493" t="s">
        <v>805</v>
      </c>
      <c r="G155" s="489"/>
      <c r="H155" s="494">
        <v>5.28</v>
      </c>
      <c r="J155" s="489"/>
      <c r="K155" s="517"/>
    </row>
    <row r="156" spans="1:11" s="2" customFormat="1" ht="24.2" customHeight="1">
      <c r="A156" s="431"/>
      <c r="B156" s="448"/>
      <c r="C156" s="435" t="s">
        <v>332</v>
      </c>
      <c r="D156" s="435" t="s">
        <v>150</v>
      </c>
      <c r="E156" s="436" t="s">
        <v>806</v>
      </c>
      <c r="F156" s="437" t="s">
        <v>807</v>
      </c>
      <c r="G156" s="438" t="s">
        <v>153</v>
      </c>
      <c r="H156" s="439">
        <v>132</v>
      </c>
      <c r="I156" s="331"/>
      <c r="J156" s="425">
        <f>H156*I156</f>
        <v>0</v>
      </c>
      <c r="K156" s="515" t="s">
        <v>154</v>
      </c>
    </row>
    <row r="157" spans="1:11" s="2" customFormat="1" ht="24.2" customHeight="1">
      <c r="A157" s="431"/>
      <c r="B157" s="448"/>
      <c r="C157" s="500" t="s">
        <v>338</v>
      </c>
      <c r="D157" s="500" t="s">
        <v>371</v>
      </c>
      <c r="E157" s="501" t="s">
        <v>808</v>
      </c>
      <c r="F157" s="502" t="s">
        <v>809</v>
      </c>
      <c r="G157" s="503" t="s">
        <v>153</v>
      </c>
      <c r="H157" s="504">
        <v>132</v>
      </c>
      <c r="I157" s="331"/>
      <c r="J157" s="504">
        <f>H157*I157</f>
        <v>0</v>
      </c>
      <c r="K157" s="516" t="s">
        <v>154</v>
      </c>
    </row>
    <row r="158" spans="1:65" s="2" customFormat="1" ht="24.2" customHeight="1">
      <c r="A158" s="431"/>
      <c r="B158" s="448"/>
      <c r="C158" s="435" t="s">
        <v>187</v>
      </c>
      <c r="D158" s="435" t="s">
        <v>150</v>
      </c>
      <c r="E158" s="436" t="s">
        <v>510</v>
      </c>
      <c r="F158" s="437" t="s">
        <v>511</v>
      </c>
      <c r="G158" s="438" t="s">
        <v>317</v>
      </c>
      <c r="H158" s="439">
        <v>114.168</v>
      </c>
      <c r="I158" s="331"/>
      <c r="J158" s="425">
        <f>ROUND(I158*H158,2)</f>
        <v>0</v>
      </c>
      <c r="K158" s="437" t="s">
        <v>154</v>
      </c>
      <c r="L158" s="26"/>
      <c r="M158" s="141" t="s">
        <v>1</v>
      </c>
      <c r="N158" s="142" t="s">
        <v>39</v>
      </c>
      <c r="O158" s="143">
        <v>0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221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82</v>
      </c>
      <c r="BK158" s="146">
        <f>ROUND(I158*H158,2)</f>
        <v>0</v>
      </c>
      <c r="BL158" s="13" t="s">
        <v>221</v>
      </c>
      <c r="BM158" s="145" t="s">
        <v>512</v>
      </c>
    </row>
    <row r="159" spans="1:63" s="9" customFormat="1" ht="22.9" customHeight="1">
      <c r="A159" s="427"/>
      <c r="B159" s="488"/>
      <c r="C159" s="427"/>
      <c r="D159" s="432" t="s">
        <v>73</v>
      </c>
      <c r="E159" s="434" t="s">
        <v>513</v>
      </c>
      <c r="F159" s="434" t="s">
        <v>514</v>
      </c>
      <c r="G159" s="427"/>
      <c r="H159" s="427"/>
      <c r="J159" s="442">
        <f>SUM(J160:J167)</f>
        <v>0</v>
      </c>
      <c r="K159" s="427"/>
      <c r="L159" s="122"/>
      <c r="M159" s="126"/>
      <c r="N159" s="127"/>
      <c r="O159" s="127"/>
      <c r="P159" s="128">
        <f>SUM(P167:P167)</f>
        <v>0</v>
      </c>
      <c r="Q159" s="127"/>
      <c r="R159" s="128">
        <f>SUM(R167:R167)</f>
        <v>0</v>
      </c>
      <c r="S159" s="127"/>
      <c r="T159" s="129">
        <f>SUM(T167:T167)</f>
        <v>0</v>
      </c>
      <c r="AR159" s="123" t="s">
        <v>84</v>
      </c>
      <c r="AT159" s="130" t="s">
        <v>73</v>
      </c>
      <c r="AU159" s="130" t="s">
        <v>82</v>
      </c>
      <c r="AY159" s="123" t="s">
        <v>147</v>
      </c>
      <c r="BK159" s="131">
        <f>SUM(BK167:BK167)</f>
        <v>0</v>
      </c>
    </row>
    <row r="160" spans="1:11" s="2" customFormat="1" ht="16.5" customHeight="1">
      <c r="A160" s="431"/>
      <c r="B160" s="448"/>
      <c r="C160" s="435" t="s">
        <v>297</v>
      </c>
      <c r="D160" s="435" t="s">
        <v>150</v>
      </c>
      <c r="E160" s="436" t="s">
        <v>810</v>
      </c>
      <c r="F160" s="437" t="s">
        <v>811</v>
      </c>
      <c r="G160" s="438" t="s">
        <v>335</v>
      </c>
      <c r="H160" s="439">
        <v>85</v>
      </c>
      <c r="I160" s="331"/>
      <c r="J160" s="425">
        <f>H160*I160</f>
        <v>0</v>
      </c>
      <c r="K160" s="515" t="s">
        <v>154</v>
      </c>
    </row>
    <row r="161" spans="1:11" s="2" customFormat="1" ht="16.5" customHeight="1">
      <c r="A161" s="431"/>
      <c r="B161" s="448"/>
      <c r="C161" s="435" t="s">
        <v>301</v>
      </c>
      <c r="D161" s="435" t="s">
        <v>150</v>
      </c>
      <c r="E161" s="436" t="s">
        <v>812</v>
      </c>
      <c r="F161" s="437" t="s">
        <v>813</v>
      </c>
      <c r="G161" s="438" t="s">
        <v>153</v>
      </c>
      <c r="H161" s="439">
        <v>106</v>
      </c>
      <c r="I161" s="331"/>
      <c r="J161" s="425">
        <f>H161*I161</f>
        <v>0</v>
      </c>
      <c r="K161" s="515" t="s">
        <v>154</v>
      </c>
    </row>
    <row r="162" spans="1:11" s="2" customFormat="1" ht="16.5" customHeight="1">
      <c r="A162" s="431"/>
      <c r="B162" s="448"/>
      <c r="C162" s="435" t="s">
        <v>314</v>
      </c>
      <c r="D162" s="435" t="s">
        <v>150</v>
      </c>
      <c r="E162" s="436" t="s">
        <v>814</v>
      </c>
      <c r="F162" s="437" t="s">
        <v>815</v>
      </c>
      <c r="G162" s="438" t="s">
        <v>153</v>
      </c>
      <c r="H162" s="439">
        <v>108.12</v>
      </c>
      <c r="I162" s="331"/>
      <c r="J162" s="425">
        <f>H162*I162</f>
        <v>0</v>
      </c>
      <c r="K162" s="515" t="s">
        <v>154</v>
      </c>
    </row>
    <row r="163" spans="1:11" s="10" customFormat="1" ht="12">
      <c r="A163" s="489"/>
      <c r="B163" s="490"/>
      <c r="C163" s="489"/>
      <c r="D163" s="491" t="s">
        <v>157</v>
      </c>
      <c r="E163" s="492" t="s">
        <v>1</v>
      </c>
      <c r="F163" s="493" t="s">
        <v>816</v>
      </c>
      <c r="G163" s="489"/>
      <c r="H163" s="494">
        <v>108.12</v>
      </c>
      <c r="J163" s="489"/>
      <c r="K163" s="517"/>
    </row>
    <row r="164" spans="1:11" s="2" customFormat="1" ht="16.5" customHeight="1">
      <c r="A164" s="431"/>
      <c r="B164" s="448"/>
      <c r="C164" s="435" t="s">
        <v>342</v>
      </c>
      <c r="D164" s="435" t="s">
        <v>150</v>
      </c>
      <c r="E164" s="436" t="s">
        <v>817</v>
      </c>
      <c r="F164" s="437" t="s">
        <v>818</v>
      </c>
      <c r="G164" s="438" t="s">
        <v>153</v>
      </c>
      <c r="H164" s="439">
        <v>26.52</v>
      </c>
      <c r="I164" s="331"/>
      <c r="J164" s="425">
        <f>H164*I164</f>
        <v>0</v>
      </c>
      <c r="K164" s="515" t="s">
        <v>154</v>
      </c>
    </row>
    <row r="165" spans="1:11" s="10" customFormat="1" ht="12">
      <c r="A165" s="489"/>
      <c r="B165" s="490"/>
      <c r="C165" s="489"/>
      <c r="D165" s="491" t="s">
        <v>157</v>
      </c>
      <c r="E165" s="492" t="s">
        <v>1</v>
      </c>
      <c r="F165" s="493" t="s">
        <v>819</v>
      </c>
      <c r="G165" s="489"/>
      <c r="H165" s="494">
        <v>26.52</v>
      </c>
      <c r="J165" s="489"/>
      <c r="K165" s="517"/>
    </row>
    <row r="166" spans="1:11" s="2" customFormat="1" ht="24.2" customHeight="1">
      <c r="A166" s="431"/>
      <c r="B166" s="448"/>
      <c r="C166" s="435" t="s">
        <v>277</v>
      </c>
      <c r="D166" s="435" t="s">
        <v>150</v>
      </c>
      <c r="E166" s="436" t="s">
        <v>820</v>
      </c>
      <c r="F166" s="437" t="s">
        <v>821</v>
      </c>
      <c r="G166" s="438" t="s">
        <v>153</v>
      </c>
      <c r="H166" s="439">
        <v>132</v>
      </c>
      <c r="I166" s="331"/>
      <c r="J166" s="425">
        <f>H166*I166</f>
        <v>0</v>
      </c>
      <c r="K166" s="515" t="s">
        <v>154</v>
      </c>
    </row>
    <row r="167" spans="1:65" s="2" customFormat="1" ht="24.2" customHeight="1">
      <c r="A167" s="431"/>
      <c r="B167" s="448"/>
      <c r="C167" s="435" t="s">
        <v>204</v>
      </c>
      <c r="D167" s="435" t="s">
        <v>150</v>
      </c>
      <c r="E167" s="436" t="s">
        <v>515</v>
      </c>
      <c r="F167" s="437" t="s">
        <v>516</v>
      </c>
      <c r="G167" s="438" t="s">
        <v>317</v>
      </c>
      <c r="H167" s="439">
        <v>1177.44</v>
      </c>
      <c r="I167" s="331"/>
      <c r="J167" s="425">
        <f>ROUND(I167*H167,2)</f>
        <v>0</v>
      </c>
      <c r="K167" s="437" t="s">
        <v>154</v>
      </c>
      <c r="L167" s="26"/>
      <c r="M167" s="141" t="s">
        <v>1</v>
      </c>
      <c r="N167" s="142" t="s">
        <v>39</v>
      </c>
      <c r="O167" s="143">
        <v>0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45" t="s">
        <v>221</v>
      </c>
      <c r="AT167" s="145" t="s">
        <v>150</v>
      </c>
      <c r="AU167" s="145" t="s">
        <v>84</v>
      </c>
      <c r="AY167" s="13" t="s">
        <v>147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3" t="s">
        <v>82</v>
      </c>
      <c r="BK167" s="146">
        <f>ROUND(I167*H167,2)</f>
        <v>0</v>
      </c>
      <c r="BL167" s="13" t="s">
        <v>221</v>
      </c>
      <c r="BM167" s="145" t="s">
        <v>517</v>
      </c>
    </row>
    <row r="168" spans="1:63" s="9" customFormat="1" ht="22.9" customHeight="1">
      <c r="A168" s="427"/>
      <c r="B168" s="488"/>
      <c r="C168" s="427"/>
      <c r="D168" s="432" t="s">
        <v>73</v>
      </c>
      <c r="E168" s="434" t="s">
        <v>271</v>
      </c>
      <c r="F168" s="434" t="s">
        <v>272</v>
      </c>
      <c r="G168" s="427"/>
      <c r="H168" s="427"/>
      <c r="J168" s="442">
        <f>BK168</f>
        <v>0</v>
      </c>
      <c r="K168" s="427"/>
      <c r="L168" s="122"/>
      <c r="M168" s="126"/>
      <c r="N168" s="127"/>
      <c r="O168" s="127"/>
      <c r="P168" s="128">
        <f>SUM(P169:P172)</f>
        <v>3.56</v>
      </c>
      <c r="Q168" s="127"/>
      <c r="R168" s="128">
        <f>SUM(R169:R172)</f>
        <v>0.00852</v>
      </c>
      <c r="S168" s="127"/>
      <c r="T168" s="129">
        <f>SUM(T169:T172)</f>
        <v>0.08044</v>
      </c>
      <c r="AR168" s="123" t="s">
        <v>84</v>
      </c>
      <c r="AT168" s="130" t="s">
        <v>73</v>
      </c>
      <c r="AU168" s="130" t="s">
        <v>82</v>
      </c>
      <c r="AY168" s="123" t="s">
        <v>147</v>
      </c>
      <c r="BK168" s="131">
        <f>SUM(BK169:BK172)</f>
        <v>0</v>
      </c>
    </row>
    <row r="169" spans="1:65" s="2" customFormat="1" ht="16.5" customHeight="1">
      <c r="A169" s="431"/>
      <c r="B169" s="448"/>
      <c r="C169" s="435" t="s">
        <v>208</v>
      </c>
      <c r="D169" s="435" t="s">
        <v>150</v>
      </c>
      <c r="E169" s="436" t="s">
        <v>518</v>
      </c>
      <c r="F169" s="437" t="s">
        <v>519</v>
      </c>
      <c r="G169" s="438" t="s">
        <v>280</v>
      </c>
      <c r="H169" s="439">
        <v>4</v>
      </c>
      <c r="I169" s="331"/>
      <c r="J169" s="425">
        <f>ROUND(I169*H169,2)</f>
        <v>0</v>
      </c>
      <c r="K169" s="437" t="s">
        <v>154</v>
      </c>
      <c r="L169" s="26"/>
      <c r="M169" s="141" t="s">
        <v>1</v>
      </c>
      <c r="N169" s="142" t="s">
        <v>39</v>
      </c>
      <c r="O169" s="143">
        <v>0.465</v>
      </c>
      <c r="P169" s="143">
        <f>O169*H169</f>
        <v>1.86</v>
      </c>
      <c r="Q169" s="143">
        <v>0</v>
      </c>
      <c r="R169" s="143">
        <f>Q169*H169</f>
        <v>0</v>
      </c>
      <c r="S169" s="143">
        <v>0.02011</v>
      </c>
      <c r="T169" s="144">
        <f>S169*H169</f>
        <v>0.08044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45" t="s">
        <v>221</v>
      </c>
      <c r="AT169" s="145" t="s">
        <v>150</v>
      </c>
      <c r="AU169" s="145" t="s">
        <v>84</v>
      </c>
      <c r="AY169" s="13" t="s">
        <v>147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3" t="s">
        <v>82</v>
      </c>
      <c r="BK169" s="146">
        <f>ROUND(I169*H169,2)</f>
        <v>0</v>
      </c>
      <c r="BL169" s="13" t="s">
        <v>221</v>
      </c>
      <c r="BM169" s="145" t="s">
        <v>520</v>
      </c>
    </row>
    <row r="170" spans="1:51" s="10" customFormat="1" ht="12">
      <c r="A170" s="489"/>
      <c r="B170" s="490"/>
      <c r="C170" s="489"/>
      <c r="D170" s="491" t="s">
        <v>157</v>
      </c>
      <c r="E170" s="492" t="s">
        <v>1</v>
      </c>
      <c r="F170" s="493" t="s">
        <v>521</v>
      </c>
      <c r="G170" s="489"/>
      <c r="H170" s="494">
        <v>4</v>
      </c>
      <c r="J170" s="489"/>
      <c r="K170" s="489"/>
      <c r="L170" s="147"/>
      <c r="M170" s="152"/>
      <c r="N170" s="153"/>
      <c r="O170" s="153"/>
      <c r="P170" s="153"/>
      <c r="Q170" s="153"/>
      <c r="R170" s="153"/>
      <c r="S170" s="153"/>
      <c r="T170" s="154"/>
      <c r="AT170" s="149" t="s">
        <v>157</v>
      </c>
      <c r="AU170" s="149" t="s">
        <v>84</v>
      </c>
      <c r="AV170" s="10" t="s">
        <v>84</v>
      </c>
      <c r="AW170" s="10" t="s">
        <v>30</v>
      </c>
      <c r="AX170" s="10" t="s">
        <v>82</v>
      </c>
      <c r="AY170" s="149" t="s">
        <v>147</v>
      </c>
    </row>
    <row r="171" spans="1:65" s="2" customFormat="1" ht="24.2" customHeight="1">
      <c r="A171" s="431"/>
      <c r="B171" s="448"/>
      <c r="C171" s="435" t="s">
        <v>213</v>
      </c>
      <c r="D171" s="435" t="s">
        <v>150</v>
      </c>
      <c r="E171" s="436" t="s">
        <v>522</v>
      </c>
      <c r="F171" s="437" t="s">
        <v>523</v>
      </c>
      <c r="G171" s="438" t="s">
        <v>280</v>
      </c>
      <c r="H171" s="439">
        <v>4</v>
      </c>
      <c r="I171" s="331"/>
      <c r="J171" s="425">
        <f>ROUND(I171*H171,2)</f>
        <v>0</v>
      </c>
      <c r="K171" s="437" t="s">
        <v>154</v>
      </c>
      <c r="L171" s="26"/>
      <c r="M171" s="141" t="s">
        <v>1</v>
      </c>
      <c r="N171" s="142" t="s">
        <v>39</v>
      </c>
      <c r="O171" s="143">
        <v>0.425</v>
      </c>
      <c r="P171" s="143">
        <f>O171*H171</f>
        <v>1.7</v>
      </c>
      <c r="Q171" s="143">
        <v>0.00213</v>
      </c>
      <c r="R171" s="143">
        <f>Q171*H171</f>
        <v>0.00852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221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221</v>
      </c>
      <c r="BM171" s="145" t="s">
        <v>524</v>
      </c>
    </row>
    <row r="172" spans="1:51" s="10" customFormat="1" ht="12">
      <c r="A172" s="489"/>
      <c r="B172" s="490"/>
      <c r="C172" s="489"/>
      <c r="D172" s="491" t="s">
        <v>157</v>
      </c>
      <c r="E172" s="492" t="s">
        <v>1</v>
      </c>
      <c r="F172" s="493" t="s">
        <v>525</v>
      </c>
      <c r="G172" s="489"/>
      <c r="H172" s="494">
        <v>4</v>
      </c>
      <c r="J172" s="489"/>
      <c r="K172" s="489"/>
      <c r="L172" s="147"/>
      <c r="M172" s="152"/>
      <c r="N172" s="153"/>
      <c r="O172" s="153"/>
      <c r="P172" s="153"/>
      <c r="Q172" s="153"/>
      <c r="R172" s="153"/>
      <c r="S172" s="153"/>
      <c r="T172" s="154"/>
      <c r="AT172" s="149" t="s">
        <v>157</v>
      </c>
      <c r="AU172" s="149" t="s">
        <v>84</v>
      </c>
      <c r="AV172" s="10" t="s">
        <v>84</v>
      </c>
      <c r="AW172" s="10" t="s">
        <v>30</v>
      </c>
      <c r="AX172" s="10" t="s">
        <v>82</v>
      </c>
      <c r="AY172" s="149" t="s">
        <v>147</v>
      </c>
    </row>
    <row r="173" spans="1:63" s="9" customFormat="1" ht="22.9" customHeight="1">
      <c r="A173" s="427"/>
      <c r="B173" s="488"/>
      <c r="C173" s="427"/>
      <c r="D173" s="432" t="s">
        <v>73</v>
      </c>
      <c r="E173" s="434" t="s">
        <v>283</v>
      </c>
      <c r="F173" s="434" t="s">
        <v>700</v>
      </c>
      <c r="G173" s="427"/>
      <c r="H173" s="427"/>
      <c r="J173" s="442">
        <f>BK173</f>
        <v>0</v>
      </c>
      <c r="K173" s="427"/>
      <c r="L173" s="122"/>
      <c r="M173" s="126"/>
      <c r="N173" s="127"/>
      <c r="O173" s="127"/>
      <c r="P173" s="128">
        <f>P174</f>
        <v>0</v>
      </c>
      <c r="Q173" s="127"/>
      <c r="R173" s="128">
        <f>R174</f>
        <v>0</v>
      </c>
      <c r="S173" s="127"/>
      <c r="T173" s="129">
        <f>T174</f>
        <v>0</v>
      </c>
      <c r="AR173" s="123" t="s">
        <v>84</v>
      </c>
      <c r="AT173" s="130" t="s">
        <v>73</v>
      </c>
      <c r="AU173" s="130" t="s">
        <v>82</v>
      </c>
      <c r="AY173" s="123" t="s">
        <v>147</v>
      </c>
      <c r="BK173" s="131">
        <f>BK174</f>
        <v>0</v>
      </c>
    </row>
    <row r="174" spans="1:65" s="2" customFormat="1" ht="16.5" customHeight="1">
      <c r="A174" s="431"/>
      <c r="B174" s="448"/>
      <c r="C174" s="435">
        <v>15</v>
      </c>
      <c r="D174" s="435" t="s">
        <v>150</v>
      </c>
      <c r="E174" s="436" t="s">
        <v>286</v>
      </c>
      <c r="F174" s="437" t="s">
        <v>701</v>
      </c>
      <c r="G174" s="438" t="s">
        <v>273</v>
      </c>
      <c r="H174" s="439">
        <v>1</v>
      </c>
      <c r="I174" s="425">
        <f>'EL - Souhrn - Bleskosvod'!V41</f>
        <v>0</v>
      </c>
      <c r="J174" s="425">
        <f>ROUND(I174*H174,2)</f>
        <v>0</v>
      </c>
      <c r="K174" s="437" t="s">
        <v>1</v>
      </c>
      <c r="L174" s="26"/>
      <c r="M174" s="141" t="s">
        <v>1</v>
      </c>
      <c r="N174" s="142" t="s">
        <v>39</v>
      </c>
      <c r="O174" s="143">
        <v>0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R174" s="145" t="s">
        <v>221</v>
      </c>
      <c r="AT174" s="145" t="s">
        <v>150</v>
      </c>
      <c r="AU174" s="145" t="s">
        <v>84</v>
      </c>
      <c r="AY174" s="13" t="s">
        <v>147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3" t="s">
        <v>82</v>
      </c>
      <c r="BK174" s="146">
        <f>ROUND(I174*H174,2)</f>
        <v>0</v>
      </c>
      <c r="BL174" s="13" t="s">
        <v>221</v>
      </c>
      <c r="BM174" s="145" t="s">
        <v>288</v>
      </c>
    </row>
    <row r="175" spans="1:63" s="9" customFormat="1" ht="22.9" customHeight="1">
      <c r="A175" s="427"/>
      <c r="B175" s="488"/>
      <c r="C175" s="427"/>
      <c r="D175" s="432" t="s">
        <v>73</v>
      </c>
      <c r="E175" s="434" t="s">
        <v>526</v>
      </c>
      <c r="F175" s="434" t="s">
        <v>527</v>
      </c>
      <c r="G175" s="427"/>
      <c r="H175" s="427"/>
      <c r="J175" s="442">
        <f>BK175</f>
        <v>0</v>
      </c>
      <c r="K175" s="427"/>
      <c r="L175" s="122"/>
      <c r="M175" s="126"/>
      <c r="N175" s="127"/>
      <c r="O175" s="127"/>
      <c r="P175" s="128">
        <f>SUM(P176:P178)</f>
        <v>28.5278</v>
      </c>
      <c r="Q175" s="127"/>
      <c r="R175" s="128">
        <f>SUM(R176:R178)</f>
        <v>0.6344422</v>
      </c>
      <c r="S175" s="127"/>
      <c r="T175" s="129">
        <f>SUM(T176:T178)</f>
        <v>0</v>
      </c>
      <c r="AR175" s="123" t="s">
        <v>84</v>
      </c>
      <c r="AT175" s="130" t="s">
        <v>73</v>
      </c>
      <c r="AU175" s="130" t="s">
        <v>82</v>
      </c>
      <c r="AY175" s="123" t="s">
        <v>147</v>
      </c>
      <c r="BK175" s="131">
        <f>SUM(BK176:BK178)</f>
        <v>0</v>
      </c>
    </row>
    <row r="176" spans="1:65" s="2" customFormat="1" ht="41.25" customHeight="1">
      <c r="A176" s="431"/>
      <c r="B176" s="448"/>
      <c r="C176" s="435">
        <v>16</v>
      </c>
      <c r="D176" s="435" t="s">
        <v>150</v>
      </c>
      <c r="E176" s="436" t="s">
        <v>528</v>
      </c>
      <c r="F176" s="437" t="s">
        <v>788</v>
      </c>
      <c r="G176" s="438" t="s">
        <v>153</v>
      </c>
      <c r="H176" s="439">
        <v>40.18</v>
      </c>
      <c r="I176" s="331"/>
      <c r="J176" s="425">
        <f>ROUND(I176*H176,2)</f>
        <v>0</v>
      </c>
      <c r="K176" s="437" t="s">
        <v>154</v>
      </c>
      <c r="L176" s="26"/>
      <c r="M176" s="141" t="s">
        <v>1</v>
      </c>
      <c r="N176" s="142" t="s">
        <v>39</v>
      </c>
      <c r="O176" s="143">
        <v>0.71</v>
      </c>
      <c r="P176" s="143">
        <f>O176*H176</f>
        <v>28.5278</v>
      </c>
      <c r="Q176" s="143">
        <v>0.01579</v>
      </c>
      <c r="R176" s="143">
        <f>Q176*H176</f>
        <v>0.6344422</v>
      </c>
      <c r="S176" s="143">
        <v>0</v>
      </c>
      <c r="T176" s="144">
        <f>S176*H176</f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45" t="s">
        <v>221</v>
      </c>
      <c r="AT176" s="145" t="s">
        <v>150</v>
      </c>
      <c r="AU176" s="145" t="s">
        <v>84</v>
      </c>
      <c r="AY176" s="13" t="s">
        <v>147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3" t="s">
        <v>82</v>
      </c>
      <c r="BK176" s="146">
        <f>ROUND(I176*H176,2)</f>
        <v>0</v>
      </c>
      <c r="BL176" s="13" t="s">
        <v>221</v>
      </c>
      <c r="BM176" s="145" t="s">
        <v>529</v>
      </c>
    </row>
    <row r="177" spans="1:51" s="10" customFormat="1" ht="12">
      <c r="A177" s="489"/>
      <c r="B177" s="490"/>
      <c r="C177" s="489"/>
      <c r="D177" s="491" t="s">
        <v>157</v>
      </c>
      <c r="E177" s="492" t="s">
        <v>1</v>
      </c>
      <c r="F177" s="493" t="s">
        <v>530</v>
      </c>
      <c r="G177" s="489"/>
      <c r="H177" s="494">
        <v>40.18</v>
      </c>
      <c r="J177" s="489"/>
      <c r="K177" s="489"/>
      <c r="L177" s="147"/>
      <c r="M177" s="152"/>
      <c r="N177" s="153"/>
      <c r="O177" s="153"/>
      <c r="P177" s="153"/>
      <c r="Q177" s="153"/>
      <c r="R177" s="153"/>
      <c r="S177" s="153"/>
      <c r="T177" s="154"/>
      <c r="AT177" s="149" t="s">
        <v>157</v>
      </c>
      <c r="AU177" s="149" t="s">
        <v>84</v>
      </c>
      <c r="AV177" s="10" t="s">
        <v>84</v>
      </c>
      <c r="AW177" s="10" t="s">
        <v>30</v>
      </c>
      <c r="AX177" s="10" t="s">
        <v>82</v>
      </c>
      <c r="AY177" s="149" t="s">
        <v>147</v>
      </c>
    </row>
    <row r="178" spans="1:65" s="2" customFormat="1" ht="24.2" customHeight="1">
      <c r="A178" s="431"/>
      <c r="B178" s="448"/>
      <c r="C178" s="435">
        <v>17</v>
      </c>
      <c r="D178" s="435" t="s">
        <v>150</v>
      </c>
      <c r="E178" s="436" t="s">
        <v>531</v>
      </c>
      <c r="F178" s="437" t="s">
        <v>532</v>
      </c>
      <c r="G178" s="438" t="s">
        <v>317</v>
      </c>
      <c r="H178" s="439">
        <v>381.308</v>
      </c>
      <c r="I178" s="331"/>
      <c r="J178" s="425">
        <f>ROUND(I178*H178,2)</f>
        <v>0</v>
      </c>
      <c r="K178" s="437" t="s">
        <v>154</v>
      </c>
      <c r="L178" s="26"/>
      <c r="M178" s="141" t="s">
        <v>1</v>
      </c>
      <c r="N178" s="142" t="s">
        <v>39</v>
      </c>
      <c r="O178" s="143">
        <v>0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45" t="s">
        <v>221</v>
      </c>
      <c r="AT178" s="145" t="s">
        <v>150</v>
      </c>
      <c r="AU178" s="145" t="s">
        <v>84</v>
      </c>
      <c r="AY178" s="13" t="s">
        <v>147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3" t="s">
        <v>82</v>
      </c>
      <c r="BK178" s="146">
        <f>ROUND(I178*H178,2)</f>
        <v>0</v>
      </c>
      <c r="BL178" s="13" t="s">
        <v>221</v>
      </c>
      <c r="BM178" s="145" t="s">
        <v>533</v>
      </c>
    </row>
    <row r="179" spans="1:63" s="9" customFormat="1" ht="22.9" customHeight="1">
      <c r="A179" s="427"/>
      <c r="B179" s="488"/>
      <c r="C179" s="427"/>
      <c r="D179" s="432" t="s">
        <v>73</v>
      </c>
      <c r="E179" s="434" t="s">
        <v>534</v>
      </c>
      <c r="F179" s="434" t="s">
        <v>535</v>
      </c>
      <c r="G179" s="427"/>
      <c r="H179" s="427"/>
      <c r="J179" s="442">
        <f>BK179</f>
        <v>0</v>
      </c>
      <c r="K179" s="427"/>
      <c r="L179" s="122"/>
      <c r="M179" s="126"/>
      <c r="N179" s="127"/>
      <c r="O179" s="127"/>
      <c r="P179" s="128">
        <f>SUM(P180:P186)</f>
        <v>101.747</v>
      </c>
      <c r="Q179" s="127"/>
      <c r="R179" s="128">
        <f>SUM(R180:R186)</f>
        <v>0.49694</v>
      </c>
      <c r="S179" s="127"/>
      <c r="T179" s="129">
        <f>SUM(T180:T186)</f>
        <v>0.147452</v>
      </c>
      <c r="AR179" s="123" t="s">
        <v>84</v>
      </c>
      <c r="AT179" s="130" t="s">
        <v>73</v>
      </c>
      <c r="AU179" s="130" t="s">
        <v>82</v>
      </c>
      <c r="AY179" s="123" t="s">
        <v>147</v>
      </c>
      <c r="BK179" s="131">
        <f>SUM(BK180:BK186)</f>
        <v>0</v>
      </c>
    </row>
    <row r="180" spans="1:65" s="2" customFormat="1" ht="24.2" customHeight="1">
      <c r="A180" s="431"/>
      <c r="B180" s="448"/>
      <c r="C180" s="435">
        <v>18</v>
      </c>
      <c r="D180" s="435" t="s">
        <v>150</v>
      </c>
      <c r="E180" s="436" t="s">
        <v>536</v>
      </c>
      <c r="F180" s="437" t="s">
        <v>537</v>
      </c>
      <c r="G180" s="438" t="s">
        <v>367</v>
      </c>
      <c r="H180" s="439">
        <v>77.2</v>
      </c>
      <c r="I180" s="331"/>
      <c r="J180" s="425">
        <f>ROUND(I180*H180,2)</f>
        <v>0</v>
      </c>
      <c r="K180" s="437" t="s">
        <v>154</v>
      </c>
      <c r="L180" s="26"/>
      <c r="M180" s="141" t="s">
        <v>1</v>
      </c>
      <c r="N180" s="142" t="s">
        <v>39</v>
      </c>
      <c r="O180" s="143">
        <v>0.43</v>
      </c>
      <c r="P180" s="143">
        <f>O180*H180</f>
        <v>33.196</v>
      </c>
      <c r="Q180" s="143">
        <v>0</v>
      </c>
      <c r="R180" s="143">
        <f>Q180*H180</f>
        <v>0</v>
      </c>
      <c r="S180" s="143">
        <v>0.00191</v>
      </c>
      <c r="T180" s="144">
        <f>S180*H180</f>
        <v>0.147452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 t="s">
        <v>221</v>
      </c>
      <c r="AT180" s="145" t="s">
        <v>150</v>
      </c>
      <c r="AU180" s="145" t="s">
        <v>84</v>
      </c>
      <c r="AY180" s="13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3" t="s">
        <v>82</v>
      </c>
      <c r="BK180" s="146">
        <f>ROUND(I180*H180,2)</f>
        <v>0</v>
      </c>
      <c r="BL180" s="13" t="s">
        <v>221</v>
      </c>
      <c r="BM180" s="145" t="s">
        <v>538</v>
      </c>
    </row>
    <row r="181" spans="1:51" s="10" customFormat="1" ht="12">
      <c r="A181" s="489"/>
      <c r="B181" s="490"/>
      <c r="C181" s="489"/>
      <c r="D181" s="491" t="s">
        <v>157</v>
      </c>
      <c r="E181" s="492" t="s">
        <v>1</v>
      </c>
      <c r="F181" s="493" t="s">
        <v>539</v>
      </c>
      <c r="G181" s="489"/>
      <c r="H181" s="494">
        <v>77.2</v>
      </c>
      <c r="J181" s="489"/>
      <c r="K181" s="489"/>
      <c r="L181" s="147"/>
      <c r="M181" s="152"/>
      <c r="N181" s="153"/>
      <c r="O181" s="153"/>
      <c r="P181" s="153"/>
      <c r="Q181" s="153"/>
      <c r="R181" s="153"/>
      <c r="S181" s="153"/>
      <c r="T181" s="154"/>
      <c r="AT181" s="149" t="s">
        <v>157</v>
      </c>
      <c r="AU181" s="149" t="s">
        <v>84</v>
      </c>
      <c r="AV181" s="10" t="s">
        <v>84</v>
      </c>
      <c r="AW181" s="10" t="s">
        <v>30</v>
      </c>
      <c r="AX181" s="10" t="s">
        <v>82</v>
      </c>
      <c r="AY181" s="149" t="s">
        <v>147</v>
      </c>
    </row>
    <row r="182" spans="1:65" s="2" customFormat="1" ht="33" customHeight="1">
      <c r="A182" s="431"/>
      <c r="B182" s="448"/>
      <c r="C182" s="435">
        <v>19</v>
      </c>
      <c r="D182" s="435" t="s">
        <v>150</v>
      </c>
      <c r="E182" s="436" t="s">
        <v>540</v>
      </c>
      <c r="F182" s="437" t="s">
        <v>541</v>
      </c>
      <c r="G182" s="438" t="s">
        <v>367</v>
      </c>
      <c r="H182" s="439">
        <v>78</v>
      </c>
      <c r="I182" s="331"/>
      <c r="J182" s="425">
        <f>ROUND(I182*H182,2)</f>
        <v>0</v>
      </c>
      <c r="K182" s="437" t="s">
        <v>154</v>
      </c>
      <c r="L182" s="26"/>
      <c r="M182" s="141" t="s">
        <v>1</v>
      </c>
      <c r="N182" s="142" t="s">
        <v>39</v>
      </c>
      <c r="O182" s="143">
        <v>0.845</v>
      </c>
      <c r="P182" s="143">
        <f>O182*H182</f>
        <v>65.91</v>
      </c>
      <c r="Q182" s="143">
        <v>0.00584</v>
      </c>
      <c r="R182" s="143">
        <f>Q182*H182</f>
        <v>0.45552</v>
      </c>
      <c r="S182" s="143">
        <v>0</v>
      </c>
      <c r="T182" s="144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5" t="s">
        <v>221</v>
      </c>
      <c r="AT182" s="145" t="s">
        <v>150</v>
      </c>
      <c r="AU182" s="145" t="s">
        <v>84</v>
      </c>
      <c r="AY182" s="13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3" t="s">
        <v>82</v>
      </c>
      <c r="BK182" s="146">
        <f>ROUND(I182*H182,2)</f>
        <v>0</v>
      </c>
      <c r="BL182" s="13" t="s">
        <v>221</v>
      </c>
      <c r="BM182" s="145" t="s">
        <v>542</v>
      </c>
    </row>
    <row r="183" spans="1:51" s="10" customFormat="1" ht="12">
      <c r="A183" s="489"/>
      <c r="B183" s="490"/>
      <c r="C183" s="489"/>
      <c r="D183" s="491" t="s">
        <v>157</v>
      </c>
      <c r="E183" s="492" t="s">
        <v>1</v>
      </c>
      <c r="F183" s="493" t="s">
        <v>543</v>
      </c>
      <c r="G183" s="489"/>
      <c r="H183" s="494">
        <v>78</v>
      </c>
      <c r="J183" s="489"/>
      <c r="K183" s="489"/>
      <c r="L183" s="147"/>
      <c r="M183" s="152"/>
      <c r="N183" s="153"/>
      <c r="O183" s="153"/>
      <c r="P183" s="153"/>
      <c r="Q183" s="153"/>
      <c r="R183" s="153"/>
      <c r="S183" s="153"/>
      <c r="T183" s="154"/>
      <c r="AT183" s="149" t="s">
        <v>157</v>
      </c>
      <c r="AU183" s="149" t="s">
        <v>84</v>
      </c>
      <c r="AV183" s="10" t="s">
        <v>84</v>
      </c>
      <c r="AW183" s="10" t="s">
        <v>30</v>
      </c>
      <c r="AX183" s="10" t="s">
        <v>82</v>
      </c>
      <c r="AY183" s="149" t="s">
        <v>147</v>
      </c>
    </row>
    <row r="184" spans="1:65" s="2" customFormat="1" ht="33" customHeight="1">
      <c r="A184" s="431"/>
      <c r="B184" s="448"/>
      <c r="C184" s="435">
        <v>20</v>
      </c>
      <c r="D184" s="435" t="s">
        <v>150</v>
      </c>
      <c r="E184" s="436" t="s">
        <v>544</v>
      </c>
      <c r="F184" s="437" t="s">
        <v>545</v>
      </c>
      <c r="G184" s="438" t="s">
        <v>367</v>
      </c>
      <c r="H184" s="439">
        <v>9.5</v>
      </c>
      <c r="I184" s="331"/>
      <c r="J184" s="425">
        <f>ROUND(I184*H184,2)</f>
        <v>0</v>
      </c>
      <c r="K184" s="437" t="s">
        <v>154</v>
      </c>
      <c r="L184" s="26"/>
      <c r="M184" s="141" t="s">
        <v>1</v>
      </c>
      <c r="N184" s="142" t="s">
        <v>39</v>
      </c>
      <c r="O184" s="143">
        <v>0.278</v>
      </c>
      <c r="P184" s="143">
        <f>O184*H184</f>
        <v>2.641</v>
      </c>
      <c r="Q184" s="143">
        <v>0.00436</v>
      </c>
      <c r="R184" s="143">
        <f>Q184*H184</f>
        <v>0.04142</v>
      </c>
      <c r="S184" s="143">
        <v>0</v>
      </c>
      <c r="T184" s="144">
        <f>S184*H184</f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45" t="s">
        <v>221</v>
      </c>
      <c r="AT184" s="145" t="s">
        <v>150</v>
      </c>
      <c r="AU184" s="145" t="s">
        <v>84</v>
      </c>
      <c r="AY184" s="13" t="s">
        <v>147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3" t="s">
        <v>82</v>
      </c>
      <c r="BK184" s="146">
        <f>ROUND(I184*H184,2)</f>
        <v>0</v>
      </c>
      <c r="BL184" s="13" t="s">
        <v>221</v>
      </c>
      <c r="BM184" s="145" t="s">
        <v>546</v>
      </c>
    </row>
    <row r="185" spans="1:51" s="10" customFormat="1" ht="12">
      <c r="A185" s="489"/>
      <c r="B185" s="490"/>
      <c r="C185" s="489"/>
      <c r="D185" s="491" t="s">
        <v>157</v>
      </c>
      <c r="E185" s="492" t="s">
        <v>1</v>
      </c>
      <c r="F185" s="493" t="s">
        <v>547</v>
      </c>
      <c r="G185" s="489"/>
      <c r="H185" s="494">
        <v>9.5</v>
      </c>
      <c r="J185" s="489"/>
      <c r="K185" s="489"/>
      <c r="L185" s="147"/>
      <c r="M185" s="152"/>
      <c r="N185" s="153"/>
      <c r="O185" s="153"/>
      <c r="P185" s="153"/>
      <c r="Q185" s="153"/>
      <c r="R185" s="153"/>
      <c r="S185" s="153"/>
      <c r="T185" s="154"/>
      <c r="AT185" s="149" t="s">
        <v>157</v>
      </c>
      <c r="AU185" s="149" t="s">
        <v>84</v>
      </c>
      <c r="AV185" s="10" t="s">
        <v>84</v>
      </c>
      <c r="AW185" s="10" t="s">
        <v>30</v>
      </c>
      <c r="AX185" s="10" t="s">
        <v>82</v>
      </c>
      <c r="AY185" s="149" t="s">
        <v>147</v>
      </c>
    </row>
    <row r="186" spans="1:65" s="2" customFormat="1" ht="24.2" customHeight="1">
      <c r="A186" s="431"/>
      <c r="B186" s="448"/>
      <c r="C186" s="435">
        <v>21</v>
      </c>
      <c r="D186" s="435" t="s">
        <v>150</v>
      </c>
      <c r="E186" s="436" t="s">
        <v>548</v>
      </c>
      <c r="F186" s="437" t="s">
        <v>549</v>
      </c>
      <c r="G186" s="438" t="s">
        <v>317</v>
      </c>
      <c r="H186" s="439">
        <v>967.655</v>
      </c>
      <c r="I186" s="331"/>
      <c r="J186" s="425">
        <f>ROUND(I186*H186,2)</f>
        <v>0</v>
      </c>
      <c r="K186" s="437" t="s">
        <v>154</v>
      </c>
      <c r="L186" s="26"/>
      <c r="M186" s="141" t="s">
        <v>1</v>
      </c>
      <c r="N186" s="142" t="s">
        <v>39</v>
      </c>
      <c r="O186" s="143">
        <v>0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45" t="s">
        <v>221</v>
      </c>
      <c r="AT186" s="145" t="s">
        <v>150</v>
      </c>
      <c r="AU186" s="145" t="s">
        <v>84</v>
      </c>
      <c r="AY186" s="13" t="s">
        <v>147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3" t="s">
        <v>82</v>
      </c>
      <c r="BK186" s="146">
        <f>ROUND(I186*H186,2)</f>
        <v>0</v>
      </c>
      <c r="BL186" s="13" t="s">
        <v>221</v>
      </c>
      <c r="BM186" s="145" t="s">
        <v>550</v>
      </c>
    </row>
    <row r="187" spans="1:63" s="9" customFormat="1" ht="22.9" customHeight="1">
      <c r="A187" s="427"/>
      <c r="B187" s="488"/>
      <c r="C187" s="427"/>
      <c r="D187" s="432" t="s">
        <v>73</v>
      </c>
      <c r="E187" s="434" t="s">
        <v>551</v>
      </c>
      <c r="F187" s="434" t="s">
        <v>552</v>
      </c>
      <c r="G187" s="427"/>
      <c r="H187" s="427"/>
      <c r="J187" s="442">
        <f>BK187</f>
        <v>0</v>
      </c>
      <c r="K187" s="427"/>
      <c r="L187" s="122"/>
      <c r="M187" s="126"/>
      <c r="N187" s="127"/>
      <c r="O187" s="127"/>
      <c r="P187" s="128">
        <f>SUM(P188:P192)</f>
        <v>0.329</v>
      </c>
      <c r="Q187" s="127"/>
      <c r="R187" s="128">
        <f>SUM(R188:R192)</f>
        <v>0.0022866</v>
      </c>
      <c r="S187" s="127"/>
      <c r="T187" s="129">
        <f>SUM(T188:T192)</f>
        <v>0</v>
      </c>
      <c r="AR187" s="123" t="s">
        <v>84</v>
      </c>
      <c r="AT187" s="130" t="s">
        <v>73</v>
      </c>
      <c r="AU187" s="130" t="s">
        <v>82</v>
      </c>
      <c r="AY187" s="123" t="s">
        <v>147</v>
      </c>
      <c r="BK187" s="131">
        <f>SUM(BK188:BK192)</f>
        <v>0</v>
      </c>
    </row>
    <row r="188" spans="1:65" s="2" customFormat="1" ht="24.2" customHeight="1">
      <c r="A188" s="431"/>
      <c r="B188" s="448"/>
      <c r="C188" s="435">
        <v>22</v>
      </c>
      <c r="D188" s="435" t="s">
        <v>150</v>
      </c>
      <c r="E188" s="436" t="s">
        <v>553</v>
      </c>
      <c r="F188" s="437" t="s">
        <v>554</v>
      </c>
      <c r="G188" s="438" t="s">
        <v>280</v>
      </c>
      <c r="H188" s="439">
        <v>1</v>
      </c>
      <c r="I188" s="331"/>
      <c r="J188" s="425">
        <f>ROUND(I188*H188,2)</f>
        <v>0</v>
      </c>
      <c r="K188" s="437" t="s">
        <v>1</v>
      </c>
      <c r="L188" s="26"/>
      <c r="M188" s="141" t="s">
        <v>1</v>
      </c>
      <c r="N188" s="142" t="s">
        <v>39</v>
      </c>
      <c r="O188" s="143">
        <v>0.329</v>
      </c>
      <c r="P188" s="143">
        <f>O188*H188</f>
        <v>0.329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45" t="s">
        <v>221</v>
      </c>
      <c r="AT188" s="145" t="s">
        <v>150</v>
      </c>
      <c r="AU188" s="145" t="s">
        <v>84</v>
      </c>
      <c r="AY188" s="13" t="s">
        <v>147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3" t="s">
        <v>82</v>
      </c>
      <c r="BK188" s="146">
        <f>ROUND(I188*H188,2)</f>
        <v>0</v>
      </c>
      <c r="BL188" s="13" t="s">
        <v>221</v>
      </c>
      <c r="BM188" s="145" t="s">
        <v>555</v>
      </c>
    </row>
    <row r="189" spans="1:51" s="10" customFormat="1" ht="12">
      <c r="A189" s="489"/>
      <c r="B189" s="490"/>
      <c r="C189" s="489"/>
      <c r="D189" s="491" t="s">
        <v>157</v>
      </c>
      <c r="E189" s="492" t="s">
        <v>1</v>
      </c>
      <c r="F189" s="493" t="s">
        <v>556</v>
      </c>
      <c r="G189" s="489"/>
      <c r="H189" s="494">
        <v>1</v>
      </c>
      <c r="J189" s="489"/>
      <c r="K189" s="489"/>
      <c r="L189" s="147"/>
      <c r="M189" s="152"/>
      <c r="N189" s="153"/>
      <c r="O189" s="153"/>
      <c r="P189" s="153"/>
      <c r="Q189" s="153"/>
      <c r="R189" s="153"/>
      <c r="S189" s="153"/>
      <c r="T189" s="154"/>
      <c r="AT189" s="149" t="s">
        <v>157</v>
      </c>
      <c r="AU189" s="149" t="s">
        <v>84</v>
      </c>
      <c r="AV189" s="10" t="s">
        <v>84</v>
      </c>
      <c r="AW189" s="10" t="s">
        <v>30</v>
      </c>
      <c r="AX189" s="10" t="s">
        <v>82</v>
      </c>
      <c r="AY189" s="149" t="s">
        <v>147</v>
      </c>
    </row>
    <row r="190" spans="1:65" s="2" customFormat="1" ht="16.5" customHeight="1">
      <c r="A190" s="431"/>
      <c r="B190" s="448"/>
      <c r="C190" s="500">
        <v>23</v>
      </c>
      <c r="D190" s="500" t="s">
        <v>371</v>
      </c>
      <c r="E190" s="501" t="s">
        <v>557</v>
      </c>
      <c r="F190" s="502" t="s">
        <v>558</v>
      </c>
      <c r="G190" s="503" t="s">
        <v>280</v>
      </c>
      <c r="H190" s="504">
        <v>1.03</v>
      </c>
      <c r="I190" s="332"/>
      <c r="J190" s="518">
        <f>ROUND(I190*H190,2)</f>
        <v>0</v>
      </c>
      <c r="K190" s="502" t="s">
        <v>154</v>
      </c>
      <c r="L190" s="168"/>
      <c r="M190" s="169" t="s">
        <v>1</v>
      </c>
      <c r="N190" s="170" t="s">
        <v>39</v>
      </c>
      <c r="O190" s="143">
        <v>0</v>
      </c>
      <c r="P190" s="143">
        <f>O190*H190</f>
        <v>0</v>
      </c>
      <c r="Q190" s="143">
        <v>0.00222</v>
      </c>
      <c r="R190" s="143">
        <f>Q190*H190</f>
        <v>0.0022866</v>
      </c>
      <c r="S190" s="143">
        <v>0</v>
      </c>
      <c r="T190" s="144">
        <f>S190*H190</f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45" t="s">
        <v>374</v>
      </c>
      <c r="AT190" s="145" t="s">
        <v>371</v>
      </c>
      <c r="AU190" s="145" t="s">
        <v>84</v>
      </c>
      <c r="AY190" s="13" t="s">
        <v>147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3" t="s">
        <v>82</v>
      </c>
      <c r="BK190" s="146">
        <f>ROUND(I190*H190,2)</f>
        <v>0</v>
      </c>
      <c r="BL190" s="13" t="s">
        <v>221</v>
      </c>
      <c r="BM190" s="145" t="s">
        <v>559</v>
      </c>
    </row>
    <row r="191" spans="1:51" s="10" customFormat="1" ht="12">
      <c r="A191" s="489"/>
      <c r="B191" s="490"/>
      <c r="C191" s="489"/>
      <c r="D191" s="491" t="s">
        <v>157</v>
      </c>
      <c r="E191" s="489"/>
      <c r="F191" s="493" t="s">
        <v>560</v>
      </c>
      <c r="G191" s="489"/>
      <c r="H191" s="494">
        <v>1.03</v>
      </c>
      <c r="J191" s="489"/>
      <c r="K191" s="489"/>
      <c r="L191" s="147"/>
      <c r="M191" s="152"/>
      <c r="N191" s="153"/>
      <c r="O191" s="153"/>
      <c r="P191" s="153"/>
      <c r="Q191" s="153"/>
      <c r="R191" s="153"/>
      <c r="S191" s="153"/>
      <c r="T191" s="154"/>
      <c r="AT191" s="149" t="s">
        <v>157</v>
      </c>
      <c r="AU191" s="149" t="s">
        <v>84</v>
      </c>
      <c r="AV191" s="10" t="s">
        <v>84</v>
      </c>
      <c r="AW191" s="10" t="s">
        <v>3</v>
      </c>
      <c r="AX191" s="10" t="s">
        <v>82</v>
      </c>
      <c r="AY191" s="149" t="s">
        <v>147</v>
      </c>
    </row>
    <row r="192" spans="1:65" s="2" customFormat="1" ht="24.2" customHeight="1">
      <c r="A192" s="431"/>
      <c r="B192" s="448"/>
      <c r="C192" s="435">
        <v>24</v>
      </c>
      <c r="D192" s="435" t="s">
        <v>150</v>
      </c>
      <c r="E192" s="436" t="s">
        <v>561</v>
      </c>
      <c r="F192" s="437" t="s">
        <v>562</v>
      </c>
      <c r="G192" s="438" t="s">
        <v>317</v>
      </c>
      <c r="H192" s="439">
        <v>36.79</v>
      </c>
      <c r="I192" s="331"/>
      <c r="J192" s="425">
        <f>ROUND(I192*H192,2)</f>
        <v>0</v>
      </c>
      <c r="K192" s="437" t="s">
        <v>154</v>
      </c>
      <c r="L192" s="26"/>
      <c r="M192" s="171" t="s">
        <v>1</v>
      </c>
      <c r="N192" s="172" t="s">
        <v>39</v>
      </c>
      <c r="O192" s="173">
        <v>0</v>
      </c>
      <c r="P192" s="173">
        <f>O192*H192</f>
        <v>0</v>
      </c>
      <c r="Q192" s="173">
        <v>0</v>
      </c>
      <c r="R192" s="173">
        <f>Q192*H192</f>
        <v>0</v>
      </c>
      <c r="S192" s="173">
        <v>0</v>
      </c>
      <c r="T192" s="174">
        <f>S192*H192</f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45" t="s">
        <v>221</v>
      </c>
      <c r="AT192" s="145" t="s">
        <v>150</v>
      </c>
      <c r="AU192" s="145" t="s">
        <v>84</v>
      </c>
      <c r="AY192" s="13" t="s">
        <v>147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3" t="s">
        <v>82</v>
      </c>
      <c r="BK192" s="146">
        <f>ROUND(I192*H192,2)</f>
        <v>0</v>
      </c>
      <c r="BL192" s="13" t="s">
        <v>221</v>
      </c>
      <c r="BM192" s="145" t="s">
        <v>563</v>
      </c>
    </row>
    <row r="193" spans="1:31" s="2" customFormat="1" ht="6.95" customHeight="1">
      <c r="A193" s="431"/>
      <c r="B193" s="470"/>
      <c r="C193" s="471"/>
      <c r="D193" s="471"/>
      <c r="E193" s="471"/>
      <c r="F193" s="471"/>
      <c r="G193" s="471"/>
      <c r="H193" s="471"/>
      <c r="I193" s="40"/>
      <c r="J193" s="471"/>
      <c r="K193" s="471"/>
      <c r="L193" s="26"/>
      <c r="M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1:11" ht="12">
      <c r="A194" s="84"/>
      <c r="B194" s="84"/>
      <c r="C194" s="84"/>
      <c r="D194" s="84"/>
      <c r="E194" s="84"/>
      <c r="F194" s="84"/>
      <c r="G194" s="84"/>
      <c r="H194" s="84"/>
      <c r="J194" s="84"/>
      <c r="K194" s="84"/>
    </row>
    <row r="195" spans="10:11" ht="12">
      <c r="J195" s="84"/>
      <c r="K195" s="84"/>
    </row>
    <row r="196" spans="10:11" ht="12">
      <c r="J196" s="84"/>
      <c r="K196" s="84"/>
    </row>
    <row r="197" spans="10:11" ht="12">
      <c r="J197" s="84"/>
      <c r="K197" s="84"/>
    </row>
  </sheetData>
  <sheetProtection password="DAFF" sheet="1" objects="1" scenarios="1"/>
  <autoFilter ref="C124:K192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  <pageSetUpPr fitToPage="1"/>
  </sheetPr>
  <dimension ref="B1:V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21" width="9.28125" style="178" customWidth="1"/>
    <col min="22" max="22" width="9.28125" style="178" hidden="1" customWidth="1"/>
    <col min="23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702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617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185"/>
      <c r="C11" s="185"/>
      <c r="D11" s="185"/>
      <c r="E11" s="185"/>
      <c r="F11" s="186"/>
      <c r="G11" s="186"/>
      <c r="H11" s="187"/>
      <c r="I11" s="188"/>
      <c r="J11" s="18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'RR_EL - Položky BLESKOSVOD"'!F29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'RR_EL - Položky BLESKOSVOD"'!H29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2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V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</sheetPr>
  <dimension ref="A1:P35"/>
  <sheetViews>
    <sheetView view="pageBreakPreview" zoomScaleSheetLayoutView="100" workbookViewId="0" topLeftCell="A1">
      <pane ySplit="5" topLeftCell="A6" activePane="bottomLeft" state="frozen"/>
      <selection pane="topLeft" activeCell="J103" sqref="J103:AF103"/>
      <selection pane="bottomLeft" activeCell="G17" sqref="G17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hidden="1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5" width="15.00390625" style="211" customWidth="1"/>
    <col min="16146" max="16384" width="9.28125" style="211" customWidth="1"/>
  </cols>
  <sheetData>
    <row r="1" spans="2:15" ht="20.25" customHeight="1">
      <c r="B1" s="212" t="s">
        <v>699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651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667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v>2</v>
      </c>
      <c r="B8" s="252" t="s">
        <v>668</v>
      </c>
      <c r="C8" s="337"/>
      <c r="D8" s="337"/>
      <c r="K8" s="254"/>
      <c r="L8" s="255"/>
      <c r="M8" s="254"/>
      <c r="N8" s="256"/>
      <c r="O8" s="256"/>
    </row>
    <row r="9" spans="1:15" ht="15">
      <c r="A9" s="246">
        <f aca="true" t="shared" si="0" ref="A9:A32">A8+1</f>
        <v>3</v>
      </c>
      <c r="B9" s="211" t="s">
        <v>669</v>
      </c>
      <c r="C9" s="337" t="s">
        <v>367</v>
      </c>
      <c r="D9" s="337">
        <v>100</v>
      </c>
      <c r="E9" s="262"/>
      <c r="F9" s="257">
        <f aca="true" t="shared" si="1" ref="F9:F17">D9*E9</f>
        <v>0</v>
      </c>
      <c r="G9" s="366"/>
      <c r="H9" s="257">
        <f aca="true" t="shared" si="2" ref="H9:H15">D9*G9</f>
        <v>0</v>
      </c>
      <c r="I9" s="257">
        <f aca="true" t="shared" si="3" ref="I9:I15">F9+H9</f>
        <v>0</v>
      </c>
      <c r="K9" s="254">
        <v>145</v>
      </c>
      <c r="L9" s="255"/>
      <c r="M9" s="259">
        <v>0</v>
      </c>
      <c r="N9" s="256"/>
      <c r="O9" s="256"/>
    </row>
    <row r="10" spans="1:15" ht="15">
      <c r="A10" s="246">
        <f t="shared" si="0"/>
        <v>4</v>
      </c>
      <c r="B10" s="211" t="s">
        <v>670</v>
      </c>
      <c r="C10" s="337" t="s">
        <v>299</v>
      </c>
      <c r="D10" s="337">
        <v>5</v>
      </c>
      <c r="E10" s="262"/>
      <c r="F10" s="257">
        <f t="shared" si="1"/>
        <v>0</v>
      </c>
      <c r="G10" s="366"/>
      <c r="H10" s="257">
        <f t="shared" si="2"/>
        <v>0</v>
      </c>
      <c r="I10" s="257">
        <f t="shared" si="3"/>
        <v>0</v>
      </c>
      <c r="K10" s="254">
        <v>85</v>
      </c>
      <c r="L10" s="255"/>
      <c r="M10" s="259">
        <v>0</v>
      </c>
      <c r="N10" s="256"/>
      <c r="O10" s="256"/>
    </row>
    <row r="11" spans="1:15" ht="15">
      <c r="A11" s="246">
        <f t="shared" si="0"/>
        <v>5</v>
      </c>
      <c r="B11" s="211" t="s">
        <v>671</v>
      </c>
      <c r="C11" s="337" t="s">
        <v>299</v>
      </c>
      <c r="D11" s="337">
        <v>30</v>
      </c>
      <c r="E11" s="262"/>
      <c r="F11" s="257">
        <f t="shared" si="1"/>
        <v>0</v>
      </c>
      <c r="G11" s="366"/>
      <c r="H11" s="257">
        <f t="shared" si="2"/>
        <v>0</v>
      </c>
      <c r="I11" s="257">
        <f t="shared" si="3"/>
        <v>0</v>
      </c>
      <c r="K11" s="254">
        <v>52</v>
      </c>
      <c r="L11" s="255"/>
      <c r="M11" s="259">
        <v>0</v>
      </c>
      <c r="N11" s="256"/>
      <c r="O11" s="256"/>
    </row>
    <row r="12" spans="1:15" ht="15">
      <c r="A12" s="246">
        <f t="shared" si="0"/>
        <v>6</v>
      </c>
      <c r="B12" s="211" t="s">
        <v>672</v>
      </c>
      <c r="C12" s="337" t="s">
        <v>299</v>
      </c>
      <c r="D12" s="337">
        <v>6</v>
      </c>
      <c r="E12" s="262"/>
      <c r="F12" s="257">
        <f t="shared" si="1"/>
        <v>0</v>
      </c>
      <c r="G12" s="366"/>
      <c r="H12" s="257">
        <f t="shared" si="2"/>
        <v>0</v>
      </c>
      <c r="I12" s="257">
        <f t="shared" si="3"/>
        <v>0</v>
      </c>
      <c r="K12" s="254">
        <v>280</v>
      </c>
      <c r="L12" s="255"/>
      <c r="M12" s="259">
        <v>0</v>
      </c>
      <c r="N12" s="256"/>
      <c r="O12" s="256"/>
    </row>
    <row r="13" spans="1:15" ht="15">
      <c r="A13" s="246">
        <f t="shared" si="0"/>
        <v>7</v>
      </c>
      <c r="B13" s="211" t="s">
        <v>673</v>
      </c>
      <c r="C13" s="337" t="s">
        <v>299</v>
      </c>
      <c r="D13" s="337">
        <v>2</v>
      </c>
      <c r="E13" s="262"/>
      <c r="F13" s="257">
        <f t="shared" si="1"/>
        <v>0</v>
      </c>
      <c r="G13" s="366"/>
      <c r="H13" s="257">
        <f t="shared" si="2"/>
        <v>0</v>
      </c>
      <c r="I13" s="257">
        <f t="shared" si="3"/>
        <v>0</v>
      </c>
      <c r="K13" s="254">
        <v>68</v>
      </c>
      <c r="L13" s="255"/>
      <c r="M13" s="259">
        <v>0</v>
      </c>
      <c r="N13" s="256"/>
      <c r="O13" s="256"/>
    </row>
    <row r="14" spans="1:15" ht="15">
      <c r="A14" s="246">
        <f t="shared" si="0"/>
        <v>8</v>
      </c>
      <c r="B14" s="211" t="s">
        <v>674</v>
      </c>
      <c r="C14" s="337" t="s">
        <v>299</v>
      </c>
      <c r="D14" s="337">
        <v>23</v>
      </c>
      <c r="E14" s="262"/>
      <c r="F14" s="257">
        <f t="shared" si="1"/>
        <v>0</v>
      </c>
      <c r="G14" s="366"/>
      <c r="H14" s="257">
        <f t="shared" si="2"/>
        <v>0</v>
      </c>
      <c r="I14" s="257">
        <f t="shared" si="3"/>
        <v>0</v>
      </c>
      <c r="K14" s="254">
        <v>45</v>
      </c>
      <c r="L14" s="255"/>
      <c r="M14" s="259">
        <v>0</v>
      </c>
      <c r="N14" s="256"/>
      <c r="O14" s="256"/>
    </row>
    <row r="15" spans="1:15" ht="15">
      <c r="A15" s="246">
        <f t="shared" si="0"/>
        <v>9</v>
      </c>
      <c r="B15" s="211" t="s">
        <v>675</v>
      </c>
      <c r="C15" s="337" t="s">
        <v>299</v>
      </c>
      <c r="D15" s="337">
        <v>1</v>
      </c>
      <c r="E15" s="262"/>
      <c r="F15" s="257">
        <f t="shared" si="1"/>
        <v>0</v>
      </c>
      <c r="G15" s="366"/>
      <c r="H15" s="257">
        <f t="shared" si="2"/>
        <v>0</v>
      </c>
      <c r="I15" s="257">
        <f t="shared" si="3"/>
        <v>0</v>
      </c>
      <c r="K15" s="254">
        <v>52</v>
      </c>
      <c r="L15" s="255"/>
      <c r="M15" s="259">
        <v>0</v>
      </c>
      <c r="N15" s="256"/>
      <c r="O15" s="256"/>
    </row>
    <row r="16" spans="1:15" ht="24">
      <c r="A16" s="246">
        <f t="shared" si="0"/>
        <v>10</v>
      </c>
      <c r="B16" s="260" t="s">
        <v>676</v>
      </c>
      <c r="C16" s="337" t="s">
        <v>677</v>
      </c>
      <c r="D16" s="337">
        <v>18</v>
      </c>
      <c r="E16" s="261"/>
      <c r="F16" s="257">
        <f t="shared" si="1"/>
        <v>0</v>
      </c>
      <c r="G16" s="262"/>
      <c r="H16" s="257">
        <f>D16*G16</f>
        <v>0</v>
      </c>
      <c r="I16" s="257">
        <f>F16+H16</f>
        <v>0</v>
      </c>
      <c r="J16" s="224"/>
      <c r="K16" s="259">
        <v>0</v>
      </c>
      <c r="L16" s="255"/>
      <c r="M16" s="254">
        <v>420</v>
      </c>
      <c r="N16" s="256"/>
      <c r="O16" s="256"/>
    </row>
    <row r="17" spans="1:9" ht="12">
      <c r="A17" s="246">
        <f t="shared" si="0"/>
        <v>11</v>
      </c>
      <c r="B17" s="211" t="s">
        <v>789</v>
      </c>
      <c r="C17" s="337" t="s">
        <v>677</v>
      </c>
      <c r="D17" s="337">
        <v>6</v>
      </c>
      <c r="F17" s="257">
        <f t="shared" si="1"/>
        <v>0</v>
      </c>
      <c r="G17" s="262"/>
      <c r="H17" s="257">
        <f>D17*G17</f>
        <v>0</v>
      </c>
      <c r="I17" s="257">
        <f>F17+H17</f>
        <v>0</v>
      </c>
    </row>
    <row r="18" spans="1:16" s="245" customFormat="1" ht="18" customHeight="1">
      <c r="A18" s="246">
        <f t="shared" si="0"/>
        <v>12</v>
      </c>
      <c r="B18" s="252" t="s">
        <v>678</v>
      </c>
      <c r="C18" s="354"/>
      <c r="D18" s="355"/>
      <c r="E18" s="240"/>
      <c r="F18" s="257"/>
      <c r="G18" s="355"/>
      <c r="H18" s="240"/>
      <c r="I18" s="240"/>
      <c r="K18" s="264"/>
      <c r="L18" s="265"/>
      <c r="M18" s="264"/>
      <c r="N18" s="266"/>
      <c r="O18" s="266"/>
      <c r="P18" s="244"/>
    </row>
    <row r="19" spans="1:16" ht="15">
      <c r="A19" s="246">
        <f t="shared" si="0"/>
        <v>13</v>
      </c>
      <c r="B19" s="267" t="s">
        <v>679</v>
      </c>
      <c r="C19" s="368" t="s">
        <v>680</v>
      </c>
      <c r="D19" s="378">
        <v>2</v>
      </c>
      <c r="E19" s="257"/>
      <c r="F19" s="257">
        <f>D19*E19</f>
        <v>0</v>
      </c>
      <c r="G19" s="269"/>
      <c r="H19" s="257">
        <f>D19*G19</f>
        <v>0</v>
      </c>
      <c r="I19" s="257">
        <f>F19+H19</f>
        <v>0</v>
      </c>
      <c r="K19" s="259">
        <v>0</v>
      </c>
      <c r="L19" s="270"/>
      <c r="M19" s="271">
        <v>420</v>
      </c>
      <c r="N19" s="272">
        <v>1.15</v>
      </c>
      <c r="O19" s="273"/>
      <c r="P19" s="274"/>
    </row>
    <row r="20" spans="1:16" ht="15">
      <c r="A20" s="246">
        <f t="shared" si="0"/>
        <v>14</v>
      </c>
      <c r="B20" s="267" t="s">
        <v>681</v>
      </c>
      <c r="C20" s="368" t="s">
        <v>682</v>
      </c>
      <c r="D20" s="428">
        <v>2</v>
      </c>
      <c r="E20" s="257"/>
      <c r="F20" s="257">
        <f>D20*E20</f>
        <v>0</v>
      </c>
      <c r="G20" s="269"/>
      <c r="H20" s="257">
        <f>D20*G20</f>
        <v>0</v>
      </c>
      <c r="I20" s="257">
        <f>F20+H20</f>
        <v>0</v>
      </c>
      <c r="K20" s="259">
        <v>0</v>
      </c>
      <c r="L20" s="270"/>
      <c r="M20" s="271">
        <v>420</v>
      </c>
      <c r="N20" s="272">
        <v>1.3</v>
      </c>
      <c r="O20" s="273"/>
      <c r="P20" s="274"/>
    </row>
    <row r="21" spans="1:16" ht="15">
      <c r="A21" s="246">
        <f t="shared" si="0"/>
        <v>15</v>
      </c>
      <c r="B21" s="267" t="s">
        <v>683</v>
      </c>
      <c r="C21" s="368" t="s">
        <v>684</v>
      </c>
      <c r="D21" s="378">
        <v>2</v>
      </c>
      <c r="E21" s="257"/>
      <c r="F21" s="257">
        <f>D21*E21</f>
        <v>0</v>
      </c>
      <c r="G21" s="269"/>
      <c r="H21" s="257">
        <f>D21*G21</f>
        <v>0</v>
      </c>
      <c r="I21" s="257">
        <f>F21+H21</f>
        <v>0</v>
      </c>
      <c r="K21" s="259">
        <v>0</v>
      </c>
      <c r="L21" s="270"/>
      <c r="M21" s="271">
        <v>420</v>
      </c>
      <c r="N21" s="272">
        <v>1.25</v>
      </c>
      <c r="O21" s="273"/>
      <c r="P21" s="274"/>
    </row>
    <row r="22" spans="1:16" ht="15">
      <c r="A22" s="246">
        <f t="shared" si="0"/>
        <v>16</v>
      </c>
      <c r="B22" s="275" t="s">
        <v>685</v>
      </c>
      <c r="C22" s="368" t="s">
        <v>686</v>
      </c>
      <c r="D22" s="378">
        <v>1</v>
      </c>
      <c r="E22" s="257"/>
      <c r="F22" s="257">
        <f>D22*E22</f>
        <v>0</v>
      </c>
      <c r="G22" s="269"/>
      <c r="H22" s="257">
        <f>D22*G22</f>
        <v>0</v>
      </c>
      <c r="I22" s="257">
        <f>F22+H22</f>
        <v>0</v>
      </c>
      <c r="K22" s="259">
        <v>0</v>
      </c>
      <c r="L22" s="270"/>
      <c r="M22" s="271">
        <v>420</v>
      </c>
      <c r="N22" s="273"/>
      <c r="O22" s="273"/>
      <c r="P22" s="274"/>
    </row>
    <row r="23" spans="1:16" ht="15">
      <c r="A23" s="246">
        <f t="shared" si="0"/>
        <v>17</v>
      </c>
      <c r="B23" s="276" t="s">
        <v>687</v>
      </c>
      <c r="C23" s="371" t="s">
        <v>190</v>
      </c>
      <c r="D23" s="429">
        <v>0.1</v>
      </c>
      <c r="E23" s="403"/>
      <c r="F23" s="278">
        <f>D23*E23</f>
        <v>0</v>
      </c>
      <c r="G23" s="279"/>
      <c r="H23" s="278">
        <f>D23*G23</f>
        <v>0</v>
      </c>
      <c r="I23" s="278">
        <f>F23+H23</f>
        <v>0</v>
      </c>
      <c r="K23" s="271">
        <v>2400</v>
      </c>
      <c r="L23" s="270"/>
      <c r="M23" s="271">
        <v>900</v>
      </c>
      <c r="N23" s="273"/>
      <c r="O23" s="273"/>
      <c r="P23" s="274"/>
    </row>
    <row r="24" spans="1:16" s="285" customFormat="1" ht="22.5" customHeight="1">
      <c r="A24" s="246">
        <f t="shared" si="0"/>
        <v>18</v>
      </c>
      <c r="B24" s="280" t="s">
        <v>688</v>
      </c>
      <c r="C24" s="281"/>
      <c r="D24" s="282"/>
      <c r="E24" s="281"/>
      <c r="F24" s="283"/>
      <c r="G24" s="282"/>
      <c r="H24" s="283"/>
      <c r="I24" s="284"/>
      <c r="K24" s="286"/>
      <c r="L24" s="286"/>
      <c r="M24" s="287"/>
      <c r="N24" s="288"/>
      <c r="O24" s="289"/>
      <c r="P24" s="289"/>
    </row>
    <row r="25" spans="1:13" ht="15" customHeight="1">
      <c r="A25" s="246">
        <f t="shared" si="0"/>
        <v>19</v>
      </c>
      <c r="B25" s="234"/>
      <c r="C25" s="234"/>
      <c r="D25" s="234"/>
      <c r="E25" s="234"/>
      <c r="F25" s="234" t="s">
        <v>689</v>
      </c>
      <c r="G25" s="234"/>
      <c r="H25" s="290" t="s">
        <v>690</v>
      </c>
      <c r="I25" s="290" t="s">
        <v>691</v>
      </c>
      <c r="K25" s="214"/>
      <c r="L25" s="214"/>
      <c r="M25" s="214"/>
    </row>
    <row r="26" spans="1:13" ht="15" customHeight="1">
      <c r="A26" s="246">
        <f t="shared" si="0"/>
        <v>20</v>
      </c>
      <c r="B26" s="234"/>
      <c r="C26" s="234"/>
      <c r="D26" s="234"/>
      <c r="E26" s="234"/>
      <c r="F26" s="291">
        <f>SUM(F8:F23)</f>
        <v>0</v>
      </c>
      <c r="G26" s="292"/>
      <c r="H26" s="291">
        <f>SUM(H8:H23)</f>
        <v>0</v>
      </c>
      <c r="I26" s="291">
        <f>SUM(I8:I23)</f>
        <v>0</v>
      </c>
      <c r="K26" s="293">
        <f>SUM(F26:H26)</f>
        <v>0</v>
      </c>
      <c r="L26" s="214"/>
      <c r="M26" s="214"/>
    </row>
    <row r="27" spans="1:13" ht="15" customHeight="1" thickBot="1">
      <c r="A27" s="246">
        <f t="shared" si="0"/>
        <v>21</v>
      </c>
      <c r="B27" s="294" t="s">
        <v>692</v>
      </c>
      <c r="C27" s="294"/>
      <c r="D27" s="402"/>
      <c r="E27" s="295"/>
      <c r="F27" s="296">
        <f>F26/100*D27</f>
        <v>0</v>
      </c>
      <c r="G27" s="295"/>
      <c r="H27" s="295"/>
      <c r="I27" s="295"/>
      <c r="K27" s="271">
        <v>5</v>
      </c>
      <c r="L27" s="214"/>
      <c r="M27" s="214"/>
    </row>
    <row r="28" spans="1:13" ht="6" customHeight="1" thickBot="1">
      <c r="A28" s="246">
        <f t="shared" si="0"/>
        <v>22</v>
      </c>
      <c r="K28" s="214"/>
      <c r="L28" s="214"/>
      <c r="M28" s="214"/>
    </row>
    <row r="29" spans="1:13" ht="15" customHeight="1" thickBot="1">
      <c r="A29" s="246">
        <f t="shared" si="0"/>
        <v>23</v>
      </c>
      <c r="B29" s="297" t="s">
        <v>693</v>
      </c>
      <c r="C29" s="297"/>
      <c r="D29" s="298"/>
      <c r="E29" s="299"/>
      <c r="F29" s="300">
        <f>F26+F27</f>
        <v>0</v>
      </c>
      <c r="G29" s="301"/>
      <c r="H29" s="302">
        <f>H26</f>
        <v>0</v>
      </c>
      <c r="I29" s="303">
        <f>F29+H29</f>
        <v>0</v>
      </c>
      <c r="K29" s="293">
        <f>K26+F27</f>
        <v>0</v>
      </c>
      <c r="L29" s="214"/>
      <c r="M29" s="214"/>
    </row>
    <row r="30" spans="1:13" ht="15" customHeight="1">
      <c r="A30" s="246">
        <f t="shared" si="0"/>
        <v>24</v>
      </c>
      <c r="K30" s="214"/>
      <c r="L30" s="214"/>
      <c r="M30" s="214"/>
    </row>
    <row r="31" spans="1:13" ht="16.5" customHeight="1">
      <c r="A31" s="246">
        <f t="shared" si="0"/>
        <v>25</v>
      </c>
      <c r="B31" s="304" t="s">
        <v>694</v>
      </c>
      <c r="E31" s="305">
        <f>I29</f>
        <v>0</v>
      </c>
      <c r="F31" s="306" t="s">
        <v>630</v>
      </c>
      <c r="I31" s="257"/>
      <c r="K31" s="214"/>
      <c r="L31" s="214"/>
      <c r="M31" s="214"/>
    </row>
    <row r="32" spans="1:13" ht="16.5" customHeight="1" thickBot="1">
      <c r="A32" s="246">
        <f t="shared" si="0"/>
        <v>26</v>
      </c>
      <c r="B32" s="304" t="s">
        <v>695</v>
      </c>
      <c r="C32" s="307" t="s">
        <v>317</v>
      </c>
      <c r="D32" s="213">
        <v>0</v>
      </c>
      <c r="E32" s="305">
        <f>I29/100*D32</f>
        <v>0</v>
      </c>
      <c r="F32" s="306" t="s">
        <v>630</v>
      </c>
      <c r="K32" s="214"/>
      <c r="L32" s="214"/>
      <c r="M32" s="214"/>
    </row>
    <row r="33" spans="1:13" ht="22.5" customHeight="1" thickBot="1">
      <c r="A33" s="246">
        <f>A32+1</f>
        <v>27</v>
      </c>
      <c r="B33" s="308" t="s">
        <v>696</v>
      </c>
      <c r="C33" s="309"/>
      <c r="D33" s="310"/>
      <c r="E33" s="311">
        <f>E31+E32</f>
        <v>0</v>
      </c>
      <c r="F33" s="312" t="s">
        <v>630</v>
      </c>
      <c r="G33" s="313"/>
      <c r="H33" s="308"/>
      <c r="I33" s="313"/>
      <c r="J33" s="219"/>
      <c r="K33" s="214"/>
      <c r="L33" s="214"/>
      <c r="M33" s="214"/>
    </row>
    <row r="34" ht="12">
      <c r="A34" s="246">
        <f>A33+1</f>
        <v>28</v>
      </c>
    </row>
    <row r="35" ht="12">
      <c r="A35" s="246">
        <f>A34+1</f>
        <v>29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P54"/>
  <sheetViews>
    <sheetView view="pageBreakPreview" zoomScaleSheetLayoutView="100" workbookViewId="0" topLeftCell="A1">
      <pane ySplit="5" topLeftCell="A6" activePane="bottomLeft" state="frozen"/>
      <selection pane="topLeft" activeCell="D3" sqref="D3:J4"/>
      <selection pane="bottomLeft" activeCell="E9" sqref="E9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1:15" ht="20.25" customHeight="1">
      <c r="A1" s="335"/>
      <c r="B1" s="336" t="s">
        <v>704</v>
      </c>
      <c r="C1" s="335"/>
      <c r="D1" s="337"/>
      <c r="E1" s="335"/>
      <c r="F1" s="335"/>
      <c r="G1" s="335"/>
      <c r="H1" s="335"/>
      <c r="I1" s="335"/>
      <c r="J1" s="335"/>
      <c r="K1" s="214"/>
      <c r="L1" s="215" t="s">
        <v>650</v>
      </c>
      <c r="M1" s="216">
        <v>1</v>
      </c>
      <c r="N1" s="217"/>
      <c r="O1" s="218"/>
    </row>
    <row r="2" spans="1:15" ht="15" customHeight="1">
      <c r="A2" s="335"/>
      <c r="B2" s="338"/>
      <c r="C2" s="339"/>
      <c r="D2" s="340"/>
      <c r="E2" s="339"/>
      <c r="F2" s="339"/>
      <c r="G2" s="339"/>
      <c r="H2" s="339"/>
      <c r="I2" s="339"/>
      <c r="J2" s="335"/>
      <c r="K2" s="214"/>
      <c r="L2" s="215" t="s">
        <v>622</v>
      </c>
      <c r="M2" s="222">
        <v>0</v>
      </c>
      <c r="N2" s="223"/>
      <c r="O2" s="223"/>
    </row>
    <row r="3" spans="1:16" s="224" customFormat="1" ht="20.25" customHeight="1">
      <c r="A3" s="341"/>
      <c r="B3" s="342" t="s">
        <v>705</v>
      </c>
      <c r="C3" s="343"/>
      <c r="D3" s="344"/>
      <c r="E3" s="345"/>
      <c r="F3" s="345"/>
      <c r="G3" s="345"/>
      <c r="H3" s="345"/>
      <c r="I3" s="345"/>
      <c r="J3" s="341"/>
      <c r="K3" s="229"/>
      <c r="L3" s="229"/>
      <c r="M3" s="229"/>
      <c r="N3" s="230"/>
      <c r="O3" s="230"/>
      <c r="P3" s="228"/>
    </row>
    <row r="4" spans="1:15" ht="12.75" customHeight="1">
      <c r="A4" s="346"/>
      <c r="B4" s="347"/>
      <c r="C4" s="597" t="s">
        <v>652</v>
      </c>
      <c r="D4" s="599" t="s">
        <v>653</v>
      </c>
      <c r="E4" s="348" t="s">
        <v>630</v>
      </c>
      <c r="F4" s="348" t="s">
        <v>654</v>
      </c>
      <c r="G4" s="348" t="s">
        <v>655</v>
      </c>
      <c r="H4" s="348" t="s">
        <v>654</v>
      </c>
      <c r="I4" s="348" t="s">
        <v>656</v>
      </c>
      <c r="J4" s="335"/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349"/>
      <c r="B5" s="350"/>
      <c r="C5" s="598"/>
      <c r="D5" s="600"/>
      <c r="E5" s="351" t="s">
        <v>662</v>
      </c>
      <c r="F5" s="351" t="s">
        <v>663</v>
      </c>
      <c r="G5" s="351" t="s">
        <v>662</v>
      </c>
      <c r="H5" s="351" t="s">
        <v>664</v>
      </c>
      <c r="I5" s="351" t="s">
        <v>665</v>
      </c>
      <c r="J5" s="337"/>
      <c r="K5" s="601"/>
      <c r="L5" s="595"/>
      <c r="M5" s="601"/>
      <c r="N5" s="595"/>
      <c r="O5" s="595"/>
      <c r="P5" s="596"/>
    </row>
    <row r="6" spans="1:16" s="245" customFormat="1" ht="15" customHeight="1">
      <c r="A6" s="352" t="s">
        <v>666</v>
      </c>
      <c r="B6" s="353"/>
      <c r="C6" s="354"/>
      <c r="D6" s="355"/>
      <c r="E6" s="355"/>
      <c r="F6" s="355"/>
      <c r="G6" s="355"/>
      <c r="H6" s="355"/>
      <c r="I6" s="355"/>
      <c r="J6" s="356"/>
      <c r="K6" s="241"/>
      <c r="L6" s="242"/>
      <c r="M6" s="243"/>
      <c r="N6" s="244"/>
      <c r="O6" s="241"/>
      <c r="P6" s="596"/>
    </row>
    <row r="7" spans="1:16" s="224" customFormat="1" ht="18.75" customHeight="1">
      <c r="A7" s="357">
        <v>1</v>
      </c>
      <c r="B7" s="358" t="s">
        <v>667</v>
      </c>
      <c r="C7" s="359"/>
      <c r="D7" s="360"/>
      <c r="E7" s="361"/>
      <c r="F7" s="361"/>
      <c r="G7" s="362"/>
      <c r="H7" s="361"/>
      <c r="I7" s="361"/>
      <c r="J7" s="341"/>
      <c r="K7" s="241"/>
      <c r="L7" s="241"/>
      <c r="M7" s="242"/>
      <c r="N7" s="243"/>
      <c r="O7" s="244"/>
      <c r="P7" s="244"/>
    </row>
    <row r="8" spans="1:15" ht="15">
      <c r="A8" s="357">
        <f>A7+1</f>
        <v>2</v>
      </c>
      <c r="B8" s="363" t="s">
        <v>706</v>
      </c>
      <c r="C8" s="337"/>
      <c r="D8" s="337"/>
      <c r="E8" s="364"/>
      <c r="F8" s="364"/>
      <c r="G8" s="364"/>
      <c r="H8" s="364"/>
      <c r="I8" s="364"/>
      <c r="J8" s="335"/>
      <c r="K8" s="254"/>
      <c r="L8" s="255"/>
      <c r="M8" s="254"/>
      <c r="N8" s="256"/>
      <c r="O8" s="256"/>
    </row>
    <row r="9" spans="1:15" ht="15">
      <c r="A9" s="357">
        <f aca="true" t="shared" si="0" ref="A9:A51">A8+1</f>
        <v>3</v>
      </c>
      <c r="B9" s="335" t="s">
        <v>707</v>
      </c>
      <c r="C9" s="337" t="s">
        <v>367</v>
      </c>
      <c r="D9" s="335">
        <v>31</v>
      </c>
      <c r="E9" s="262"/>
      <c r="F9" s="364">
        <f>D9*E9</f>
        <v>0</v>
      </c>
      <c r="G9" s="262"/>
      <c r="H9" s="364">
        <f>D9*G9</f>
        <v>0</v>
      </c>
      <c r="I9" s="364">
        <f>F9+H9</f>
        <v>0</v>
      </c>
      <c r="J9" s="335"/>
      <c r="K9" s="254">
        <v>24.3</v>
      </c>
      <c r="L9" s="255"/>
      <c r="M9" s="254">
        <v>23</v>
      </c>
      <c r="N9" s="256"/>
      <c r="O9" s="256"/>
    </row>
    <row r="10" spans="1:15" ht="15">
      <c r="A10" s="357">
        <f t="shared" si="0"/>
        <v>4</v>
      </c>
      <c r="B10" s="335" t="s">
        <v>708</v>
      </c>
      <c r="C10" s="337" t="s">
        <v>367</v>
      </c>
      <c r="D10" s="335">
        <v>6</v>
      </c>
      <c r="E10" s="262"/>
      <c r="F10" s="364">
        <f aca="true" t="shared" si="1" ref="F10:F27">D10*E10</f>
        <v>0</v>
      </c>
      <c r="G10" s="262"/>
      <c r="H10" s="364">
        <f aca="true" t="shared" si="2" ref="H10:H27">D10*G10</f>
        <v>0</v>
      </c>
      <c r="I10" s="364">
        <f aca="true" t="shared" si="3" ref="I10:I27">F10+H10</f>
        <v>0</v>
      </c>
      <c r="J10" s="335"/>
      <c r="K10" s="254">
        <v>16.8</v>
      </c>
      <c r="L10" s="255"/>
      <c r="M10" s="254">
        <v>22</v>
      </c>
      <c r="N10" s="256"/>
      <c r="O10" s="256"/>
    </row>
    <row r="11" spans="1:15" ht="15">
      <c r="A11" s="357">
        <f t="shared" si="0"/>
        <v>5</v>
      </c>
      <c r="B11" s="335" t="s">
        <v>709</v>
      </c>
      <c r="C11" s="337" t="s">
        <v>367</v>
      </c>
      <c r="D11" s="335">
        <v>4</v>
      </c>
      <c r="E11" s="262"/>
      <c r="F11" s="364">
        <f t="shared" si="1"/>
        <v>0</v>
      </c>
      <c r="G11" s="262"/>
      <c r="H11" s="364">
        <f t="shared" si="2"/>
        <v>0</v>
      </c>
      <c r="I11" s="364">
        <f t="shared" si="3"/>
        <v>0</v>
      </c>
      <c r="J11" s="335"/>
      <c r="K11" s="254">
        <v>7.54</v>
      </c>
      <c r="L11" s="255"/>
      <c r="M11" s="254">
        <v>22</v>
      </c>
      <c r="N11" s="256"/>
      <c r="O11" s="256"/>
    </row>
    <row r="12" spans="1:15" ht="15">
      <c r="A12" s="357">
        <f t="shared" si="0"/>
        <v>6</v>
      </c>
      <c r="B12" s="335" t="s">
        <v>710</v>
      </c>
      <c r="C12" s="337" t="s">
        <v>367</v>
      </c>
      <c r="D12" s="335">
        <v>28</v>
      </c>
      <c r="E12" s="262"/>
      <c r="F12" s="364">
        <f t="shared" si="1"/>
        <v>0</v>
      </c>
      <c r="G12" s="262"/>
      <c r="H12" s="364">
        <f t="shared" si="2"/>
        <v>0</v>
      </c>
      <c r="I12" s="364">
        <f t="shared" si="3"/>
        <v>0</v>
      </c>
      <c r="J12" s="335"/>
      <c r="K12" s="254">
        <v>56.47</v>
      </c>
      <c r="L12" s="255"/>
      <c r="M12" s="254">
        <v>65</v>
      </c>
      <c r="N12" s="256"/>
      <c r="O12" s="256"/>
    </row>
    <row r="13" spans="1:15" ht="15">
      <c r="A13" s="357">
        <f t="shared" si="0"/>
        <v>7</v>
      </c>
      <c r="B13" s="335" t="s">
        <v>711</v>
      </c>
      <c r="C13" s="337" t="s">
        <v>299</v>
      </c>
      <c r="D13" s="335">
        <v>3</v>
      </c>
      <c r="E13" s="262"/>
      <c r="F13" s="364">
        <f t="shared" si="1"/>
        <v>0</v>
      </c>
      <c r="G13" s="262"/>
      <c r="H13" s="364">
        <f t="shared" si="2"/>
        <v>0</v>
      </c>
      <c r="I13" s="364">
        <f t="shared" si="3"/>
        <v>0</v>
      </c>
      <c r="J13" s="335"/>
      <c r="K13" s="254">
        <v>27.7</v>
      </c>
      <c r="L13" s="255"/>
      <c r="M13" s="254">
        <v>32</v>
      </c>
      <c r="N13" s="256"/>
      <c r="O13" s="256"/>
    </row>
    <row r="14" spans="1:15" ht="15">
      <c r="A14" s="357">
        <f t="shared" si="0"/>
        <v>8</v>
      </c>
      <c r="B14" s="335" t="s">
        <v>712</v>
      </c>
      <c r="C14" s="337" t="s">
        <v>299</v>
      </c>
      <c r="D14" s="335">
        <v>2</v>
      </c>
      <c r="E14" s="262"/>
      <c r="F14" s="364">
        <f t="shared" si="1"/>
        <v>0</v>
      </c>
      <c r="G14" s="262"/>
      <c r="H14" s="364">
        <f t="shared" si="2"/>
        <v>0</v>
      </c>
      <c r="I14" s="364">
        <f t="shared" si="3"/>
        <v>0</v>
      </c>
      <c r="J14" s="335"/>
      <c r="K14" s="254">
        <v>32.6</v>
      </c>
      <c r="L14" s="255"/>
      <c r="M14" s="254">
        <v>12</v>
      </c>
      <c r="N14" s="256"/>
      <c r="O14" s="256"/>
    </row>
    <row r="15" spans="1:15" ht="15">
      <c r="A15" s="357">
        <f t="shared" si="0"/>
        <v>9</v>
      </c>
      <c r="B15" s="335" t="s">
        <v>713</v>
      </c>
      <c r="C15" s="337" t="s">
        <v>299</v>
      </c>
      <c r="D15" s="335">
        <v>4</v>
      </c>
      <c r="E15" s="262"/>
      <c r="F15" s="364">
        <f t="shared" si="1"/>
        <v>0</v>
      </c>
      <c r="G15" s="262"/>
      <c r="H15" s="364">
        <f t="shared" si="2"/>
        <v>0</v>
      </c>
      <c r="I15" s="364">
        <f t="shared" si="3"/>
        <v>0</v>
      </c>
      <c r="J15" s="335"/>
      <c r="K15" s="254">
        <v>37.95</v>
      </c>
      <c r="L15" s="255"/>
      <c r="M15" s="254">
        <v>56</v>
      </c>
      <c r="N15" s="256"/>
      <c r="O15" s="256"/>
    </row>
    <row r="16" spans="1:15" ht="15">
      <c r="A16" s="357">
        <f t="shared" si="0"/>
        <v>10</v>
      </c>
      <c r="B16" s="335" t="s">
        <v>714</v>
      </c>
      <c r="C16" s="337" t="s">
        <v>299</v>
      </c>
      <c r="D16" s="335">
        <v>3</v>
      </c>
      <c r="E16" s="262"/>
      <c r="F16" s="364">
        <f t="shared" si="1"/>
        <v>0</v>
      </c>
      <c r="G16" s="262"/>
      <c r="H16" s="364">
        <f t="shared" si="2"/>
        <v>0</v>
      </c>
      <c r="I16" s="364">
        <f t="shared" si="3"/>
        <v>0</v>
      </c>
      <c r="J16" s="335"/>
      <c r="K16" s="254">
        <v>18.2</v>
      </c>
      <c r="L16" s="255"/>
      <c r="M16" s="254">
        <v>50</v>
      </c>
      <c r="N16" s="256"/>
      <c r="O16" s="256"/>
    </row>
    <row r="17" spans="1:15" ht="15">
      <c r="A17" s="357">
        <f t="shared" si="0"/>
        <v>11</v>
      </c>
      <c r="B17" s="335" t="s">
        <v>715</v>
      </c>
      <c r="C17" s="337" t="s">
        <v>299</v>
      </c>
      <c r="D17" s="335">
        <v>3</v>
      </c>
      <c r="E17" s="262"/>
      <c r="F17" s="364">
        <f t="shared" si="1"/>
        <v>0</v>
      </c>
      <c r="G17" s="262"/>
      <c r="H17" s="364">
        <f t="shared" si="2"/>
        <v>0</v>
      </c>
      <c r="I17" s="364">
        <f t="shared" si="3"/>
        <v>0</v>
      </c>
      <c r="J17" s="335"/>
      <c r="K17" s="254">
        <v>180</v>
      </c>
      <c r="L17" s="255"/>
      <c r="M17" s="254">
        <v>150</v>
      </c>
      <c r="N17" s="256"/>
      <c r="O17" s="256"/>
    </row>
    <row r="18" spans="1:15" ht="15">
      <c r="A18" s="357">
        <f t="shared" si="0"/>
        <v>12</v>
      </c>
      <c r="B18" s="335" t="s">
        <v>716</v>
      </c>
      <c r="C18" s="337" t="s">
        <v>299</v>
      </c>
      <c r="D18" s="335">
        <v>1</v>
      </c>
      <c r="E18" s="262"/>
      <c r="F18" s="364">
        <f t="shared" si="1"/>
        <v>0</v>
      </c>
      <c r="G18" s="262"/>
      <c r="H18" s="364">
        <f t="shared" si="2"/>
        <v>0</v>
      </c>
      <c r="I18" s="364">
        <f t="shared" si="3"/>
        <v>0</v>
      </c>
      <c r="J18" s="335"/>
      <c r="K18" s="254">
        <v>280</v>
      </c>
      <c r="L18" s="255"/>
      <c r="M18" s="254">
        <v>180</v>
      </c>
      <c r="N18" s="256"/>
      <c r="O18" s="256"/>
    </row>
    <row r="19" spans="1:15" ht="15">
      <c r="A19" s="357">
        <f t="shared" si="0"/>
        <v>13</v>
      </c>
      <c r="B19" s="335" t="s">
        <v>717</v>
      </c>
      <c r="C19" s="337" t="s">
        <v>299</v>
      </c>
      <c r="D19" s="335">
        <v>2</v>
      </c>
      <c r="E19" s="262"/>
      <c r="F19" s="364">
        <f t="shared" si="1"/>
        <v>0</v>
      </c>
      <c r="G19" s="262"/>
      <c r="H19" s="364">
        <f t="shared" si="2"/>
        <v>0</v>
      </c>
      <c r="I19" s="364">
        <f t="shared" si="3"/>
        <v>0</v>
      </c>
      <c r="J19" s="335"/>
      <c r="K19" s="254">
        <v>850</v>
      </c>
      <c r="L19" s="255"/>
      <c r="M19" s="254">
        <v>180</v>
      </c>
      <c r="N19" s="256"/>
      <c r="O19" s="256"/>
    </row>
    <row r="20" spans="1:15" ht="15">
      <c r="A20" s="357">
        <f t="shared" si="0"/>
        <v>14</v>
      </c>
      <c r="B20" s="335" t="s">
        <v>718</v>
      </c>
      <c r="C20" s="337" t="s">
        <v>299</v>
      </c>
      <c r="D20" s="335">
        <v>2</v>
      </c>
      <c r="E20" s="262"/>
      <c r="F20" s="364">
        <f t="shared" si="1"/>
        <v>0</v>
      </c>
      <c r="G20" s="262"/>
      <c r="H20" s="364">
        <f t="shared" si="2"/>
        <v>0</v>
      </c>
      <c r="I20" s="364">
        <f t="shared" si="3"/>
        <v>0</v>
      </c>
      <c r="J20" s="335"/>
      <c r="K20" s="254">
        <v>750</v>
      </c>
      <c r="L20" s="255"/>
      <c r="M20" s="254">
        <v>180</v>
      </c>
      <c r="N20" s="256"/>
      <c r="O20" s="256"/>
    </row>
    <row r="21" spans="1:15" ht="24">
      <c r="A21" s="357">
        <f t="shared" si="0"/>
        <v>15</v>
      </c>
      <c r="B21" s="365" t="s">
        <v>719</v>
      </c>
      <c r="C21" s="337" t="s">
        <v>299</v>
      </c>
      <c r="D21" s="335">
        <v>1</v>
      </c>
      <c r="E21" s="262"/>
      <c r="F21" s="364">
        <f t="shared" si="1"/>
        <v>0</v>
      </c>
      <c r="G21" s="262"/>
      <c r="H21" s="364">
        <f t="shared" si="2"/>
        <v>0</v>
      </c>
      <c r="I21" s="364">
        <f t="shared" si="3"/>
        <v>0</v>
      </c>
      <c r="J21" s="335"/>
      <c r="K21" s="254">
        <v>1150</v>
      </c>
      <c r="L21" s="255"/>
      <c r="M21" s="254">
        <v>180</v>
      </c>
      <c r="N21" s="256"/>
      <c r="O21" s="256"/>
    </row>
    <row r="22" spans="1:15" ht="15">
      <c r="A22" s="357">
        <f t="shared" si="0"/>
        <v>16</v>
      </c>
      <c r="B22" s="335" t="s">
        <v>720</v>
      </c>
      <c r="C22" s="337" t="s">
        <v>299</v>
      </c>
      <c r="D22" s="335">
        <v>1</v>
      </c>
      <c r="E22" s="262"/>
      <c r="F22" s="364">
        <f t="shared" si="1"/>
        <v>0</v>
      </c>
      <c r="G22" s="262"/>
      <c r="H22" s="364">
        <f t="shared" si="2"/>
        <v>0</v>
      </c>
      <c r="I22" s="364">
        <f t="shared" si="3"/>
        <v>0</v>
      </c>
      <c r="J22" s="335"/>
      <c r="K22" s="254">
        <v>85.9</v>
      </c>
      <c r="L22" s="255"/>
      <c r="M22" s="254">
        <v>56</v>
      </c>
      <c r="N22" s="256"/>
      <c r="O22" s="256"/>
    </row>
    <row r="23" spans="1:15" ht="15">
      <c r="A23" s="357">
        <f t="shared" si="0"/>
        <v>17</v>
      </c>
      <c r="B23" s="335" t="s">
        <v>721</v>
      </c>
      <c r="C23" s="337" t="s">
        <v>299</v>
      </c>
      <c r="D23" s="335">
        <v>4</v>
      </c>
      <c r="E23" s="262"/>
      <c r="F23" s="364">
        <f t="shared" si="1"/>
        <v>0</v>
      </c>
      <c r="G23" s="366"/>
      <c r="H23" s="364">
        <f t="shared" si="2"/>
        <v>0</v>
      </c>
      <c r="I23" s="364">
        <f t="shared" si="3"/>
        <v>0</v>
      </c>
      <c r="J23" s="335"/>
      <c r="K23" s="254">
        <v>90</v>
      </c>
      <c r="L23" s="255"/>
      <c r="M23" s="259">
        <v>0</v>
      </c>
      <c r="N23" s="256"/>
      <c r="O23" s="256"/>
    </row>
    <row r="24" spans="1:15" ht="15">
      <c r="A24" s="357">
        <f t="shared" si="0"/>
        <v>18</v>
      </c>
      <c r="B24" s="335" t="s">
        <v>722</v>
      </c>
      <c r="C24" s="337" t="s">
        <v>299</v>
      </c>
      <c r="D24" s="335">
        <v>3</v>
      </c>
      <c r="E24" s="262"/>
      <c r="F24" s="364">
        <f t="shared" si="1"/>
        <v>0</v>
      </c>
      <c r="G24" s="366"/>
      <c r="H24" s="364">
        <f t="shared" si="2"/>
        <v>0</v>
      </c>
      <c r="I24" s="364">
        <f t="shared" si="3"/>
        <v>0</v>
      </c>
      <c r="J24" s="335"/>
      <c r="K24" s="254">
        <v>135</v>
      </c>
      <c r="L24" s="255"/>
      <c r="M24" s="259">
        <v>0</v>
      </c>
      <c r="N24" s="256"/>
      <c r="O24" s="256"/>
    </row>
    <row r="25" spans="1:15" ht="15">
      <c r="A25" s="357">
        <f t="shared" si="0"/>
        <v>19</v>
      </c>
      <c r="B25" s="335" t="s">
        <v>723</v>
      </c>
      <c r="C25" s="337" t="s">
        <v>299</v>
      </c>
      <c r="D25" s="335">
        <v>1</v>
      </c>
      <c r="E25" s="262"/>
      <c r="F25" s="364">
        <f t="shared" si="1"/>
        <v>0</v>
      </c>
      <c r="G25" s="262"/>
      <c r="H25" s="364">
        <f t="shared" si="2"/>
        <v>0</v>
      </c>
      <c r="I25" s="364">
        <f t="shared" si="3"/>
        <v>0</v>
      </c>
      <c r="J25" s="335"/>
      <c r="K25" s="254">
        <v>125</v>
      </c>
      <c r="L25" s="255"/>
      <c r="M25" s="254">
        <v>280</v>
      </c>
      <c r="N25" s="256"/>
      <c r="O25" s="256"/>
    </row>
    <row r="26" spans="1:15" ht="15">
      <c r="A26" s="357">
        <f t="shared" si="0"/>
        <v>20</v>
      </c>
      <c r="B26" s="335" t="s">
        <v>724</v>
      </c>
      <c r="C26" s="337" t="s">
        <v>299</v>
      </c>
      <c r="D26" s="335">
        <v>1</v>
      </c>
      <c r="E26" s="262"/>
      <c r="F26" s="364">
        <f t="shared" si="1"/>
        <v>0</v>
      </c>
      <c r="G26" s="262"/>
      <c r="H26" s="364">
        <f t="shared" si="2"/>
        <v>0</v>
      </c>
      <c r="I26" s="364">
        <f t="shared" si="3"/>
        <v>0</v>
      </c>
      <c r="J26" s="335"/>
      <c r="K26" s="254">
        <v>145</v>
      </c>
      <c r="L26" s="255"/>
      <c r="M26" s="254">
        <v>280</v>
      </c>
      <c r="N26" s="256"/>
      <c r="O26" s="256"/>
    </row>
    <row r="27" spans="1:15" ht="15">
      <c r="A27" s="357">
        <f t="shared" si="0"/>
        <v>21</v>
      </c>
      <c r="B27" s="335" t="s">
        <v>725</v>
      </c>
      <c r="C27" s="337" t="s">
        <v>299</v>
      </c>
      <c r="D27" s="335">
        <v>1</v>
      </c>
      <c r="E27" s="262"/>
      <c r="F27" s="364">
        <f t="shared" si="1"/>
        <v>0</v>
      </c>
      <c r="G27" s="262"/>
      <c r="H27" s="364">
        <f t="shared" si="2"/>
        <v>0</v>
      </c>
      <c r="I27" s="364">
        <f t="shared" si="3"/>
        <v>0</v>
      </c>
      <c r="J27" s="335"/>
      <c r="K27" s="254">
        <v>1800</v>
      </c>
      <c r="L27" s="255"/>
      <c r="M27" s="254">
        <v>280</v>
      </c>
      <c r="N27" s="256"/>
      <c r="O27" s="256"/>
    </row>
    <row r="28" spans="1:15" ht="15">
      <c r="A28" s="357">
        <f t="shared" si="0"/>
        <v>22</v>
      </c>
      <c r="B28" s="335"/>
      <c r="C28" s="337"/>
      <c r="D28" s="335"/>
      <c r="E28" s="364"/>
      <c r="F28" s="364"/>
      <c r="G28" s="364"/>
      <c r="H28" s="364"/>
      <c r="I28" s="364"/>
      <c r="J28" s="335"/>
      <c r="K28" s="254"/>
      <c r="L28" s="255"/>
      <c r="M28" s="254"/>
      <c r="N28" s="256"/>
      <c r="O28" s="256"/>
    </row>
    <row r="29" spans="1:15" ht="15">
      <c r="A29" s="357">
        <f t="shared" si="0"/>
        <v>23</v>
      </c>
      <c r="B29" s="363" t="s">
        <v>726</v>
      </c>
      <c r="C29" s="337"/>
      <c r="D29" s="335"/>
      <c r="E29" s="364"/>
      <c r="F29" s="364"/>
      <c r="G29" s="364"/>
      <c r="H29" s="364"/>
      <c r="I29" s="364"/>
      <c r="J29" s="335"/>
      <c r="K29" s="254"/>
      <c r="L29" s="255"/>
      <c r="M29" s="254"/>
      <c r="N29" s="256"/>
      <c r="O29" s="256"/>
    </row>
    <row r="30" spans="1:15" ht="15">
      <c r="A30" s="357">
        <f t="shared" si="0"/>
        <v>24</v>
      </c>
      <c r="B30" s="335" t="s">
        <v>727</v>
      </c>
      <c r="C30" s="337" t="s">
        <v>677</v>
      </c>
      <c r="D30" s="335">
        <v>3</v>
      </c>
      <c r="E30" s="366"/>
      <c r="F30" s="364">
        <f aca="true" t="shared" si="4" ref="F30:F35">D30*E30</f>
        <v>0</v>
      </c>
      <c r="G30" s="262"/>
      <c r="H30" s="364">
        <f aca="true" t="shared" si="5" ref="H30:H35">D30*G30</f>
        <v>0</v>
      </c>
      <c r="I30" s="364">
        <f aca="true" t="shared" si="6" ref="I30:I35">F30+H30</f>
        <v>0</v>
      </c>
      <c r="J30" s="335"/>
      <c r="K30" s="259">
        <v>0</v>
      </c>
      <c r="L30" s="255"/>
      <c r="M30" s="254">
        <v>420</v>
      </c>
      <c r="N30" s="256"/>
      <c r="O30" s="256"/>
    </row>
    <row r="31" spans="1:15" ht="15">
      <c r="A31" s="357">
        <f t="shared" si="0"/>
        <v>25</v>
      </c>
      <c r="B31" s="335" t="s">
        <v>728</v>
      </c>
      <c r="C31" s="337" t="s">
        <v>299</v>
      </c>
      <c r="D31" s="335">
        <v>9</v>
      </c>
      <c r="E31" s="366"/>
      <c r="F31" s="364">
        <f t="shared" si="4"/>
        <v>0</v>
      </c>
      <c r="G31" s="262"/>
      <c r="H31" s="364">
        <f t="shared" si="5"/>
        <v>0</v>
      </c>
      <c r="I31" s="364">
        <f t="shared" si="6"/>
        <v>0</v>
      </c>
      <c r="J31" s="335"/>
      <c r="K31" s="259">
        <v>0</v>
      </c>
      <c r="L31" s="255"/>
      <c r="M31" s="254">
        <v>15</v>
      </c>
      <c r="N31" s="256"/>
      <c r="O31" s="256"/>
    </row>
    <row r="32" spans="1:15" ht="15">
      <c r="A32" s="357">
        <f t="shared" si="0"/>
        <v>26</v>
      </c>
      <c r="B32" s="335" t="s">
        <v>729</v>
      </c>
      <c r="C32" s="337" t="s">
        <v>677</v>
      </c>
      <c r="D32" s="335">
        <v>1</v>
      </c>
      <c r="E32" s="366"/>
      <c r="F32" s="364">
        <f t="shared" si="4"/>
        <v>0</v>
      </c>
      <c r="G32" s="262"/>
      <c r="H32" s="364">
        <f t="shared" si="5"/>
        <v>0</v>
      </c>
      <c r="I32" s="364">
        <f t="shared" si="6"/>
        <v>0</v>
      </c>
      <c r="J32" s="335"/>
      <c r="K32" s="259">
        <v>0</v>
      </c>
      <c r="L32" s="255"/>
      <c r="M32" s="254">
        <v>420</v>
      </c>
      <c r="N32" s="256"/>
      <c r="O32" s="256"/>
    </row>
    <row r="33" spans="1:15" ht="15">
      <c r="A33" s="357">
        <f t="shared" si="0"/>
        <v>27</v>
      </c>
      <c r="B33" s="335" t="s">
        <v>730</v>
      </c>
      <c r="C33" s="337" t="s">
        <v>677</v>
      </c>
      <c r="D33" s="335">
        <v>1</v>
      </c>
      <c r="E33" s="366"/>
      <c r="F33" s="364">
        <f t="shared" si="4"/>
        <v>0</v>
      </c>
      <c r="G33" s="262"/>
      <c r="H33" s="364">
        <f t="shared" si="5"/>
        <v>0</v>
      </c>
      <c r="I33" s="364">
        <f t="shared" si="6"/>
        <v>0</v>
      </c>
      <c r="J33" s="335"/>
      <c r="K33" s="259">
        <v>0</v>
      </c>
      <c r="L33" s="255"/>
      <c r="M33" s="254">
        <v>420</v>
      </c>
      <c r="N33" s="256"/>
      <c r="O33" s="256"/>
    </row>
    <row r="34" spans="1:15" ht="15">
      <c r="A34" s="357">
        <f t="shared" si="0"/>
        <v>28</v>
      </c>
      <c r="B34" s="335" t="s">
        <v>731</v>
      </c>
      <c r="C34" s="337" t="s">
        <v>299</v>
      </c>
      <c r="D34" s="335">
        <v>50</v>
      </c>
      <c r="E34" s="262"/>
      <c r="F34" s="364">
        <f t="shared" si="4"/>
        <v>0</v>
      </c>
      <c r="G34" s="262"/>
      <c r="H34" s="364">
        <f t="shared" si="5"/>
        <v>0</v>
      </c>
      <c r="I34" s="364">
        <f t="shared" si="6"/>
        <v>0</v>
      </c>
      <c r="J34" s="335"/>
      <c r="K34" s="254">
        <v>6.5</v>
      </c>
      <c r="L34" s="255"/>
      <c r="M34" s="254">
        <v>8.5</v>
      </c>
      <c r="N34" s="256"/>
      <c r="O34" s="256"/>
    </row>
    <row r="35" spans="1:16" s="224" customFormat="1" ht="15" customHeight="1">
      <c r="A35" s="357">
        <f t="shared" si="0"/>
        <v>29</v>
      </c>
      <c r="B35" s="365" t="s">
        <v>732</v>
      </c>
      <c r="C35" s="337" t="s">
        <v>677</v>
      </c>
      <c r="D35" s="335">
        <v>8</v>
      </c>
      <c r="E35" s="366"/>
      <c r="F35" s="364">
        <f t="shared" si="4"/>
        <v>0</v>
      </c>
      <c r="G35" s="262"/>
      <c r="H35" s="364">
        <f t="shared" si="5"/>
        <v>0</v>
      </c>
      <c r="I35" s="364">
        <f t="shared" si="6"/>
        <v>0</v>
      </c>
      <c r="J35" s="341"/>
      <c r="K35" s="259">
        <v>0</v>
      </c>
      <c r="L35" s="255"/>
      <c r="M35" s="254">
        <v>420</v>
      </c>
      <c r="N35" s="256"/>
      <c r="O35" s="256"/>
      <c r="P35" s="244"/>
    </row>
    <row r="36" spans="1:15" ht="15">
      <c r="A36" s="357">
        <f t="shared" si="0"/>
        <v>30</v>
      </c>
      <c r="B36" s="335"/>
      <c r="C36" s="337"/>
      <c r="D36" s="335"/>
      <c r="E36" s="364"/>
      <c r="F36" s="364"/>
      <c r="G36" s="364"/>
      <c r="H36" s="364"/>
      <c r="I36" s="364"/>
      <c r="J36" s="335"/>
      <c r="K36" s="254"/>
      <c r="L36" s="255"/>
      <c r="M36" s="254"/>
      <c r="N36" s="256"/>
      <c r="O36" s="256"/>
    </row>
    <row r="37" spans="1:16" s="245" customFormat="1" ht="18" customHeight="1">
      <c r="A37" s="357">
        <v>31</v>
      </c>
      <c r="B37" s="363" t="s">
        <v>678</v>
      </c>
      <c r="C37" s="354"/>
      <c r="D37" s="355"/>
      <c r="E37" s="355"/>
      <c r="F37" s="355"/>
      <c r="G37" s="355"/>
      <c r="H37" s="355"/>
      <c r="I37" s="355"/>
      <c r="J37" s="360"/>
      <c r="K37" s="264"/>
      <c r="L37" s="265"/>
      <c r="M37" s="264"/>
      <c r="N37" s="266"/>
      <c r="O37" s="266"/>
      <c r="P37" s="244"/>
    </row>
    <row r="38" spans="1:16" ht="15">
      <c r="A38" s="357">
        <f t="shared" si="0"/>
        <v>32</v>
      </c>
      <c r="B38" s="367" t="s">
        <v>679</v>
      </c>
      <c r="C38" s="368" t="s">
        <v>680</v>
      </c>
      <c r="D38" s="335">
        <v>3</v>
      </c>
      <c r="E38" s="364"/>
      <c r="F38" s="364">
        <f>D38*E38</f>
        <v>0</v>
      </c>
      <c r="G38" s="269"/>
      <c r="H38" s="364">
        <f>D38*G38</f>
        <v>0</v>
      </c>
      <c r="I38" s="364">
        <f>F38+H38</f>
        <v>0</v>
      </c>
      <c r="J38" s="335"/>
      <c r="K38" s="259">
        <v>0</v>
      </c>
      <c r="L38" s="270"/>
      <c r="M38" s="271">
        <v>420</v>
      </c>
      <c r="N38" s="272">
        <v>1.15</v>
      </c>
      <c r="O38" s="273"/>
      <c r="P38" s="274"/>
    </row>
    <row r="39" spans="1:16" ht="15">
      <c r="A39" s="357">
        <f t="shared" si="0"/>
        <v>33</v>
      </c>
      <c r="B39" s="367" t="s">
        <v>681</v>
      </c>
      <c r="C39" s="368" t="s">
        <v>682</v>
      </c>
      <c r="D39" s="335">
        <v>2</v>
      </c>
      <c r="E39" s="364"/>
      <c r="F39" s="364">
        <f>D39*E39</f>
        <v>0</v>
      </c>
      <c r="G39" s="269"/>
      <c r="H39" s="364">
        <f>D39*G39</f>
        <v>0</v>
      </c>
      <c r="I39" s="364">
        <f>F39+H39</f>
        <v>0</v>
      </c>
      <c r="J39" s="335"/>
      <c r="K39" s="259">
        <v>0</v>
      </c>
      <c r="L39" s="270"/>
      <c r="M39" s="271">
        <v>420</v>
      </c>
      <c r="N39" s="272">
        <v>1.3</v>
      </c>
      <c r="O39" s="273"/>
      <c r="P39" s="274"/>
    </row>
    <row r="40" spans="1:16" ht="15">
      <c r="A40" s="357">
        <f t="shared" si="0"/>
        <v>34</v>
      </c>
      <c r="B40" s="367" t="s">
        <v>683</v>
      </c>
      <c r="C40" s="368" t="s">
        <v>684</v>
      </c>
      <c r="D40" s="335">
        <v>2</v>
      </c>
      <c r="E40" s="364"/>
      <c r="F40" s="364">
        <f>D40*E40</f>
        <v>0</v>
      </c>
      <c r="G40" s="269"/>
      <c r="H40" s="364">
        <f>D40*G40</f>
        <v>0</v>
      </c>
      <c r="I40" s="364">
        <f>F40+H40</f>
        <v>0</v>
      </c>
      <c r="J40" s="335"/>
      <c r="K40" s="259">
        <v>0</v>
      </c>
      <c r="L40" s="270"/>
      <c r="M40" s="271">
        <v>420</v>
      </c>
      <c r="N40" s="272">
        <v>1.25</v>
      </c>
      <c r="O40" s="273"/>
      <c r="P40" s="274"/>
    </row>
    <row r="41" spans="1:16" ht="15">
      <c r="A41" s="357">
        <f t="shared" si="0"/>
        <v>35</v>
      </c>
      <c r="B41" s="369" t="s">
        <v>685</v>
      </c>
      <c r="C41" s="368" t="s">
        <v>686</v>
      </c>
      <c r="D41" s="335">
        <v>1</v>
      </c>
      <c r="E41" s="364"/>
      <c r="F41" s="364">
        <f>D41*E41</f>
        <v>0</v>
      </c>
      <c r="G41" s="269"/>
      <c r="H41" s="364">
        <f>D41*G41</f>
        <v>0</v>
      </c>
      <c r="I41" s="364">
        <f>F41+H41</f>
        <v>0</v>
      </c>
      <c r="J41" s="335"/>
      <c r="K41" s="259">
        <v>0</v>
      </c>
      <c r="L41" s="270"/>
      <c r="M41" s="271">
        <v>420</v>
      </c>
      <c r="N41" s="273"/>
      <c r="O41" s="273"/>
      <c r="P41" s="274"/>
    </row>
    <row r="42" spans="1:16" ht="15">
      <c r="A42" s="357">
        <f t="shared" si="0"/>
        <v>36</v>
      </c>
      <c r="B42" s="370" t="s">
        <v>687</v>
      </c>
      <c r="C42" s="371" t="s">
        <v>190</v>
      </c>
      <c r="D42" s="335">
        <v>0.1</v>
      </c>
      <c r="E42" s="403"/>
      <c r="F42" s="372">
        <f>D42*E42</f>
        <v>0</v>
      </c>
      <c r="G42" s="279"/>
      <c r="H42" s="372">
        <f>D42*G42</f>
        <v>0</v>
      </c>
      <c r="I42" s="372">
        <f>F42+H42</f>
        <v>0</v>
      </c>
      <c r="J42" s="335"/>
      <c r="K42" s="271">
        <v>2400</v>
      </c>
      <c r="L42" s="270"/>
      <c r="M42" s="271">
        <v>900</v>
      </c>
      <c r="N42" s="273"/>
      <c r="O42" s="273"/>
      <c r="P42" s="274"/>
    </row>
    <row r="43" spans="1:16" s="285" customFormat="1" ht="22.5" customHeight="1">
      <c r="A43" s="357">
        <f t="shared" si="0"/>
        <v>37</v>
      </c>
      <c r="B43" s="373" t="s">
        <v>688</v>
      </c>
      <c r="C43" s="374"/>
      <c r="D43" s="375"/>
      <c r="E43" s="374"/>
      <c r="F43" s="376"/>
      <c r="G43" s="375"/>
      <c r="H43" s="376"/>
      <c r="I43" s="377"/>
      <c r="J43" s="378"/>
      <c r="K43" s="286"/>
      <c r="L43" s="286"/>
      <c r="M43" s="287"/>
      <c r="N43" s="288"/>
      <c r="O43" s="289"/>
      <c r="P43" s="289"/>
    </row>
    <row r="44" spans="1:13" ht="15" customHeight="1">
      <c r="A44" s="357">
        <f t="shared" si="0"/>
        <v>38</v>
      </c>
      <c r="B44" s="349"/>
      <c r="C44" s="349"/>
      <c r="D44" s="349"/>
      <c r="E44" s="349"/>
      <c r="F44" s="349" t="s">
        <v>689</v>
      </c>
      <c r="G44" s="349"/>
      <c r="H44" s="379" t="s">
        <v>690</v>
      </c>
      <c r="I44" s="379" t="s">
        <v>691</v>
      </c>
      <c r="J44" s="335"/>
      <c r="K44" s="214"/>
      <c r="L44" s="214"/>
      <c r="M44" s="214"/>
    </row>
    <row r="45" spans="1:13" ht="15" customHeight="1">
      <c r="A45" s="357">
        <f t="shared" si="0"/>
        <v>39</v>
      </c>
      <c r="B45" s="349"/>
      <c r="C45" s="349"/>
      <c r="D45" s="349"/>
      <c r="E45" s="349"/>
      <c r="F45" s="380">
        <f>SUM(F9:F42)</f>
        <v>0</v>
      </c>
      <c r="G45" s="381"/>
      <c r="H45" s="380">
        <f>SUM(H9:H42)</f>
        <v>0</v>
      </c>
      <c r="I45" s="380">
        <f>SUM(I9:I42)</f>
        <v>0</v>
      </c>
      <c r="J45" s="335"/>
      <c r="K45" s="293">
        <f>SUM(F45:H45)</f>
        <v>0</v>
      </c>
      <c r="L45" s="214"/>
      <c r="M45" s="214"/>
    </row>
    <row r="46" spans="1:13" ht="15" customHeight="1" thickBot="1">
      <c r="A46" s="357">
        <f t="shared" si="0"/>
        <v>40</v>
      </c>
      <c r="B46" s="382" t="s">
        <v>692</v>
      </c>
      <c r="C46" s="382"/>
      <c r="D46" s="402">
        <v>0</v>
      </c>
      <c r="E46" s="383"/>
      <c r="F46" s="384">
        <f>F45/100*D46</f>
        <v>0</v>
      </c>
      <c r="G46" s="383"/>
      <c r="H46" s="383"/>
      <c r="I46" s="383"/>
      <c r="J46" s="335"/>
      <c r="K46" s="271">
        <v>5</v>
      </c>
      <c r="L46" s="214"/>
      <c r="M46" s="214"/>
    </row>
    <row r="47" spans="1:13" ht="6" customHeight="1" thickBot="1">
      <c r="A47" s="357">
        <f t="shared" si="0"/>
        <v>41</v>
      </c>
      <c r="B47" s="335"/>
      <c r="C47" s="335"/>
      <c r="D47" s="337"/>
      <c r="E47" s="335"/>
      <c r="F47" s="335"/>
      <c r="G47" s="335"/>
      <c r="H47" s="335"/>
      <c r="I47" s="335"/>
      <c r="J47" s="335"/>
      <c r="K47" s="214"/>
      <c r="L47" s="214"/>
      <c r="M47" s="214"/>
    </row>
    <row r="48" spans="1:13" ht="15" customHeight="1" thickBot="1">
      <c r="A48" s="357">
        <f t="shared" si="0"/>
        <v>42</v>
      </c>
      <c r="B48" s="385" t="s">
        <v>693</v>
      </c>
      <c r="C48" s="385"/>
      <c r="D48" s="386"/>
      <c r="E48" s="387"/>
      <c r="F48" s="388">
        <f>F45+F46</f>
        <v>0</v>
      </c>
      <c r="G48" s="389"/>
      <c r="H48" s="390">
        <f>H45</f>
        <v>0</v>
      </c>
      <c r="I48" s="391">
        <f>F48+H48</f>
        <v>0</v>
      </c>
      <c r="J48" s="335"/>
      <c r="K48" s="293">
        <f>K45+F46</f>
        <v>0</v>
      </c>
      <c r="L48" s="214"/>
      <c r="M48" s="214"/>
    </row>
    <row r="49" spans="1:13" ht="15" customHeight="1">
      <c r="A49" s="357">
        <f t="shared" si="0"/>
        <v>43</v>
      </c>
      <c r="B49" s="335"/>
      <c r="C49" s="335"/>
      <c r="D49" s="337"/>
      <c r="E49" s="335"/>
      <c r="F49" s="335"/>
      <c r="G49" s="335"/>
      <c r="H49" s="335"/>
      <c r="I49" s="335"/>
      <c r="J49" s="335"/>
      <c r="K49" s="214"/>
      <c r="L49" s="214"/>
      <c r="M49" s="214"/>
    </row>
    <row r="50" spans="1:13" ht="16.5" customHeight="1">
      <c r="A50" s="357">
        <f t="shared" si="0"/>
        <v>44</v>
      </c>
      <c r="B50" s="392" t="s">
        <v>694</v>
      </c>
      <c r="C50" s="335"/>
      <c r="D50" s="337"/>
      <c r="E50" s="393">
        <f>I48</f>
        <v>0</v>
      </c>
      <c r="F50" s="394" t="s">
        <v>630</v>
      </c>
      <c r="G50" s="335"/>
      <c r="H50" s="335"/>
      <c r="I50" s="364"/>
      <c r="J50" s="335"/>
      <c r="K50" s="214"/>
      <c r="L50" s="214"/>
      <c r="M50" s="214"/>
    </row>
    <row r="51" spans="1:13" ht="16.5" customHeight="1" thickBot="1">
      <c r="A51" s="357">
        <f t="shared" si="0"/>
        <v>45</v>
      </c>
      <c r="B51" s="392" t="s">
        <v>695</v>
      </c>
      <c r="C51" s="395" t="s">
        <v>317</v>
      </c>
      <c r="D51" s="337">
        <v>0</v>
      </c>
      <c r="E51" s="393">
        <f>I48/100*D51</f>
        <v>0</v>
      </c>
      <c r="F51" s="394" t="s">
        <v>630</v>
      </c>
      <c r="G51" s="335"/>
      <c r="H51" s="335"/>
      <c r="I51" s="335"/>
      <c r="J51" s="335"/>
      <c r="K51" s="214"/>
      <c r="L51" s="214"/>
      <c r="M51" s="214"/>
    </row>
    <row r="52" spans="1:13" ht="22.5" customHeight="1" thickBot="1">
      <c r="A52" s="357">
        <f>A51+1</f>
        <v>46</v>
      </c>
      <c r="B52" s="396" t="s">
        <v>696</v>
      </c>
      <c r="C52" s="397"/>
      <c r="D52" s="398"/>
      <c r="E52" s="399">
        <f>E50+E51</f>
        <v>0</v>
      </c>
      <c r="F52" s="400" t="s">
        <v>630</v>
      </c>
      <c r="G52" s="401"/>
      <c r="H52" s="396"/>
      <c r="I52" s="401"/>
      <c r="J52" s="339"/>
      <c r="K52" s="214"/>
      <c r="L52" s="214"/>
      <c r="M52" s="214"/>
    </row>
    <row r="53" spans="1:10" ht="12">
      <c r="A53" s="357">
        <f>A52+1</f>
        <v>47</v>
      </c>
      <c r="B53" s="335"/>
      <c r="C53" s="335"/>
      <c r="D53" s="337"/>
      <c r="E53" s="335"/>
      <c r="F53" s="335"/>
      <c r="G53" s="335"/>
      <c r="H53" s="335"/>
      <c r="I53" s="335"/>
      <c r="J53" s="335"/>
    </row>
    <row r="54" spans="1:10" ht="12">
      <c r="A54" s="357">
        <f>A53+1</f>
        <v>48</v>
      </c>
      <c r="B54" s="335"/>
      <c r="C54" s="335"/>
      <c r="D54" s="337"/>
      <c r="E54" s="335"/>
      <c r="F54" s="335"/>
      <c r="G54" s="335"/>
      <c r="H54" s="335"/>
      <c r="I54" s="335"/>
      <c r="J54" s="335"/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BM132"/>
  <sheetViews>
    <sheetView showGridLines="0" workbookViewId="0" topLeftCell="A62">
      <selection activeCell="X140" sqref="X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107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564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ROUND(J120,2)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ROUND((SUM(BE120:BE131)),2)</f>
        <v>0</v>
      </c>
      <c r="G33" s="25"/>
      <c r="H33" s="25"/>
      <c r="I33" s="92">
        <v>0.21</v>
      </c>
      <c r="J33" s="91">
        <f>ROUND(((SUM(BE120:BE131))*I33),2)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>
        <f>ROUND((SUM(BF120:BF131)),2)</f>
        <v>0</v>
      </c>
      <c r="G34" s="25"/>
      <c r="H34" s="25"/>
      <c r="I34" s="92">
        <v>0.15</v>
      </c>
      <c r="J34" s="91">
        <f>ROUND(((SUM(BF120:BF131))*I34),2)</f>
        <v>0</v>
      </c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ROUND((SUM(BG120:BG131)),2)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ROUND((SUM(BH120:BH131)),2)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ROUND((SUM(BI120:BI131)),2)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9 - SO-09-VRN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J120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565</v>
      </c>
      <c r="E97" s="106"/>
      <c r="F97" s="106"/>
      <c r="G97" s="106"/>
      <c r="H97" s="106"/>
      <c r="I97" s="106"/>
      <c r="J97" s="107">
        <f>J121</f>
        <v>0</v>
      </c>
      <c r="L97" s="104"/>
    </row>
    <row r="98" spans="2:12" s="7" customFormat="1" ht="19.9" customHeight="1" hidden="1">
      <c r="B98" s="108"/>
      <c r="D98" s="109" t="s">
        <v>566</v>
      </c>
      <c r="E98" s="110"/>
      <c r="F98" s="110"/>
      <c r="G98" s="110"/>
      <c r="H98" s="110"/>
      <c r="I98" s="110"/>
      <c r="J98" s="111">
        <f>J122</f>
        <v>0</v>
      </c>
      <c r="L98" s="108"/>
    </row>
    <row r="99" spans="2:12" s="7" customFormat="1" ht="19.9" customHeight="1" hidden="1">
      <c r="B99" s="108"/>
      <c r="D99" s="109" t="s">
        <v>567</v>
      </c>
      <c r="E99" s="110"/>
      <c r="F99" s="110"/>
      <c r="G99" s="110"/>
      <c r="H99" s="110"/>
      <c r="I99" s="110"/>
      <c r="J99" s="111">
        <f>J125</f>
        <v>0</v>
      </c>
      <c r="L99" s="108"/>
    </row>
    <row r="100" spans="2:12" s="7" customFormat="1" ht="19.9" customHeight="1" hidden="1">
      <c r="B100" s="108"/>
      <c r="D100" s="109" t="s">
        <v>568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1:31" s="2" customFormat="1" ht="21.75" customHeight="1" hidden="1">
      <c r="A101" s="25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34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s="2" customFormat="1" ht="6.95" customHeight="1" hidden="1">
      <c r="A102" s="25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34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ht="12" hidden="1"/>
    <row r="104" ht="12" hidden="1"/>
    <row r="105" ht="12" hidden="1"/>
    <row r="106" spans="1:31" s="2" customFormat="1" ht="6.95" customHeight="1">
      <c r="A106" s="25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4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24.95" customHeight="1">
      <c r="A107" s="25"/>
      <c r="B107" s="26"/>
      <c r="C107" s="17" t="s">
        <v>132</v>
      </c>
      <c r="D107" s="25"/>
      <c r="E107" s="25"/>
      <c r="F107" s="25"/>
      <c r="G107" s="25"/>
      <c r="H107" s="25"/>
      <c r="I107" s="25"/>
      <c r="J107" s="25"/>
      <c r="K107" s="25"/>
      <c r="L107" s="3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6.95" customHeight="1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3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12" customHeight="1">
      <c r="A109" s="25"/>
      <c r="B109" s="26"/>
      <c r="C109" s="22" t="s">
        <v>14</v>
      </c>
      <c r="D109" s="25"/>
      <c r="E109" s="25"/>
      <c r="F109" s="25"/>
      <c r="G109" s="25"/>
      <c r="H109" s="25"/>
      <c r="I109" s="25"/>
      <c r="J109" s="25"/>
      <c r="K109" s="25"/>
      <c r="L109" s="3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16.5" customHeight="1">
      <c r="A110" s="25"/>
      <c r="B110" s="26"/>
      <c r="C110" s="25"/>
      <c r="D110" s="25"/>
      <c r="E110" s="553" t="str">
        <f>E7</f>
        <v>Rekonstrukce a modernizace-III.etapa</v>
      </c>
      <c r="F110" s="554"/>
      <c r="G110" s="554"/>
      <c r="H110" s="554"/>
      <c r="I110" s="25"/>
      <c r="J110" s="25"/>
      <c r="K110" s="25"/>
      <c r="L110" s="34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12" customHeight="1">
      <c r="A111" s="25"/>
      <c r="B111" s="26"/>
      <c r="C111" s="22" t="s">
        <v>109</v>
      </c>
      <c r="D111" s="25"/>
      <c r="E111" s="25"/>
      <c r="F111" s="25"/>
      <c r="G111" s="25"/>
      <c r="H111" s="25"/>
      <c r="I111" s="25"/>
      <c r="J111" s="25"/>
      <c r="K111" s="25"/>
      <c r="L111" s="3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16.5" customHeight="1">
      <c r="A112" s="25"/>
      <c r="B112" s="26"/>
      <c r="C112" s="25"/>
      <c r="D112" s="25"/>
      <c r="E112" s="544" t="str">
        <f>E9</f>
        <v>UHK-PK 9 - SO-09-VRN</v>
      </c>
      <c r="F112" s="555"/>
      <c r="G112" s="555"/>
      <c r="H112" s="555"/>
      <c r="I112" s="25"/>
      <c r="J112" s="25"/>
      <c r="K112" s="25"/>
      <c r="L112" s="3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6.95" customHeight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12" customHeight="1">
      <c r="A114" s="25"/>
      <c r="B114" s="26"/>
      <c r="C114" s="22" t="s">
        <v>18</v>
      </c>
      <c r="D114" s="25"/>
      <c r="E114" s="25"/>
      <c r="F114" s="20" t="str">
        <f>F12</f>
        <v>Nový Hradec Králové</v>
      </c>
      <c r="G114" s="25"/>
      <c r="H114" s="25"/>
      <c r="I114" s="22" t="s">
        <v>20</v>
      </c>
      <c r="J114" s="47" t="str">
        <f>IF(J12="","",J12)</f>
        <v>12. 6. 2022</v>
      </c>
      <c r="K114" s="25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6.9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3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5.2" customHeight="1">
      <c r="A116" s="25"/>
      <c r="B116" s="26"/>
      <c r="C116" s="22" t="s">
        <v>22</v>
      </c>
      <c r="D116" s="25"/>
      <c r="E116" s="25"/>
      <c r="F116" s="20" t="str">
        <f>E15</f>
        <v>Univerzita Hradec Králové</v>
      </c>
      <c r="G116" s="25"/>
      <c r="H116" s="25"/>
      <c r="I116" s="22" t="s">
        <v>28</v>
      </c>
      <c r="J116" s="23" t="str">
        <f>E21</f>
        <v>Pridos Hradec Králové</v>
      </c>
      <c r="K116" s="25"/>
      <c r="L116" s="3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15.2" customHeight="1">
      <c r="A117" s="25"/>
      <c r="B117" s="26"/>
      <c r="C117" s="22" t="s">
        <v>26</v>
      </c>
      <c r="D117" s="25"/>
      <c r="E117" s="25"/>
      <c r="F117" s="20" t="str">
        <f>IF(E18="","",E18)</f>
        <v>bude určen ve výběrovém řízení</v>
      </c>
      <c r="G117" s="25"/>
      <c r="H117" s="25"/>
      <c r="I117" s="22" t="s">
        <v>31</v>
      </c>
      <c r="J117" s="23" t="str">
        <f>E24</f>
        <v>Ing.Pavel Michálek</v>
      </c>
      <c r="K117" s="25"/>
      <c r="L117" s="3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" customFormat="1" ht="10.3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8" customFormat="1" ht="29.25" customHeight="1">
      <c r="A119" s="112"/>
      <c r="B119" s="113"/>
      <c r="C119" s="114" t="s">
        <v>133</v>
      </c>
      <c r="D119" s="115" t="s">
        <v>59</v>
      </c>
      <c r="E119" s="115" t="s">
        <v>55</v>
      </c>
      <c r="F119" s="115" t="s">
        <v>56</v>
      </c>
      <c r="G119" s="115" t="s">
        <v>134</v>
      </c>
      <c r="H119" s="115" t="s">
        <v>135</v>
      </c>
      <c r="I119" s="115" t="s">
        <v>136</v>
      </c>
      <c r="J119" s="115" t="s">
        <v>113</v>
      </c>
      <c r="K119" s="116" t="s">
        <v>137</v>
      </c>
      <c r="L119" s="117"/>
      <c r="M119" s="54" t="s">
        <v>1</v>
      </c>
      <c r="N119" s="55" t="s">
        <v>38</v>
      </c>
      <c r="O119" s="55" t="s">
        <v>138</v>
      </c>
      <c r="P119" s="55" t="s">
        <v>139</v>
      </c>
      <c r="Q119" s="55" t="s">
        <v>140</v>
      </c>
      <c r="R119" s="55" t="s">
        <v>141</v>
      </c>
      <c r="S119" s="55" t="s">
        <v>142</v>
      </c>
      <c r="T119" s="56" t="s">
        <v>143</v>
      </c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</row>
    <row r="120" spans="1:63" s="2" customFormat="1" ht="22.9" customHeight="1">
      <c r="A120" s="25"/>
      <c r="B120" s="26"/>
      <c r="C120" s="430" t="s">
        <v>144</v>
      </c>
      <c r="D120" s="431"/>
      <c r="E120" s="431"/>
      <c r="F120" s="431"/>
      <c r="G120" s="431"/>
      <c r="H120" s="431"/>
      <c r="I120" s="25"/>
      <c r="J120" s="440">
        <f>BK120</f>
        <v>0</v>
      </c>
      <c r="K120" s="431"/>
      <c r="L120" s="26"/>
      <c r="M120" s="57"/>
      <c r="N120" s="48"/>
      <c r="O120" s="58"/>
      <c r="P120" s="119">
        <f>P121</f>
        <v>0</v>
      </c>
      <c r="Q120" s="58"/>
      <c r="R120" s="119">
        <f>R121</f>
        <v>0</v>
      </c>
      <c r="S120" s="58"/>
      <c r="T120" s="120">
        <f>T121</f>
        <v>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T120" s="13" t="s">
        <v>73</v>
      </c>
      <c r="AU120" s="13" t="s">
        <v>115</v>
      </c>
      <c r="BK120" s="121">
        <f>BK121</f>
        <v>0</v>
      </c>
    </row>
    <row r="121" spans="2:63" s="9" customFormat="1" ht="25.9" customHeight="1">
      <c r="B121" s="122"/>
      <c r="C121" s="427"/>
      <c r="D121" s="432" t="s">
        <v>73</v>
      </c>
      <c r="E121" s="433" t="s">
        <v>569</v>
      </c>
      <c r="F121" s="433" t="s">
        <v>570</v>
      </c>
      <c r="G121" s="427"/>
      <c r="H121" s="427"/>
      <c r="J121" s="441">
        <f>BK121</f>
        <v>0</v>
      </c>
      <c r="K121" s="427"/>
      <c r="L121" s="122"/>
      <c r="M121" s="126"/>
      <c r="N121" s="127"/>
      <c r="O121" s="127"/>
      <c r="P121" s="128">
        <f>P122+P125+P130</f>
        <v>0</v>
      </c>
      <c r="Q121" s="127"/>
      <c r="R121" s="128">
        <f>R122+R125+R130</f>
        <v>0</v>
      </c>
      <c r="S121" s="127"/>
      <c r="T121" s="129">
        <f>T122+T125+T130</f>
        <v>0</v>
      </c>
      <c r="AR121" s="123" t="s">
        <v>168</v>
      </c>
      <c r="AT121" s="130" t="s">
        <v>73</v>
      </c>
      <c r="AU121" s="130" t="s">
        <v>74</v>
      </c>
      <c r="AY121" s="123" t="s">
        <v>147</v>
      </c>
      <c r="BK121" s="131">
        <f>BK122+BK125+BK130</f>
        <v>0</v>
      </c>
    </row>
    <row r="122" spans="2:63" s="9" customFormat="1" ht="22.9" customHeight="1">
      <c r="B122" s="122"/>
      <c r="C122" s="427"/>
      <c r="D122" s="432" t="s">
        <v>73</v>
      </c>
      <c r="E122" s="434" t="s">
        <v>571</v>
      </c>
      <c r="F122" s="434" t="s">
        <v>572</v>
      </c>
      <c r="G122" s="427"/>
      <c r="H122" s="427"/>
      <c r="J122" s="442">
        <f>BK122</f>
        <v>0</v>
      </c>
      <c r="K122" s="427"/>
      <c r="L122" s="122"/>
      <c r="M122" s="126"/>
      <c r="N122" s="127"/>
      <c r="O122" s="127"/>
      <c r="P122" s="128">
        <f>SUM(P123:P124)</f>
        <v>0</v>
      </c>
      <c r="Q122" s="127"/>
      <c r="R122" s="128">
        <f>SUM(R123:R124)</f>
        <v>0</v>
      </c>
      <c r="S122" s="127"/>
      <c r="T122" s="129">
        <f>SUM(T123:T124)</f>
        <v>0</v>
      </c>
      <c r="AR122" s="123" t="s">
        <v>168</v>
      </c>
      <c r="AT122" s="130" t="s">
        <v>73</v>
      </c>
      <c r="AU122" s="130" t="s">
        <v>82</v>
      </c>
      <c r="AY122" s="123" t="s">
        <v>147</v>
      </c>
      <c r="BK122" s="131">
        <f>SUM(BK123:BK124)</f>
        <v>0</v>
      </c>
    </row>
    <row r="123" spans="1:65" s="2" customFormat="1" ht="16.5" customHeight="1">
      <c r="A123" s="25"/>
      <c r="B123" s="134"/>
      <c r="C123" s="435" t="s">
        <v>82</v>
      </c>
      <c r="D123" s="435" t="s">
        <v>150</v>
      </c>
      <c r="E123" s="436" t="s">
        <v>573</v>
      </c>
      <c r="F123" s="437" t="s">
        <v>574</v>
      </c>
      <c r="G123" s="438" t="s">
        <v>575</v>
      </c>
      <c r="H123" s="439">
        <v>1</v>
      </c>
      <c r="I123" s="331"/>
      <c r="J123" s="425">
        <f>ROUND(I123*H123,2)</f>
        <v>0</v>
      </c>
      <c r="K123" s="437" t="s">
        <v>154</v>
      </c>
      <c r="L123" s="26"/>
      <c r="M123" s="141" t="s">
        <v>1</v>
      </c>
      <c r="N123" s="142" t="s">
        <v>39</v>
      </c>
      <c r="O123" s="143">
        <v>0</v>
      </c>
      <c r="P123" s="143">
        <f>O123*H123</f>
        <v>0</v>
      </c>
      <c r="Q123" s="143">
        <v>0</v>
      </c>
      <c r="R123" s="143">
        <f>Q123*H123</f>
        <v>0</v>
      </c>
      <c r="S123" s="143">
        <v>0</v>
      </c>
      <c r="T123" s="144">
        <f>S123*H123</f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45" t="s">
        <v>576</v>
      </c>
      <c r="AT123" s="145" t="s">
        <v>150</v>
      </c>
      <c r="AU123" s="145" t="s">
        <v>84</v>
      </c>
      <c r="AY123" s="13" t="s">
        <v>147</v>
      </c>
      <c r="BE123" s="146">
        <f>IF(N123="základní",J123,0)</f>
        <v>0</v>
      </c>
      <c r="BF123" s="146">
        <f>IF(N123="snížená",J123,0)</f>
        <v>0</v>
      </c>
      <c r="BG123" s="146">
        <f>IF(N123="zákl. přenesená",J123,0)</f>
        <v>0</v>
      </c>
      <c r="BH123" s="146">
        <f>IF(N123="sníž. přenesená",J123,0)</f>
        <v>0</v>
      </c>
      <c r="BI123" s="146">
        <f>IF(N123="nulová",J123,0)</f>
        <v>0</v>
      </c>
      <c r="BJ123" s="13" t="s">
        <v>82</v>
      </c>
      <c r="BK123" s="146">
        <f>ROUND(I123*H123,2)</f>
        <v>0</v>
      </c>
      <c r="BL123" s="13" t="s">
        <v>576</v>
      </c>
      <c r="BM123" s="145" t="s">
        <v>577</v>
      </c>
    </row>
    <row r="124" spans="1:65" s="2" customFormat="1" ht="21.75" customHeight="1">
      <c r="A124" s="25"/>
      <c r="B124" s="134"/>
      <c r="C124" s="435" t="s">
        <v>84</v>
      </c>
      <c r="D124" s="435" t="s">
        <v>150</v>
      </c>
      <c r="E124" s="436" t="s">
        <v>578</v>
      </c>
      <c r="F124" s="437" t="s">
        <v>579</v>
      </c>
      <c r="G124" s="438" t="s">
        <v>575</v>
      </c>
      <c r="H124" s="439">
        <v>1</v>
      </c>
      <c r="I124" s="331"/>
      <c r="J124" s="425">
        <f>ROUND(I124*H124,2)</f>
        <v>0</v>
      </c>
      <c r="K124" s="437" t="s">
        <v>154</v>
      </c>
      <c r="L124" s="26"/>
      <c r="M124" s="141" t="s">
        <v>1</v>
      </c>
      <c r="N124" s="142" t="s">
        <v>39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45" t="s">
        <v>576</v>
      </c>
      <c r="AT124" s="145" t="s">
        <v>150</v>
      </c>
      <c r="AU124" s="145" t="s">
        <v>84</v>
      </c>
      <c r="AY124" s="13" t="s">
        <v>147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3" t="s">
        <v>82</v>
      </c>
      <c r="BK124" s="146">
        <f>ROUND(I124*H124,2)</f>
        <v>0</v>
      </c>
      <c r="BL124" s="13" t="s">
        <v>576</v>
      </c>
      <c r="BM124" s="145" t="s">
        <v>580</v>
      </c>
    </row>
    <row r="125" spans="2:63" s="9" customFormat="1" ht="22.9" customHeight="1">
      <c r="B125" s="122"/>
      <c r="C125" s="427"/>
      <c r="D125" s="432" t="s">
        <v>73</v>
      </c>
      <c r="E125" s="434" t="s">
        <v>581</v>
      </c>
      <c r="F125" s="434" t="s">
        <v>582</v>
      </c>
      <c r="G125" s="427"/>
      <c r="H125" s="427"/>
      <c r="J125" s="442">
        <f>BK125</f>
        <v>0</v>
      </c>
      <c r="K125" s="427"/>
      <c r="L125" s="122"/>
      <c r="M125" s="126"/>
      <c r="N125" s="127"/>
      <c r="O125" s="127"/>
      <c r="P125" s="128">
        <f>SUM(P126:P129)</f>
        <v>0</v>
      </c>
      <c r="Q125" s="127"/>
      <c r="R125" s="128">
        <f>SUM(R126:R129)</f>
        <v>0</v>
      </c>
      <c r="S125" s="127"/>
      <c r="T125" s="129">
        <f>SUM(T126:T129)</f>
        <v>0</v>
      </c>
      <c r="AR125" s="123" t="s">
        <v>168</v>
      </c>
      <c r="AT125" s="130" t="s">
        <v>73</v>
      </c>
      <c r="AU125" s="130" t="s">
        <v>82</v>
      </c>
      <c r="AY125" s="123" t="s">
        <v>147</v>
      </c>
      <c r="BK125" s="131">
        <f>SUM(BK126:BK129)</f>
        <v>0</v>
      </c>
    </row>
    <row r="126" spans="1:65" s="2" customFormat="1" ht="16.5" customHeight="1">
      <c r="A126" s="25"/>
      <c r="B126" s="134"/>
      <c r="C126" s="435" t="s">
        <v>162</v>
      </c>
      <c r="D126" s="435" t="s">
        <v>150</v>
      </c>
      <c r="E126" s="436" t="s">
        <v>583</v>
      </c>
      <c r="F126" s="437" t="s">
        <v>584</v>
      </c>
      <c r="G126" s="438" t="s">
        <v>575</v>
      </c>
      <c r="H126" s="439">
        <v>1</v>
      </c>
      <c r="I126" s="331"/>
      <c r="J126" s="425">
        <f>ROUND(I126*H126,2)</f>
        <v>0</v>
      </c>
      <c r="K126" s="437" t="s">
        <v>154</v>
      </c>
      <c r="L126" s="26"/>
      <c r="M126" s="141" t="s">
        <v>1</v>
      </c>
      <c r="N126" s="142" t="s">
        <v>39</v>
      </c>
      <c r="O126" s="143">
        <v>0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45" t="s">
        <v>576</v>
      </c>
      <c r="AT126" s="145" t="s">
        <v>150</v>
      </c>
      <c r="AU126" s="145" t="s">
        <v>84</v>
      </c>
      <c r="AY126" s="13" t="s">
        <v>147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3" t="s">
        <v>82</v>
      </c>
      <c r="BK126" s="146">
        <f>ROUND(I126*H126,2)</f>
        <v>0</v>
      </c>
      <c r="BL126" s="13" t="s">
        <v>576</v>
      </c>
      <c r="BM126" s="145" t="s">
        <v>585</v>
      </c>
    </row>
    <row r="127" spans="1:65" s="2" customFormat="1" ht="16.5" customHeight="1">
      <c r="A127" s="25"/>
      <c r="B127" s="134"/>
      <c r="C127" s="435" t="s">
        <v>155</v>
      </c>
      <c r="D127" s="435" t="s">
        <v>150</v>
      </c>
      <c r="E127" s="436" t="s">
        <v>586</v>
      </c>
      <c r="F127" s="437" t="s">
        <v>587</v>
      </c>
      <c r="G127" s="438" t="s">
        <v>575</v>
      </c>
      <c r="H127" s="439">
        <v>1</v>
      </c>
      <c r="I127" s="331"/>
      <c r="J127" s="425">
        <f>ROUND(I127*H127,2)</f>
        <v>0</v>
      </c>
      <c r="K127" s="437" t="s">
        <v>154</v>
      </c>
      <c r="L127" s="26"/>
      <c r="M127" s="141" t="s">
        <v>1</v>
      </c>
      <c r="N127" s="142" t="s">
        <v>39</v>
      </c>
      <c r="O127" s="143">
        <v>0</v>
      </c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5" t="s">
        <v>576</v>
      </c>
      <c r="AT127" s="145" t="s">
        <v>150</v>
      </c>
      <c r="AU127" s="145" t="s">
        <v>84</v>
      </c>
      <c r="AY127" s="13" t="s">
        <v>147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3" t="s">
        <v>82</v>
      </c>
      <c r="BK127" s="146">
        <f>ROUND(I127*H127,2)</f>
        <v>0</v>
      </c>
      <c r="BL127" s="13" t="s">
        <v>576</v>
      </c>
      <c r="BM127" s="145" t="s">
        <v>588</v>
      </c>
    </row>
    <row r="128" spans="1:65" s="2" customFormat="1" ht="16.5" customHeight="1">
      <c r="A128" s="25"/>
      <c r="B128" s="134"/>
      <c r="C128" s="435" t="s">
        <v>168</v>
      </c>
      <c r="D128" s="435" t="s">
        <v>150</v>
      </c>
      <c r="E128" s="436" t="s">
        <v>589</v>
      </c>
      <c r="F128" s="437" t="s">
        <v>590</v>
      </c>
      <c r="G128" s="438" t="s">
        <v>575</v>
      </c>
      <c r="H128" s="439">
        <v>1</v>
      </c>
      <c r="I128" s="331"/>
      <c r="J128" s="425">
        <f>ROUND(I128*H128,2)</f>
        <v>0</v>
      </c>
      <c r="K128" s="437" t="s">
        <v>154</v>
      </c>
      <c r="L128" s="26"/>
      <c r="M128" s="141" t="s">
        <v>1</v>
      </c>
      <c r="N128" s="142" t="s">
        <v>39</v>
      </c>
      <c r="O128" s="143">
        <v>0</v>
      </c>
      <c r="P128" s="143">
        <f>O128*H128</f>
        <v>0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5" t="s">
        <v>576</v>
      </c>
      <c r="AT128" s="145" t="s">
        <v>150</v>
      </c>
      <c r="AU128" s="145" t="s">
        <v>84</v>
      </c>
      <c r="AY128" s="13" t="s">
        <v>147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3" t="s">
        <v>82</v>
      </c>
      <c r="BK128" s="146">
        <f>ROUND(I128*H128,2)</f>
        <v>0</v>
      </c>
      <c r="BL128" s="13" t="s">
        <v>576</v>
      </c>
      <c r="BM128" s="145" t="s">
        <v>591</v>
      </c>
    </row>
    <row r="129" spans="1:65" s="2" customFormat="1" ht="16.5" customHeight="1">
      <c r="A129" s="25"/>
      <c r="B129" s="134"/>
      <c r="C129" s="435" t="s">
        <v>148</v>
      </c>
      <c r="D129" s="435" t="s">
        <v>150</v>
      </c>
      <c r="E129" s="436" t="s">
        <v>592</v>
      </c>
      <c r="F129" s="437" t="s">
        <v>593</v>
      </c>
      <c r="G129" s="438" t="s">
        <v>575</v>
      </c>
      <c r="H129" s="439">
        <v>1</v>
      </c>
      <c r="I129" s="331"/>
      <c r="J129" s="425">
        <f>ROUND(I129*H129,2)</f>
        <v>0</v>
      </c>
      <c r="K129" s="437" t="s">
        <v>154</v>
      </c>
      <c r="L129" s="26"/>
      <c r="M129" s="141" t="s">
        <v>1</v>
      </c>
      <c r="N129" s="142" t="s">
        <v>39</v>
      </c>
      <c r="O129" s="143">
        <v>0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5" t="s">
        <v>576</v>
      </c>
      <c r="AT129" s="145" t="s">
        <v>150</v>
      </c>
      <c r="AU129" s="145" t="s">
        <v>84</v>
      </c>
      <c r="AY129" s="13" t="s">
        <v>147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3" t="s">
        <v>82</v>
      </c>
      <c r="BK129" s="146">
        <f>ROUND(I129*H129,2)</f>
        <v>0</v>
      </c>
      <c r="BL129" s="13" t="s">
        <v>576</v>
      </c>
      <c r="BM129" s="145" t="s">
        <v>594</v>
      </c>
    </row>
    <row r="130" spans="2:63" s="9" customFormat="1" ht="22.9" customHeight="1">
      <c r="B130" s="122"/>
      <c r="C130" s="427"/>
      <c r="D130" s="432" t="s">
        <v>73</v>
      </c>
      <c r="E130" s="434" t="s">
        <v>595</v>
      </c>
      <c r="F130" s="434" t="s">
        <v>596</v>
      </c>
      <c r="G130" s="427"/>
      <c r="H130" s="427"/>
      <c r="J130" s="442">
        <f>BK130</f>
        <v>0</v>
      </c>
      <c r="K130" s="427"/>
      <c r="L130" s="122"/>
      <c r="M130" s="126"/>
      <c r="N130" s="127"/>
      <c r="O130" s="127"/>
      <c r="P130" s="128">
        <f>P131</f>
        <v>0</v>
      </c>
      <c r="Q130" s="127"/>
      <c r="R130" s="128">
        <f>R131</f>
        <v>0</v>
      </c>
      <c r="S130" s="127"/>
      <c r="T130" s="129">
        <f>T131</f>
        <v>0</v>
      </c>
      <c r="AR130" s="123" t="s">
        <v>168</v>
      </c>
      <c r="AT130" s="130" t="s">
        <v>73</v>
      </c>
      <c r="AU130" s="130" t="s">
        <v>82</v>
      </c>
      <c r="AY130" s="123" t="s">
        <v>147</v>
      </c>
      <c r="BK130" s="131">
        <f>BK131</f>
        <v>0</v>
      </c>
    </row>
    <row r="131" spans="1:65" s="2" customFormat="1" ht="16.5" customHeight="1">
      <c r="A131" s="25"/>
      <c r="B131" s="134"/>
      <c r="C131" s="435" t="s">
        <v>178</v>
      </c>
      <c r="D131" s="435" t="s">
        <v>150</v>
      </c>
      <c r="E131" s="436" t="s">
        <v>597</v>
      </c>
      <c r="F131" s="437" t="s">
        <v>598</v>
      </c>
      <c r="G131" s="438" t="s">
        <v>575</v>
      </c>
      <c r="H131" s="439">
        <v>1</v>
      </c>
      <c r="I131" s="331"/>
      <c r="J131" s="425">
        <f>ROUND(I131*H131,2)</f>
        <v>0</v>
      </c>
      <c r="K131" s="437" t="s">
        <v>154</v>
      </c>
      <c r="L131" s="26"/>
      <c r="M131" s="171" t="s">
        <v>1</v>
      </c>
      <c r="N131" s="172" t="s">
        <v>39</v>
      </c>
      <c r="O131" s="173">
        <v>0</v>
      </c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5" t="s">
        <v>576</v>
      </c>
      <c r="AT131" s="145" t="s">
        <v>150</v>
      </c>
      <c r="AU131" s="145" t="s">
        <v>84</v>
      </c>
      <c r="AY131" s="13" t="s">
        <v>147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3" t="s">
        <v>82</v>
      </c>
      <c r="BK131" s="146">
        <f>ROUND(I131*H131,2)</f>
        <v>0</v>
      </c>
      <c r="BL131" s="13" t="s">
        <v>576</v>
      </c>
      <c r="BM131" s="145" t="s">
        <v>599</v>
      </c>
    </row>
    <row r="132" spans="1:31" s="2" customFormat="1" ht="6.95" customHeight="1">
      <c r="A132" s="25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26"/>
      <c r="M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</sheetData>
  <sheetProtection password="DAFF" sheet="1" objects="1" scenarios="1"/>
  <autoFilter ref="C119:K131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T48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8" customWidth="1"/>
    <col min="2" max="3" width="13.28125" style="178" customWidth="1"/>
    <col min="4" max="10" width="13.421875" style="178" customWidth="1"/>
    <col min="11" max="11" width="9.28125" style="178" hidden="1" customWidth="1"/>
    <col min="12" max="12" width="11.00390625" style="178" hidden="1" customWidth="1"/>
    <col min="13" max="13" width="9.28125" style="178" hidden="1" customWidth="1"/>
    <col min="14" max="14" width="5.7109375" style="178" customWidth="1"/>
    <col min="15" max="15" width="10.7109375" style="178" hidden="1" customWidth="1"/>
    <col min="16" max="18" width="11.8515625" style="178" hidden="1" customWidth="1"/>
    <col min="19" max="19" width="9.28125" style="178" customWidth="1"/>
    <col min="20" max="20" width="11.28125" style="178" hidden="1" customWidth="1"/>
    <col min="21" max="256" width="9.28125" style="178" customWidth="1"/>
    <col min="257" max="257" width="5.140625" style="178" customWidth="1"/>
    <col min="258" max="259" width="13.28125" style="178" customWidth="1"/>
    <col min="260" max="266" width="13.421875" style="178" customWidth="1"/>
    <col min="267" max="269" width="9.28125" style="178" hidden="1" customWidth="1"/>
    <col min="270" max="270" width="5.7109375" style="178" customWidth="1"/>
    <col min="271" max="274" width="9.28125" style="178" hidden="1" customWidth="1"/>
    <col min="275" max="512" width="9.28125" style="178" customWidth="1"/>
    <col min="513" max="513" width="5.140625" style="178" customWidth="1"/>
    <col min="514" max="515" width="13.28125" style="178" customWidth="1"/>
    <col min="516" max="522" width="13.421875" style="178" customWidth="1"/>
    <col min="523" max="525" width="9.28125" style="178" hidden="1" customWidth="1"/>
    <col min="526" max="526" width="5.7109375" style="178" customWidth="1"/>
    <col min="527" max="530" width="9.28125" style="178" hidden="1" customWidth="1"/>
    <col min="531" max="768" width="9.28125" style="178" customWidth="1"/>
    <col min="769" max="769" width="5.140625" style="178" customWidth="1"/>
    <col min="770" max="771" width="13.28125" style="178" customWidth="1"/>
    <col min="772" max="778" width="13.421875" style="178" customWidth="1"/>
    <col min="779" max="781" width="9.28125" style="178" hidden="1" customWidth="1"/>
    <col min="782" max="782" width="5.7109375" style="178" customWidth="1"/>
    <col min="783" max="786" width="9.28125" style="178" hidden="1" customWidth="1"/>
    <col min="787" max="1024" width="9.28125" style="178" customWidth="1"/>
    <col min="1025" max="1025" width="5.140625" style="178" customWidth="1"/>
    <col min="1026" max="1027" width="13.28125" style="178" customWidth="1"/>
    <col min="1028" max="1034" width="13.421875" style="178" customWidth="1"/>
    <col min="1035" max="1037" width="9.28125" style="178" hidden="1" customWidth="1"/>
    <col min="1038" max="1038" width="5.7109375" style="178" customWidth="1"/>
    <col min="1039" max="1042" width="9.28125" style="178" hidden="1" customWidth="1"/>
    <col min="1043" max="1280" width="9.28125" style="178" customWidth="1"/>
    <col min="1281" max="1281" width="5.140625" style="178" customWidth="1"/>
    <col min="1282" max="1283" width="13.28125" style="178" customWidth="1"/>
    <col min="1284" max="1290" width="13.421875" style="178" customWidth="1"/>
    <col min="1291" max="1293" width="9.28125" style="178" hidden="1" customWidth="1"/>
    <col min="1294" max="1294" width="5.7109375" style="178" customWidth="1"/>
    <col min="1295" max="1298" width="9.28125" style="178" hidden="1" customWidth="1"/>
    <col min="1299" max="1536" width="9.28125" style="178" customWidth="1"/>
    <col min="1537" max="1537" width="5.140625" style="178" customWidth="1"/>
    <col min="1538" max="1539" width="13.28125" style="178" customWidth="1"/>
    <col min="1540" max="1546" width="13.421875" style="178" customWidth="1"/>
    <col min="1547" max="1549" width="9.28125" style="178" hidden="1" customWidth="1"/>
    <col min="1550" max="1550" width="5.7109375" style="178" customWidth="1"/>
    <col min="1551" max="1554" width="9.28125" style="178" hidden="1" customWidth="1"/>
    <col min="1555" max="1792" width="9.28125" style="178" customWidth="1"/>
    <col min="1793" max="1793" width="5.140625" style="178" customWidth="1"/>
    <col min="1794" max="1795" width="13.28125" style="178" customWidth="1"/>
    <col min="1796" max="1802" width="13.421875" style="178" customWidth="1"/>
    <col min="1803" max="1805" width="9.28125" style="178" hidden="1" customWidth="1"/>
    <col min="1806" max="1806" width="5.7109375" style="178" customWidth="1"/>
    <col min="1807" max="1810" width="9.28125" style="178" hidden="1" customWidth="1"/>
    <col min="1811" max="2048" width="9.28125" style="178" customWidth="1"/>
    <col min="2049" max="2049" width="5.140625" style="178" customWidth="1"/>
    <col min="2050" max="2051" width="13.28125" style="178" customWidth="1"/>
    <col min="2052" max="2058" width="13.421875" style="178" customWidth="1"/>
    <col min="2059" max="2061" width="9.28125" style="178" hidden="1" customWidth="1"/>
    <col min="2062" max="2062" width="5.7109375" style="178" customWidth="1"/>
    <col min="2063" max="2066" width="9.28125" style="178" hidden="1" customWidth="1"/>
    <col min="2067" max="2304" width="9.28125" style="178" customWidth="1"/>
    <col min="2305" max="2305" width="5.140625" style="178" customWidth="1"/>
    <col min="2306" max="2307" width="13.28125" style="178" customWidth="1"/>
    <col min="2308" max="2314" width="13.421875" style="178" customWidth="1"/>
    <col min="2315" max="2317" width="9.28125" style="178" hidden="1" customWidth="1"/>
    <col min="2318" max="2318" width="5.7109375" style="178" customWidth="1"/>
    <col min="2319" max="2322" width="9.28125" style="178" hidden="1" customWidth="1"/>
    <col min="2323" max="2560" width="9.28125" style="178" customWidth="1"/>
    <col min="2561" max="2561" width="5.140625" style="178" customWidth="1"/>
    <col min="2562" max="2563" width="13.28125" style="178" customWidth="1"/>
    <col min="2564" max="2570" width="13.421875" style="178" customWidth="1"/>
    <col min="2571" max="2573" width="9.28125" style="178" hidden="1" customWidth="1"/>
    <col min="2574" max="2574" width="5.7109375" style="178" customWidth="1"/>
    <col min="2575" max="2578" width="9.28125" style="178" hidden="1" customWidth="1"/>
    <col min="2579" max="2816" width="9.28125" style="178" customWidth="1"/>
    <col min="2817" max="2817" width="5.140625" style="178" customWidth="1"/>
    <col min="2818" max="2819" width="13.28125" style="178" customWidth="1"/>
    <col min="2820" max="2826" width="13.421875" style="178" customWidth="1"/>
    <col min="2827" max="2829" width="9.28125" style="178" hidden="1" customWidth="1"/>
    <col min="2830" max="2830" width="5.7109375" style="178" customWidth="1"/>
    <col min="2831" max="2834" width="9.28125" style="178" hidden="1" customWidth="1"/>
    <col min="2835" max="3072" width="9.28125" style="178" customWidth="1"/>
    <col min="3073" max="3073" width="5.140625" style="178" customWidth="1"/>
    <col min="3074" max="3075" width="13.28125" style="178" customWidth="1"/>
    <col min="3076" max="3082" width="13.421875" style="178" customWidth="1"/>
    <col min="3083" max="3085" width="9.28125" style="178" hidden="1" customWidth="1"/>
    <col min="3086" max="3086" width="5.7109375" style="178" customWidth="1"/>
    <col min="3087" max="3090" width="9.28125" style="178" hidden="1" customWidth="1"/>
    <col min="3091" max="3328" width="9.28125" style="178" customWidth="1"/>
    <col min="3329" max="3329" width="5.140625" style="178" customWidth="1"/>
    <col min="3330" max="3331" width="13.28125" style="178" customWidth="1"/>
    <col min="3332" max="3338" width="13.421875" style="178" customWidth="1"/>
    <col min="3339" max="3341" width="9.28125" style="178" hidden="1" customWidth="1"/>
    <col min="3342" max="3342" width="5.7109375" style="178" customWidth="1"/>
    <col min="3343" max="3346" width="9.28125" style="178" hidden="1" customWidth="1"/>
    <col min="3347" max="3584" width="9.28125" style="178" customWidth="1"/>
    <col min="3585" max="3585" width="5.140625" style="178" customWidth="1"/>
    <col min="3586" max="3587" width="13.28125" style="178" customWidth="1"/>
    <col min="3588" max="3594" width="13.421875" style="178" customWidth="1"/>
    <col min="3595" max="3597" width="9.28125" style="178" hidden="1" customWidth="1"/>
    <col min="3598" max="3598" width="5.7109375" style="178" customWidth="1"/>
    <col min="3599" max="3602" width="9.28125" style="178" hidden="1" customWidth="1"/>
    <col min="3603" max="3840" width="9.28125" style="178" customWidth="1"/>
    <col min="3841" max="3841" width="5.140625" style="178" customWidth="1"/>
    <col min="3842" max="3843" width="13.28125" style="178" customWidth="1"/>
    <col min="3844" max="3850" width="13.421875" style="178" customWidth="1"/>
    <col min="3851" max="3853" width="9.28125" style="178" hidden="1" customWidth="1"/>
    <col min="3854" max="3854" width="5.7109375" style="178" customWidth="1"/>
    <col min="3855" max="3858" width="9.28125" style="178" hidden="1" customWidth="1"/>
    <col min="3859" max="4096" width="9.28125" style="178" customWidth="1"/>
    <col min="4097" max="4097" width="5.140625" style="178" customWidth="1"/>
    <col min="4098" max="4099" width="13.28125" style="178" customWidth="1"/>
    <col min="4100" max="4106" width="13.421875" style="178" customWidth="1"/>
    <col min="4107" max="4109" width="9.28125" style="178" hidden="1" customWidth="1"/>
    <col min="4110" max="4110" width="5.7109375" style="178" customWidth="1"/>
    <col min="4111" max="4114" width="9.28125" style="178" hidden="1" customWidth="1"/>
    <col min="4115" max="4352" width="9.28125" style="178" customWidth="1"/>
    <col min="4353" max="4353" width="5.140625" style="178" customWidth="1"/>
    <col min="4354" max="4355" width="13.28125" style="178" customWidth="1"/>
    <col min="4356" max="4362" width="13.421875" style="178" customWidth="1"/>
    <col min="4363" max="4365" width="9.28125" style="178" hidden="1" customWidth="1"/>
    <col min="4366" max="4366" width="5.7109375" style="178" customWidth="1"/>
    <col min="4367" max="4370" width="9.28125" style="178" hidden="1" customWidth="1"/>
    <col min="4371" max="4608" width="9.28125" style="178" customWidth="1"/>
    <col min="4609" max="4609" width="5.140625" style="178" customWidth="1"/>
    <col min="4610" max="4611" width="13.28125" style="178" customWidth="1"/>
    <col min="4612" max="4618" width="13.421875" style="178" customWidth="1"/>
    <col min="4619" max="4621" width="9.28125" style="178" hidden="1" customWidth="1"/>
    <col min="4622" max="4622" width="5.7109375" style="178" customWidth="1"/>
    <col min="4623" max="4626" width="9.28125" style="178" hidden="1" customWidth="1"/>
    <col min="4627" max="4864" width="9.28125" style="178" customWidth="1"/>
    <col min="4865" max="4865" width="5.140625" style="178" customWidth="1"/>
    <col min="4866" max="4867" width="13.28125" style="178" customWidth="1"/>
    <col min="4868" max="4874" width="13.421875" style="178" customWidth="1"/>
    <col min="4875" max="4877" width="9.28125" style="178" hidden="1" customWidth="1"/>
    <col min="4878" max="4878" width="5.7109375" style="178" customWidth="1"/>
    <col min="4879" max="4882" width="9.28125" style="178" hidden="1" customWidth="1"/>
    <col min="4883" max="5120" width="9.28125" style="178" customWidth="1"/>
    <col min="5121" max="5121" width="5.140625" style="178" customWidth="1"/>
    <col min="5122" max="5123" width="13.28125" style="178" customWidth="1"/>
    <col min="5124" max="5130" width="13.421875" style="178" customWidth="1"/>
    <col min="5131" max="5133" width="9.28125" style="178" hidden="1" customWidth="1"/>
    <col min="5134" max="5134" width="5.7109375" style="178" customWidth="1"/>
    <col min="5135" max="5138" width="9.28125" style="178" hidden="1" customWidth="1"/>
    <col min="5139" max="5376" width="9.28125" style="178" customWidth="1"/>
    <col min="5377" max="5377" width="5.140625" style="178" customWidth="1"/>
    <col min="5378" max="5379" width="13.28125" style="178" customWidth="1"/>
    <col min="5380" max="5386" width="13.421875" style="178" customWidth="1"/>
    <col min="5387" max="5389" width="9.28125" style="178" hidden="1" customWidth="1"/>
    <col min="5390" max="5390" width="5.7109375" style="178" customWidth="1"/>
    <col min="5391" max="5394" width="9.28125" style="178" hidden="1" customWidth="1"/>
    <col min="5395" max="5632" width="9.28125" style="178" customWidth="1"/>
    <col min="5633" max="5633" width="5.140625" style="178" customWidth="1"/>
    <col min="5634" max="5635" width="13.28125" style="178" customWidth="1"/>
    <col min="5636" max="5642" width="13.421875" style="178" customWidth="1"/>
    <col min="5643" max="5645" width="9.28125" style="178" hidden="1" customWidth="1"/>
    <col min="5646" max="5646" width="5.7109375" style="178" customWidth="1"/>
    <col min="5647" max="5650" width="9.28125" style="178" hidden="1" customWidth="1"/>
    <col min="5651" max="5888" width="9.28125" style="178" customWidth="1"/>
    <col min="5889" max="5889" width="5.140625" style="178" customWidth="1"/>
    <col min="5890" max="5891" width="13.28125" style="178" customWidth="1"/>
    <col min="5892" max="5898" width="13.421875" style="178" customWidth="1"/>
    <col min="5899" max="5901" width="9.28125" style="178" hidden="1" customWidth="1"/>
    <col min="5902" max="5902" width="5.7109375" style="178" customWidth="1"/>
    <col min="5903" max="5906" width="9.28125" style="178" hidden="1" customWidth="1"/>
    <col min="5907" max="6144" width="9.28125" style="178" customWidth="1"/>
    <col min="6145" max="6145" width="5.140625" style="178" customWidth="1"/>
    <col min="6146" max="6147" width="13.28125" style="178" customWidth="1"/>
    <col min="6148" max="6154" width="13.421875" style="178" customWidth="1"/>
    <col min="6155" max="6157" width="9.28125" style="178" hidden="1" customWidth="1"/>
    <col min="6158" max="6158" width="5.7109375" style="178" customWidth="1"/>
    <col min="6159" max="6162" width="9.28125" style="178" hidden="1" customWidth="1"/>
    <col min="6163" max="6400" width="9.28125" style="178" customWidth="1"/>
    <col min="6401" max="6401" width="5.140625" style="178" customWidth="1"/>
    <col min="6402" max="6403" width="13.28125" style="178" customWidth="1"/>
    <col min="6404" max="6410" width="13.421875" style="178" customWidth="1"/>
    <col min="6411" max="6413" width="9.28125" style="178" hidden="1" customWidth="1"/>
    <col min="6414" max="6414" width="5.7109375" style="178" customWidth="1"/>
    <col min="6415" max="6418" width="9.28125" style="178" hidden="1" customWidth="1"/>
    <col min="6419" max="6656" width="9.28125" style="178" customWidth="1"/>
    <col min="6657" max="6657" width="5.140625" style="178" customWidth="1"/>
    <col min="6658" max="6659" width="13.28125" style="178" customWidth="1"/>
    <col min="6660" max="6666" width="13.421875" style="178" customWidth="1"/>
    <col min="6667" max="6669" width="9.28125" style="178" hidden="1" customWidth="1"/>
    <col min="6670" max="6670" width="5.7109375" style="178" customWidth="1"/>
    <col min="6671" max="6674" width="9.28125" style="178" hidden="1" customWidth="1"/>
    <col min="6675" max="6912" width="9.28125" style="178" customWidth="1"/>
    <col min="6913" max="6913" width="5.140625" style="178" customWidth="1"/>
    <col min="6914" max="6915" width="13.28125" style="178" customWidth="1"/>
    <col min="6916" max="6922" width="13.421875" style="178" customWidth="1"/>
    <col min="6923" max="6925" width="9.28125" style="178" hidden="1" customWidth="1"/>
    <col min="6926" max="6926" width="5.7109375" style="178" customWidth="1"/>
    <col min="6927" max="6930" width="9.28125" style="178" hidden="1" customWidth="1"/>
    <col min="6931" max="7168" width="9.28125" style="178" customWidth="1"/>
    <col min="7169" max="7169" width="5.140625" style="178" customWidth="1"/>
    <col min="7170" max="7171" width="13.28125" style="178" customWidth="1"/>
    <col min="7172" max="7178" width="13.421875" style="178" customWidth="1"/>
    <col min="7179" max="7181" width="9.28125" style="178" hidden="1" customWidth="1"/>
    <col min="7182" max="7182" width="5.7109375" style="178" customWidth="1"/>
    <col min="7183" max="7186" width="9.28125" style="178" hidden="1" customWidth="1"/>
    <col min="7187" max="7424" width="9.28125" style="178" customWidth="1"/>
    <col min="7425" max="7425" width="5.140625" style="178" customWidth="1"/>
    <col min="7426" max="7427" width="13.28125" style="178" customWidth="1"/>
    <col min="7428" max="7434" width="13.421875" style="178" customWidth="1"/>
    <col min="7435" max="7437" width="9.28125" style="178" hidden="1" customWidth="1"/>
    <col min="7438" max="7438" width="5.7109375" style="178" customWidth="1"/>
    <col min="7439" max="7442" width="9.28125" style="178" hidden="1" customWidth="1"/>
    <col min="7443" max="7680" width="9.28125" style="178" customWidth="1"/>
    <col min="7681" max="7681" width="5.140625" style="178" customWidth="1"/>
    <col min="7682" max="7683" width="13.28125" style="178" customWidth="1"/>
    <col min="7684" max="7690" width="13.421875" style="178" customWidth="1"/>
    <col min="7691" max="7693" width="9.28125" style="178" hidden="1" customWidth="1"/>
    <col min="7694" max="7694" width="5.7109375" style="178" customWidth="1"/>
    <col min="7695" max="7698" width="9.28125" style="178" hidden="1" customWidth="1"/>
    <col min="7699" max="7936" width="9.28125" style="178" customWidth="1"/>
    <col min="7937" max="7937" width="5.140625" style="178" customWidth="1"/>
    <col min="7938" max="7939" width="13.28125" style="178" customWidth="1"/>
    <col min="7940" max="7946" width="13.421875" style="178" customWidth="1"/>
    <col min="7947" max="7949" width="9.28125" style="178" hidden="1" customWidth="1"/>
    <col min="7950" max="7950" width="5.7109375" style="178" customWidth="1"/>
    <col min="7951" max="7954" width="9.28125" style="178" hidden="1" customWidth="1"/>
    <col min="7955" max="8192" width="9.28125" style="178" customWidth="1"/>
    <col min="8193" max="8193" width="5.140625" style="178" customWidth="1"/>
    <col min="8194" max="8195" width="13.28125" style="178" customWidth="1"/>
    <col min="8196" max="8202" width="13.421875" style="178" customWidth="1"/>
    <col min="8203" max="8205" width="9.28125" style="178" hidden="1" customWidth="1"/>
    <col min="8206" max="8206" width="5.7109375" style="178" customWidth="1"/>
    <col min="8207" max="8210" width="9.28125" style="178" hidden="1" customWidth="1"/>
    <col min="8211" max="8448" width="9.28125" style="178" customWidth="1"/>
    <col min="8449" max="8449" width="5.140625" style="178" customWidth="1"/>
    <col min="8450" max="8451" width="13.28125" style="178" customWidth="1"/>
    <col min="8452" max="8458" width="13.421875" style="178" customWidth="1"/>
    <col min="8459" max="8461" width="9.28125" style="178" hidden="1" customWidth="1"/>
    <col min="8462" max="8462" width="5.7109375" style="178" customWidth="1"/>
    <col min="8463" max="8466" width="9.28125" style="178" hidden="1" customWidth="1"/>
    <col min="8467" max="8704" width="9.28125" style="178" customWidth="1"/>
    <col min="8705" max="8705" width="5.140625" style="178" customWidth="1"/>
    <col min="8706" max="8707" width="13.28125" style="178" customWidth="1"/>
    <col min="8708" max="8714" width="13.421875" style="178" customWidth="1"/>
    <col min="8715" max="8717" width="9.28125" style="178" hidden="1" customWidth="1"/>
    <col min="8718" max="8718" width="5.7109375" style="178" customWidth="1"/>
    <col min="8719" max="8722" width="9.28125" style="178" hidden="1" customWidth="1"/>
    <col min="8723" max="8960" width="9.28125" style="178" customWidth="1"/>
    <col min="8961" max="8961" width="5.140625" style="178" customWidth="1"/>
    <col min="8962" max="8963" width="13.28125" style="178" customWidth="1"/>
    <col min="8964" max="8970" width="13.421875" style="178" customWidth="1"/>
    <col min="8971" max="8973" width="9.28125" style="178" hidden="1" customWidth="1"/>
    <col min="8974" max="8974" width="5.7109375" style="178" customWidth="1"/>
    <col min="8975" max="8978" width="9.28125" style="178" hidden="1" customWidth="1"/>
    <col min="8979" max="9216" width="9.28125" style="178" customWidth="1"/>
    <col min="9217" max="9217" width="5.140625" style="178" customWidth="1"/>
    <col min="9218" max="9219" width="13.28125" style="178" customWidth="1"/>
    <col min="9220" max="9226" width="13.421875" style="178" customWidth="1"/>
    <col min="9227" max="9229" width="9.28125" style="178" hidden="1" customWidth="1"/>
    <col min="9230" max="9230" width="5.7109375" style="178" customWidth="1"/>
    <col min="9231" max="9234" width="9.28125" style="178" hidden="1" customWidth="1"/>
    <col min="9235" max="9472" width="9.28125" style="178" customWidth="1"/>
    <col min="9473" max="9473" width="5.140625" style="178" customWidth="1"/>
    <col min="9474" max="9475" width="13.28125" style="178" customWidth="1"/>
    <col min="9476" max="9482" width="13.421875" style="178" customWidth="1"/>
    <col min="9483" max="9485" width="9.28125" style="178" hidden="1" customWidth="1"/>
    <col min="9486" max="9486" width="5.7109375" style="178" customWidth="1"/>
    <col min="9487" max="9490" width="9.28125" style="178" hidden="1" customWidth="1"/>
    <col min="9491" max="9728" width="9.28125" style="178" customWidth="1"/>
    <col min="9729" max="9729" width="5.140625" style="178" customWidth="1"/>
    <col min="9730" max="9731" width="13.28125" style="178" customWidth="1"/>
    <col min="9732" max="9738" width="13.421875" style="178" customWidth="1"/>
    <col min="9739" max="9741" width="9.28125" style="178" hidden="1" customWidth="1"/>
    <col min="9742" max="9742" width="5.7109375" style="178" customWidth="1"/>
    <col min="9743" max="9746" width="9.28125" style="178" hidden="1" customWidth="1"/>
    <col min="9747" max="9984" width="9.28125" style="178" customWidth="1"/>
    <col min="9985" max="9985" width="5.140625" style="178" customWidth="1"/>
    <col min="9986" max="9987" width="13.28125" style="178" customWidth="1"/>
    <col min="9988" max="9994" width="13.421875" style="178" customWidth="1"/>
    <col min="9995" max="9997" width="9.28125" style="178" hidden="1" customWidth="1"/>
    <col min="9998" max="9998" width="5.7109375" style="178" customWidth="1"/>
    <col min="9999" max="10002" width="9.28125" style="178" hidden="1" customWidth="1"/>
    <col min="10003" max="10240" width="9.28125" style="178" customWidth="1"/>
    <col min="10241" max="10241" width="5.140625" style="178" customWidth="1"/>
    <col min="10242" max="10243" width="13.28125" style="178" customWidth="1"/>
    <col min="10244" max="10250" width="13.421875" style="178" customWidth="1"/>
    <col min="10251" max="10253" width="9.28125" style="178" hidden="1" customWidth="1"/>
    <col min="10254" max="10254" width="5.7109375" style="178" customWidth="1"/>
    <col min="10255" max="10258" width="9.28125" style="178" hidden="1" customWidth="1"/>
    <col min="10259" max="10496" width="9.28125" style="178" customWidth="1"/>
    <col min="10497" max="10497" width="5.140625" style="178" customWidth="1"/>
    <col min="10498" max="10499" width="13.28125" style="178" customWidth="1"/>
    <col min="10500" max="10506" width="13.421875" style="178" customWidth="1"/>
    <col min="10507" max="10509" width="9.28125" style="178" hidden="1" customWidth="1"/>
    <col min="10510" max="10510" width="5.7109375" style="178" customWidth="1"/>
    <col min="10511" max="10514" width="9.28125" style="178" hidden="1" customWidth="1"/>
    <col min="10515" max="10752" width="9.28125" style="178" customWidth="1"/>
    <col min="10753" max="10753" width="5.140625" style="178" customWidth="1"/>
    <col min="10754" max="10755" width="13.28125" style="178" customWidth="1"/>
    <col min="10756" max="10762" width="13.421875" style="178" customWidth="1"/>
    <col min="10763" max="10765" width="9.28125" style="178" hidden="1" customWidth="1"/>
    <col min="10766" max="10766" width="5.7109375" style="178" customWidth="1"/>
    <col min="10767" max="10770" width="9.28125" style="178" hidden="1" customWidth="1"/>
    <col min="10771" max="11008" width="9.28125" style="178" customWidth="1"/>
    <col min="11009" max="11009" width="5.140625" style="178" customWidth="1"/>
    <col min="11010" max="11011" width="13.28125" style="178" customWidth="1"/>
    <col min="11012" max="11018" width="13.421875" style="178" customWidth="1"/>
    <col min="11019" max="11021" width="9.28125" style="178" hidden="1" customWidth="1"/>
    <col min="11022" max="11022" width="5.7109375" style="178" customWidth="1"/>
    <col min="11023" max="11026" width="9.28125" style="178" hidden="1" customWidth="1"/>
    <col min="11027" max="11264" width="9.28125" style="178" customWidth="1"/>
    <col min="11265" max="11265" width="5.140625" style="178" customWidth="1"/>
    <col min="11266" max="11267" width="13.28125" style="178" customWidth="1"/>
    <col min="11268" max="11274" width="13.421875" style="178" customWidth="1"/>
    <col min="11275" max="11277" width="9.28125" style="178" hidden="1" customWidth="1"/>
    <col min="11278" max="11278" width="5.7109375" style="178" customWidth="1"/>
    <col min="11279" max="11282" width="9.28125" style="178" hidden="1" customWidth="1"/>
    <col min="11283" max="11520" width="9.28125" style="178" customWidth="1"/>
    <col min="11521" max="11521" width="5.140625" style="178" customWidth="1"/>
    <col min="11522" max="11523" width="13.28125" style="178" customWidth="1"/>
    <col min="11524" max="11530" width="13.421875" style="178" customWidth="1"/>
    <col min="11531" max="11533" width="9.28125" style="178" hidden="1" customWidth="1"/>
    <col min="11534" max="11534" width="5.7109375" style="178" customWidth="1"/>
    <col min="11535" max="11538" width="9.28125" style="178" hidden="1" customWidth="1"/>
    <col min="11539" max="11776" width="9.28125" style="178" customWidth="1"/>
    <col min="11777" max="11777" width="5.140625" style="178" customWidth="1"/>
    <col min="11778" max="11779" width="13.28125" style="178" customWidth="1"/>
    <col min="11780" max="11786" width="13.421875" style="178" customWidth="1"/>
    <col min="11787" max="11789" width="9.28125" style="178" hidden="1" customWidth="1"/>
    <col min="11790" max="11790" width="5.7109375" style="178" customWidth="1"/>
    <col min="11791" max="11794" width="9.28125" style="178" hidden="1" customWidth="1"/>
    <col min="11795" max="12032" width="9.28125" style="178" customWidth="1"/>
    <col min="12033" max="12033" width="5.140625" style="178" customWidth="1"/>
    <col min="12034" max="12035" width="13.28125" style="178" customWidth="1"/>
    <col min="12036" max="12042" width="13.421875" style="178" customWidth="1"/>
    <col min="12043" max="12045" width="9.28125" style="178" hidden="1" customWidth="1"/>
    <col min="12046" max="12046" width="5.7109375" style="178" customWidth="1"/>
    <col min="12047" max="12050" width="9.28125" style="178" hidden="1" customWidth="1"/>
    <col min="12051" max="12288" width="9.28125" style="178" customWidth="1"/>
    <col min="12289" max="12289" width="5.140625" style="178" customWidth="1"/>
    <col min="12290" max="12291" width="13.28125" style="178" customWidth="1"/>
    <col min="12292" max="12298" width="13.421875" style="178" customWidth="1"/>
    <col min="12299" max="12301" width="9.28125" style="178" hidden="1" customWidth="1"/>
    <col min="12302" max="12302" width="5.7109375" style="178" customWidth="1"/>
    <col min="12303" max="12306" width="9.28125" style="178" hidden="1" customWidth="1"/>
    <col min="12307" max="12544" width="9.28125" style="178" customWidth="1"/>
    <col min="12545" max="12545" width="5.140625" style="178" customWidth="1"/>
    <col min="12546" max="12547" width="13.28125" style="178" customWidth="1"/>
    <col min="12548" max="12554" width="13.421875" style="178" customWidth="1"/>
    <col min="12555" max="12557" width="9.28125" style="178" hidden="1" customWidth="1"/>
    <col min="12558" max="12558" width="5.7109375" style="178" customWidth="1"/>
    <col min="12559" max="12562" width="9.28125" style="178" hidden="1" customWidth="1"/>
    <col min="12563" max="12800" width="9.28125" style="178" customWidth="1"/>
    <col min="12801" max="12801" width="5.140625" style="178" customWidth="1"/>
    <col min="12802" max="12803" width="13.28125" style="178" customWidth="1"/>
    <col min="12804" max="12810" width="13.421875" style="178" customWidth="1"/>
    <col min="12811" max="12813" width="9.28125" style="178" hidden="1" customWidth="1"/>
    <col min="12814" max="12814" width="5.7109375" style="178" customWidth="1"/>
    <col min="12815" max="12818" width="9.28125" style="178" hidden="1" customWidth="1"/>
    <col min="12819" max="13056" width="9.28125" style="178" customWidth="1"/>
    <col min="13057" max="13057" width="5.140625" style="178" customWidth="1"/>
    <col min="13058" max="13059" width="13.28125" style="178" customWidth="1"/>
    <col min="13060" max="13066" width="13.421875" style="178" customWidth="1"/>
    <col min="13067" max="13069" width="9.28125" style="178" hidden="1" customWidth="1"/>
    <col min="13070" max="13070" width="5.7109375" style="178" customWidth="1"/>
    <col min="13071" max="13074" width="9.28125" style="178" hidden="1" customWidth="1"/>
    <col min="13075" max="13312" width="9.28125" style="178" customWidth="1"/>
    <col min="13313" max="13313" width="5.140625" style="178" customWidth="1"/>
    <col min="13314" max="13315" width="13.28125" style="178" customWidth="1"/>
    <col min="13316" max="13322" width="13.421875" style="178" customWidth="1"/>
    <col min="13323" max="13325" width="9.28125" style="178" hidden="1" customWidth="1"/>
    <col min="13326" max="13326" width="5.7109375" style="178" customWidth="1"/>
    <col min="13327" max="13330" width="9.28125" style="178" hidden="1" customWidth="1"/>
    <col min="13331" max="13568" width="9.28125" style="178" customWidth="1"/>
    <col min="13569" max="13569" width="5.140625" style="178" customWidth="1"/>
    <col min="13570" max="13571" width="13.28125" style="178" customWidth="1"/>
    <col min="13572" max="13578" width="13.421875" style="178" customWidth="1"/>
    <col min="13579" max="13581" width="9.28125" style="178" hidden="1" customWidth="1"/>
    <col min="13582" max="13582" width="5.7109375" style="178" customWidth="1"/>
    <col min="13583" max="13586" width="9.28125" style="178" hidden="1" customWidth="1"/>
    <col min="13587" max="13824" width="9.28125" style="178" customWidth="1"/>
    <col min="13825" max="13825" width="5.140625" style="178" customWidth="1"/>
    <col min="13826" max="13827" width="13.28125" style="178" customWidth="1"/>
    <col min="13828" max="13834" width="13.421875" style="178" customWidth="1"/>
    <col min="13835" max="13837" width="9.28125" style="178" hidden="1" customWidth="1"/>
    <col min="13838" max="13838" width="5.7109375" style="178" customWidth="1"/>
    <col min="13839" max="13842" width="9.28125" style="178" hidden="1" customWidth="1"/>
    <col min="13843" max="14080" width="9.28125" style="178" customWidth="1"/>
    <col min="14081" max="14081" width="5.140625" style="178" customWidth="1"/>
    <col min="14082" max="14083" width="13.28125" style="178" customWidth="1"/>
    <col min="14084" max="14090" width="13.421875" style="178" customWidth="1"/>
    <col min="14091" max="14093" width="9.28125" style="178" hidden="1" customWidth="1"/>
    <col min="14094" max="14094" width="5.7109375" style="178" customWidth="1"/>
    <col min="14095" max="14098" width="9.28125" style="178" hidden="1" customWidth="1"/>
    <col min="14099" max="14336" width="9.28125" style="178" customWidth="1"/>
    <col min="14337" max="14337" width="5.140625" style="178" customWidth="1"/>
    <col min="14338" max="14339" width="13.28125" style="178" customWidth="1"/>
    <col min="14340" max="14346" width="13.421875" style="178" customWidth="1"/>
    <col min="14347" max="14349" width="9.28125" style="178" hidden="1" customWidth="1"/>
    <col min="14350" max="14350" width="5.7109375" style="178" customWidth="1"/>
    <col min="14351" max="14354" width="9.28125" style="178" hidden="1" customWidth="1"/>
    <col min="14355" max="14592" width="9.28125" style="178" customWidth="1"/>
    <col min="14593" max="14593" width="5.140625" style="178" customWidth="1"/>
    <col min="14594" max="14595" width="13.28125" style="178" customWidth="1"/>
    <col min="14596" max="14602" width="13.421875" style="178" customWidth="1"/>
    <col min="14603" max="14605" width="9.28125" style="178" hidden="1" customWidth="1"/>
    <col min="14606" max="14606" width="5.7109375" style="178" customWidth="1"/>
    <col min="14607" max="14610" width="9.28125" style="178" hidden="1" customWidth="1"/>
    <col min="14611" max="14848" width="9.28125" style="178" customWidth="1"/>
    <col min="14849" max="14849" width="5.140625" style="178" customWidth="1"/>
    <col min="14850" max="14851" width="13.28125" style="178" customWidth="1"/>
    <col min="14852" max="14858" width="13.421875" style="178" customWidth="1"/>
    <col min="14859" max="14861" width="9.28125" style="178" hidden="1" customWidth="1"/>
    <col min="14862" max="14862" width="5.7109375" style="178" customWidth="1"/>
    <col min="14863" max="14866" width="9.28125" style="178" hidden="1" customWidth="1"/>
    <col min="14867" max="15104" width="9.28125" style="178" customWidth="1"/>
    <col min="15105" max="15105" width="5.140625" style="178" customWidth="1"/>
    <col min="15106" max="15107" width="13.28125" style="178" customWidth="1"/>
    <col min="15108" max="15114" width="13.421875" style="178" customWidth="1"/>
    <col min="15115" max="15117" width="9.28125" style="178" hidden="1" customWidth="1"/>
    <col min="15118" max="15118" width="5.7109375" style="178" customWidth="1"/>
    <col min="15119" max="15122" width="9.28125" style="178" hidden="1" customWidth="1"/>
    <col min="15123" max="15360" width="9.28125" style="178" customWidth="1"/>
    <col min="15361" max="15361" width="5.140625" style="178" customWidth="1"/>
    <col min="15362" max="15363" width="13.28125" style="178" customWidth="1"/>
    <col min="15364" max="15370" width="13.421875" style="178" customWidth="1"/>
    <col min="15371" max="15373" width="9.28125" style="178" hidden="1" customWidth="1"/>
    <col min="15374" max="15374" width="5.7109375" style="178" customWidth="1"/>
    <col min="15375" max="15378" width="9.28125" style="178" hidden="1" customWidth="1"/>
    <col min="15379" max="15616" width="9.28125" style="178" customWidth="1"/>
    <col min="15617" max="15617" width="5.140625" style="178" customWidth="1"/>
    <col min="15618" max="15619" width="13.28125" style="178" customWidth="1"/>
    <col min="15620" max="15626" width="13.421875" style="178" customWidth="1"/>
    <col min="15627" max="15629" width="9.28125" style="178" hidden="1" customWidth="1"/>
    <col min="15630" max="15630" width="5.7109375" style="178" customWidth="1"/>
    <col min="15631" max="15634" width="9.28125" style="178" hidden="1" customWidth="1"/>
    <col min="15635" max="15872" width="9.28125" style="178" customWidth="1"/>
    <col min="15873" max="15873" width="5.140625" style="178" customWidth="1"/>
    <col min="15874" max="15875" width="13.28125" style="178" customWidth="1"/>
    <col min="15876" max="15882" width="13.421875" style="178" customWidth="1"/>
    <col min="15883" max="15885" width="9.28125" style="178" hidden="1" customWidth="1"/>
    <col min="15886" max="15886" width="5.7109375" style="178" customWidth="1"/>
    <col min="15887" max="15890" width="9.28125" style="178" hidden="1" customWidth="1"/>
    <col min="15891" max="16128" width="9.28125" style="178" customWidth="1"/>
    <col min="16129" max="16129" width="5.140625" style="178" customWidth="1"/>
    <col min="16130" max="16131" width="13.28125" style="178" customWidth="1"/>
    <col min="16132" max="16138" width="13.421875" style="178" customWidth="1"/>
    <col min="16139" max="16141" width="9.28125" style="178" hidden="1" customWidth="1"/>
    <col min="16142" max="16142" width="5.7109375" style="178" customWidth="1"/>
    <col min="16143" max="16146" width="9.28125" style="178" hidden="1" customWidth="1"/>
    <col min="16147" max="16384" width="9.28125" style="178" customWidth="1"/>
  </cols>
  <sheetData>
    <row r="1" spans="2:10" ht="12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60" customHeight="1">
      <c r="B2" s="556" t="s">
        <v>615</v>
      </c>
      <c r="C2" s="556"/>
      <c r="D2" s="557" t="s">
        <v>703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747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2:14" ht="20.25" customHeight="1">
      <c r="B5" s="177"/>
      <c r="C5" s="177"/>
      <c r="D5" s="177"/>
      <c r="E5" s="177"/>
      <c r="F5" s="177"/>
      <c r="G5" s="177"/>
      <c r="H5" s="177"/>
      <c r="I5" s="177"/>
      <c r="J5" s="177"/>
      <c r="L5" s="179" t="s">
        <v>618</v>
      </c>
      <c r="M5" s="180">
        <v>0</v>
      </c>
      <c r="N5" s="181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10" ht="12">
      <c r="B7" s="572"/>
      <c r="C7" s="572"/>
      <c r="D7" s="572"/>
      <c r="E7" s="177"/>
      <c r="F7" s="573"/>
      <c r="G7" s="573"/>
      <c r="H7" s="573"/>
      <c r="I7" s="177"/>
      <c r="J7" s="177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10" ht="12">
      <c r="B9" s="573"/>
      <c r="C9" s="573"/>
      <c r="D9" s="573"/>
      <c r="E9" s="177"/>
      <c r="F9" s="576"/>
      <c r="G9" s="576"/>
      <c r="H9" s="576"/>
      <c r="I9" s="177"/>
      <c r="J9" s="177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327"/>
      <c r="C11" s="327"/>
      <c r="D11" s="327"/>
      <c r="E11" s="327"/>
      <c r="F11" s="186"/>
      <c r="G11" s="186"/>
      <c r="H11" s="187"/>
      <c r="I11" s="328"/>
      <c r="J11" s="32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2">
      <c r="B13" s="177"/>
      <c r="C13" s="177"/>
      <c r="D13" s="177"/>
      <c r="E13" s="177"/>
      <c r="F13" s="177"/>
      <c r="G13" s="177"/>
      <c r="H13" s="177"/>
      <c r="I13" s="177"/>
      <c r="J13" s="177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'SLP - vchod A - položky'!F25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'SLP - vchod A - položky'!H25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2:10" ht="12">
      <c r="B22" s="177"/>
      <c r="C22" s="177"/>
      <c r="D22" s="177"/>
      <c r="E22" s="177"/>
      <c r="F22" s="191"/>
      <c r="G22" s="198"/>
      <c r="H22" s="198"/>
      <c r="I22" s="177"/>
      <c r="J22" s="177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2:10" ht="12">
      <c r="B26" s="177"/>
      <c r="C26" s="177"/>
      <c r="D26" s="177"/>
      <c r="E26" s="177"/>
      <c r="F26" s="191"/>
      <c r="G26" s="198"/>
      <c r="H26" s="198"/>
      <c r="I26" s="177"/>
      <c r="J26" s="177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I27" s="177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I28" s="177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2:10" ht="12">
      <c r="B31" s="177"/>
      <c r="C31" s="177"/>
      <c r="D31" s="177"/>
      <c r="E31" s="177"/>
      <c r="F31" s="177"/>
      <c r="G31" s="198"/>
      <c r="H31" s="198"/>
      <c r="I31" s="177"/>
      <c r="J31" s="177"/>
    </row>
    <row r="32" spans="2:10" ht="12">
      <c r="B32" s="586" t="s">
        <v>642</v>
      </c>
      <c r="C32" s="586"/>
      <c r="D32" s="586"/>
      <c r="E32" s="586"/>
      <c r="F32" s="191"/>
      <c r="G32" s="198"/>
      <c r="H32" s="198"/>
      <c r="I32" s="177"/>
      <c r="J32" s="177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I33" s="177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I34" s="177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2:10" ht="12">
      <c r="B37" s="177"/>
      <c r="C37" s="177"/>
      <c r="D37" s="177"/>
      <c r="E37" s="177"/>
      <c r="F37" s="177"/>
      <c r="G37" s="198"/>
      <c r="H37" s="198"/>
      <c r="I37" s="177"/>
      <c r="J37" s="177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I38" s="177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2:10" ht="12">
      <c r="B40" s="177"/>
      <c r="C40" s="177"/>
      <c r="D40" s="177"/>
      <c r="E40" s="177"/>
      <c r="F40" s="177"/>
      <c r="G40" s="198"/>
      <c r="H40" s="198"/>
      <c r="I40" s="177"/>
      <c r="J40" s="177"/>
    </row>
    <row r="41" spans="2:20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202">
        <f>G41</f>
        <v>0</v>
      </c>
      <c r="P41" s="202">
        <f>G41</f>
        <v>0</v>
      </c>
      <c r="R41" s="202">
        <f>G41</f>
        <v>0</v>
      </c>
      <c r="T41" s="202">
        <f>G41</f>
        <v>0</v>
      </c>
    </row>
    <row r="42" spans="2:10" ht="12">
      <c r="B42" s="177"/>
      <c r="C42" s="177"/>
      <c r="D42" s="177"/>
      <c r="E42" s="177"/>
      <c r="F42" s="177"/>
      <c r="G42" s="198"/>
      <c r="H42" s="198"/>
      <c r="I42" s="177"/>
      <c r="J42" s="177"/>
    </row>
    <row r="43" spans="2:10" ht="12">
      <c r="B43" s="177"/>
      <c r="C43" s="177"/>
      <c r="D43" s="177"/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2:10" ht="12">
      <c r="B44" s="177"/>
      <c r="C44" s="177"/>
      <c r="D44" s="177"/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2:10" ht="13.5" thickBot="1">
      <c r="B45" s="177"/>
      <c r="C45" s="177"/>
      <c r="D45" s="177"/>
      <c r="E45" s="177"/>
      <c r="F45" s="177"/>
      <c r="G45" s="198"/>
      <c r="H45" s="198"/>
      <c r="I45" s="177"/>
      <c r="J45" s="177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202">
        <f>G46</f>
        <v>0</v>
      </c>
    </row>
    <row r="47" spans="2:10" ht="12">
      <c r="B47" s="177"/>
      <c r="C47" s="177"/>
      <c r="D47" s="177"/>
      <c r="E47" s="177"/>
      <c r="F47" s="177"/>
      <c r="G47" s="177"/>
      <c r="H47" s="177"/>
      <c r="I47" s="177"/>
      <c r="J47" s="177"/>
    </row>
    <row r="48" spans="2:10" ht="12">
      <c r="B48" s="177"/>
      <c r="C48" s="177"/>
      <c r="D48" s="177"/>
      <c r="E48" s="177"/>
      <c r="F48" s="177"/>
      <c r="G48" s="177"/>
      <c r="H48" s="177"/>
      <c r="I48" s="177"/>
      <c r="J48" s="177"/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P31"/>
  <sheetViews>
    <sheetView view="pageBreakPreview" zoomScaleSheetLayoutView="100" workbookViewId="0" topLeftCell="A1">
      <pane ySplit="5" topLeftCell="A6" activePane="bottomLeft" state="frozen"/>
      <selection pane="topLeft" activeCell="Z41" sqref="Z41"/>
      <selection pane="bottomLeft" activeCell="E9" sqref="E9"/>
    </sheetView>
  </sheetViews>
  <sheetFormatPr defaultColWidth="9.140625" defaultRowHeight="12"/>
  <cols>
    <col min="1" max="1" width="6.7109375" style="335" customWidth="1"/>
    <col min="2" max="2" width="85.00390625" style="335" customWidth="1"/>
    <col min="3" max="3" width="8.28125" style="335" customWidth="1"/>
    <col min="4" max="4" width="10.140625" style="337" bestFit="1" customWidth="1"/>
    <col min="5" max="5" width="12.7109375" style="335" customWidth="1"/>
    <col min="6" max="6" width="12.7109375" style="335" bestFit="1" customWidth="1"/>
    <col min="7" max="7" width="13.7109375" style="335" customWidth="1"/>
    <col min="8" max="8" width="13.140625" style="335" bestFit="1" customWidth="1"/>
    <col min="9" max="9" width="17.140625" style="335" customWidth="1"/>
    <col min="10" max="10" width="6.7109375" style="335" customWidth="1"/>
    <col min="11" max="11" width="15.00390625" style="424" hidden="1" customWidth="1"/>
    <col min="12" max="12" width="15.00390625" style="335" hidden="1" customWidth="1"/>
    <col min="13" max="13" width="15.00390625" style="424" hidden="1" customWidth="1"/>
    <col min="14" max="15" width="15.00390625" style="335" hidden="1" customWidth="1"/>
    <col min="16" max="16" width="15.00390625" style="339" customWidth="1"/>
    <col min="17" max="17" width="15.00390625" style="335" customWidth="1"/>
    <col min="18" max="256" width="9.28125" style="335" customWidth="1"/>
    <col min="257" max="257" width="6.7109375" style="335" customWidth="1"/>
    <col min="258" max="258" width="85.00390625" style="335" customWidth="1"/>
    <col min="259" max="259" width="8.28125" style="335" customWidth="1"/>
    <col min="260" max="260" width="10.140625" style="335" bestFit="1" customWidth="1"/>
    <col min="261" max="261" width="12.7109375" style="335" customWidth="1"/>
    <col min="262" max="262" width="12.7109375" style="335" bestFit="1" customWidth="1"/>
    <col min="263" max="263" width="13.7109375" style="335" customWidth="1"/>
    <col min="264" max="264" width="13.140625" style="335" bestFit="1" customWidth="1"/>
    <col min="265" max="265" width="17.140625" style="335" customWidth="1"/>
    <col min="266" max="266" width="6.7109375" style="335" customWidth="1"/>
    <col min="267" max="271" width="9.140625" style="335" hidden="1" customWidth="1"/>
    <col min="272" max="273" width="15.00390625" style="335" customWidth="1"/>
    <col min="274" max="512" width="9.28125" style="335" customWidth="1"/>
    <col min="513" max="513" width="6.7109375" style="335" customWidth="1"/>
    <col min="514" max="514" width="85.00390625" style="335" customWidth="1"/>
    <col min="515" max="515" width="8.28125" style="335" customWidth="1"/>
    <col min="516" max="516" width="10.140625" style="335" bestFit="1" customWidth="1"/>
    <col min="517" max="517" width="12.7109375" style="335" customWidth="1"/>
    <col min="518" max="518" width="12.7109375" style="335" bestFit="1" customWidth="1"/>
    <col min="519" max="519" width="13.7109375" style="335" customWidth="1"/>
    <col min="520" max="520" width="13.140625" style="335" bestFit="1" customWidth="1"/>
    <col min="521" max="521" width="17.140625" style="335" customWidth="1"/>
    <col min="522" max="522" width="6.7109375" style="335" customWidth="1"/>
    <col min="523" max="527" width="9.140625" style="335" hidden="1" customWidth="1"/>
    <col min="528" max="529" width="15.00390625" style="335" customWidth="1"/>
    <col min="530" max="768" width="9.28125" style="335" customWidth="1"/>
    <col min="769" max="769" width="6.7109375" style="335" customWidth="1"/>
    <col min="770" max="770" width="85.00390625" style="335" customWidth="1"/>
    <col min="771" max="771" width="8.28125" style="335" customWidth="1"/>
    <col min="772" max="772" width="10.140625" style="335" bestFit="1" customWidth="1"/>
    <col min="773" max="773" width="12.7109375" style="335" customWidth="1"/>
    <col min="774" max="774" width="12.7109375" style="335" bestFit="1" customWidth="1"/>
    <col min="775" max="775" width="13.7109375" style="335" customWidth="1"/>
    <col min="776" max="776" width="13.140625" style="335" bestFit="1" customWidth="1"/>
    <col min="777" max="777" width="17.140625" style="335" customWidth="1"/>
    <col min="778" max="778" width="6.7109375" style="335" customWidth="1"/>
    <col min="779" max="783" width="9.140625" style="335" hidden="1" customWidth="1"/>
    <col min="784" max="785" width="15.00390625" style="335" customWidth="1"/>
    <col min="786" max="1024" width="9.28125" style="335" customWidth="1"/>
    <col min="1025" max="1025" width="6.7109375" style="335" customWidth="1"/>
    <col min="1026" max="1026" width="85.00390625" style="335" customWidth="1"/>
    <col min="1027" max="1027" width="8.28125" style="335" customWidth="1"/>
    <col min="1028" max="1028" width="10.140625" style="335" bestFit="1" customWidth="1"/>
    <col min="1029" max="1029" width="12.7109375" style="335" customWidth="1"/>
    <col min="1030" max="1030" width="12.7109375" style="335" bestFit="1" customWidth="1"/>
    <col min="1031" max="1031" width="13.7109375" style="335" customWidth="1"/>
    <col min="1032" max="1032" width="13.140625" style="335" bestFit="1" customWidth="1"/>
    <col min="1033" max="1033" width="17.140625" style="335" customWidth="1"/>
    <col min="1034" max="1034" width="6.7109375" style="335" customWidth="1"/>
    <col min="1035" max="1039" width="9.140625" style="335" hidden="1" customWidth="1"/>
    <col min="1040" max="1041" width="15.00390625" style="335" customWidth="1"/>
    <col min="1042" max="1280" width="9.28125" style="335" customWidth="1"/>
    <col min="1281" max="1281" width="6.7109375" style="335" customWidth="1"/>
    <col min="1282" max="1282" width="85.00390625" style="335" customWidth="1"/>
    <col min="1283" max="1283" width="8.28125" style="335" customWidth="1"/>
    <col min="1284" max="1284" width="10.140625" style="335" bestFit="1" customWidth="1"/>
    <col min="1285" max="1285" width="12.7109375" style="335" customWidth="1"/>
    <col min="1286" max="1286" width="12.7109375" style="335" bestFit="1" customWidth="1"/>
    <col min="1287" max="1287" width="13.7109375" style="335" customWidth="1"/>
    <col min="1288" max="1288" width="13.140625" style="335" bestFit="1" customWidth="1"/>
    <col min="1289" max="1289" width="17.140625" style="335" customWidth="1"/>
    <col min="1290" max="1290" width="6.7109375" style="335" customWidth="1"/>
    <col min="1291" max="1295" width="9.140625" style="335" hidden="1" customWidth="1"/>
    <col min="1296" max="1297" width="15.00390625" style="335" customWidth="1"/>
    <col min="1298" max="1536" width="9.28125" style="335" customWidth="1"/>
    <col min="1537" max="1537" width="6.7109375" style="335" customWidth="1"/>
    <col min="1538" max="1538" width="85.00390625" style="335" customWidth="1"/>
    <col min="1539" max="1539" width="8.28125" style="335" customWidth="1"/>
    <col min="1540" max="1540" width="10.140625" style="335" bestFit="1" customWidth="1"/>
    <col min="1541" max="1541" width="12.7109375" style="335" customWidth="1"/>
    <col min="1542" max="1542" width="12.7109375" style="335" bestFit="1" customWidth="1"/>
    <col min="1543" max="1543" width="13.7109375" style="335" customWidth="1"/>
    <col min="1544" max="1544" width="13.140625" style="335" bestFit="1" customWidth="1"/>
    <col min="1545" max="1545" width="17.140625" style="335" customWidth="1"/>
    <col min="1546" max="1546" width="6.7109375" style="335" customWidth="1"/>
    <col min="1547" max="1551" width="9.140625" style="335" hidden="1" customWidth="1"/>
    <col min="1552" max="1553" width="15.00390625" style="335" customWidth="1"/>
    <col min="1554" max="1792" width="9.28125" style="335" customWidth="1"/>
    <col min="1793" max="1793" width="6.7109375" style="335" customWidth="1"/>
    <col min="1794" max="1794" width="85.00390625" style="335" customWidth="1"/>
    <col min="1795" max="1795" width="8.28125" style="335" customWidth="1"/>
    <col min="1796" max="1796" width="10.140625" style="335" bestFit="1" customWidth="1"/>
    <col min="1797" max="1797" width="12.7109375" style="335" customWidth="1"/>
    <col min="1798" max="1798" width="12.7109375" style="335" bestFit="1" customWidth="1"/>
    <col min="1799" max="1799" width="13.7109375" style="335" customWidth="1"/>
    <col min="1800" max="1800" width="13.140625" style="335" bestFit="1" customWidth="1"/>
    <col min="1801" max="1801" width="17.140625" style="335" customWidth="1"/>
    <col min="1802" max="1802" width="6.7109375" style="335" customWidth="1"/>
    <col min="1803" max="1807" width="9.140625" style="335" hidden="1" customWidth="1"/>
    <col min="1808" max="1809" width="15.00390625" style="335" customWidth="1"/>
    <col min="1810" max="2048" width="9.28125" style="335" customWidth="1"/>
    <col min="2049" max="2049" width="6.7109375" style="335" customWidth="1"/>
    <col min="2050" max="2050" width="85.00390625" style="335" customWidth="1"/>
    <col min="2051" max="2051" width="8.28125" style="335" customWidth="1"/>
    <col min="2052" max="2052" width="10.140625" style="335" bestFit="1" customWidth="1"/>
    <col min="2053" max="2053" width="12.7109375" style="335" customWidth="1"/>
    <col min="2054" max="2054" width="12.7109375" style="335" bestFit="1" customWidth="1"/>
    <col min="2055" max="2055" width="13.7109375" style="335" customWidth="1"/>
    <col min="2056" max="2056" width="13.140625" style="335" bestFit="1" customWidth="1"/>
    <col min="2057" max="2057" width="17.140625" style="335" customWidth="1"/>
    <col min="2058" max="2058" width="6.7109375" style="335" customWidth="1"/>
    <col min="2059" max="2063" width="9.140625" style="335" hidden="1" customWidth="1"/>
    <col min="2064" max="2065" width="15.00390625" style="335" customWidth="1"/>
    <col min="2066" max="2304" width="9.28125" style="335" customWidth="1"/>
    <col min="2305" max="2305" width="6.7109375" style="335" customWidth="1"/>
    <col min="2306" max="2306" width="85.00390625" style="335" customWidth="1"/>
    <col min="2307" max="2307" width="8.28125" style="335" customWidth="1"/>
    <col min="2308" max="2308" width="10.140625" style="335" bestFit="1" customWidth="1"/>
    <col min="2309" max="2309" width="12.7109375" style="335" customWidth="1"/>
    <col min="2310" max="2310" width="12.7109375" style="335" bestFit="1" customWidth="1"/>
    <col min="2311" max="2311" width="13.7109375" style="335" customWidth="1"/>
    <col min="2312" max="2312" width="13.140625" style="335" bestFit="1" customWidth="1"/>
    <col min="2313" max="2313" width="17.140625" style="335" customWidth="1"/>
    <col min="2314" max="2314" width="6.7109375" style="335" customWidth="1"/>
    <col min="2315" max="2319" width="9.140625" style="335" hidden="1" customWidth="1"/>
    <col min="2320" max="2321" width="15.00390625" style="335" customWidth="1"/>
    <col min="2322" max="2560" width="9.28125" style="335" customWidth="1"/>
    <col min="2561" max="2561" width="6.7109375" style="335" customWidth="1"/>
    <col min="2562" max="2562" width="85.00390625" style="335" customWidth="1"/>
    <col min="2563" max="2563" width="8.28125" style="335" customWidth="1"/>
    <col min="2564" max="2564" width="10.140625" style="335" bestFit="1" customWidth="1"/>
    <col min="2565" max="2565" width="12.7109375" style="335" customWidth="1"/>
    <col min="2566" max="2566" width="12.7109375" style="335" bestFit="1" customWidth="1"/>
    <col min="2567" max="2567" width="13.7109375" style="335" customWidth="1"/>
    <col min="2568" max="2568" width="13.140625" style="335" bestFit="1" customWidth="1"/>
    <col min="2569" max="2569" width="17.140625" style="335" customWidth="1"/>
    <col min="2570" max="2570" width="6.7109375" style="335" customWidth="1"/>
    <col min="2571" max="2575" width="9.140625" style="335" hidden="1" customWidth="1"/>
    <col min="2576" max="2577" width="15.00390625" style="335" customWidth="1"/>
    <col min="2578" max="2816" width="9.28125" style="335" customWidth="1"/>
    <col min="2817" max="2817" width="6.7109375" style="335" customWidth="1"/>
    <col min="2818" max="2818" width="85.00390625" style="335" customWidth="1"/>
    <col min="2819" max="2819" width="8.28125" style="335" customWidth="1"/>
    <col min="2820" max="2820" width="10.140625" style="335" bestFit="1" customWidth="1"/>
    <col min="2821" max="2821" width="12.7109375" style="335" customWidth="1"/>
    <col min="2822" max="2822" width="12.7109375" style="335" bestFit="1" customWidth="1"/>
    <col min="2823" max="2823" width="13.7109375" style="335" customWidth="1"/>
    <col min="2824" max="2824" width="13.140625" style="335" bestFit="1" customWidth="1"/>
    <col min="2825" max="2825" width="17.140625" style="335" customWidth="1"/>
    <col min="2826" max="2826" width="6.7109375" style="335" customWidth="1"/>
    <col min="2827" max="2831" width="9.140625" style="335" hidden="1" customWidth="1"/>
    <col min="2832" max="2833" width="15.00390625" style="335" customWidth="1"/>
    <col min="2834" max="3072" width="9.28125" style="335" customWidth="1"/>
    <col min="3073" max="3073" width="6.7109375" style="335" customWidth="1"/>
    <col min="3074" max="3074" width="85.00390625" style="335" customWidth="1"/>
    <col min="3075" max="3075" width="8.28125" style="335" customWidth="1"/>
    <col min="3076" max="3076" width="10.140625" style="335" bestFit="1" customWidth="1"/>
    <col min="3077" max="3077" width="12.7109375" style="335" customWidth="1"/>
    <col min="3078" max="3078" width="12.7109375" style="335" bestFit="1" customWidth="1"/>
    <col min="3079" max="3079" width="13.7109375" style="335" customWidth="1"/>
    <col min="3080" max="3080" width="13.140625" style="335" bestFit="1" customWidth="1"/>
    <col min="3081" max="3081" width="17.140625" style="335" customWidth="1"/>
    <col min="3082" max="3082" width="6.7109375" style="335" customWidth="1"/>
    <col min="3083" max="3087" width="9.140625" style="335" hidden="1" customWidth="1"/>
    <col min="3088" max="3089" width="15.00390625" style="335" customWidth="1"/>
    <col min="3090" max="3328" width="9.28125" style="335" customWidth="1"/>
    <col min="3329" max="3329" width="6.7109375" style="335" customWidth="1"/>
    <col min="3330" max="3330" width="85.00390625" style="335" customWidth="1"/>
    <col min="3331" max="3331" width="8.28125" style="335" customWidth="1"/>
    <col min="3332" max="3332" width="10.140625" style="335" bestFit="1" customWidth="1"/>
    <col min="3333" max="3333" width="12.7109375" style="335" customWidth="1"/>
    <col min="3334" max="3334" width="12.7109375" style="335" bestFit="1" customWidth="1"/>
    <col min="3335" max="3335" width="13.7109375" style="335" customWidth="1"/>
    <col min="3336" max="3336" width="13.140625" style="335" bestFit="1" customWidth="1"/>
    <col min="3337" max="3337" width="17.140625" style="335" customWidth="1"/>
    <col min="3338" max="3338" width="6.7109375" style="335" customWidth="1"/>
    <col min="3339" max="3343" width="9.140625" style="335" hidden="1" customWidth="1"/>
    <col min="3344" max="3345" width="15.00390625" style="335" customWidth="1"/>
    <col min="3346" max="3584" width="9.28125" style="335" customWidth="1"/>
    <col min="3585" max="3585" width="6.7109375" style="335" customWidth="1"/>
    <col min="3586" max="3586" width="85.00390625" style="335" customWidth="1"/>
    <col min="3587" max="3587" width="8.28125" style="335" customWidth="1"/>
    <col min="3588" max="3588" width="10.140625" style="335" bestFit="1" customWidth="1"/>
    <col min="3589" max="3589" width="12.7109375" style="335" customWidth="1"/>
    <col min="3590" max="3590" width="12.7109375" style="335" bestFit="1" customWidth="1"/>
    <col min="3591" max="3591" width="13.7109375" style="335" customWidth="1"/>
    <col min="3592" max="3592" width="13.140625" style="335" bestFit="1" customWidth="1"/>
    <col min="3593" max="3593" width="17.140625" style="335" customWidth="1"/>
    <col min="3594" max="3594" width="6.7109375" style="335" customWidth="1"/>
    <col min="3595" max="3599" width="9.140625" style="335" hidden="1" customWidth="1"/>
    <col min="3600" max="3601" width="15.00390625" style="335" customWidth="1"/>
    <col min="3602" max="3840" width="9.28125" style="335" customWidth="1"/>
    <col min="3841" max="3841" width="6.7109375" style="335" customWidth="1"/>
    <col min="3842" max="3842" width="85.00390625" style="335" customWidth="1"/>
    <col min="3843" max="3843" width="8.28125" style="335" customWidth="1"/>
    <col min="3844" max="3844" width="10.140625" style="335" bestFit="1" customWidth="1"/>
    <col min="3845" max="3845" width="12.7109375" style="335" customWidth="1"/>
    <col min="3846" max="3846" width="12.7109375" style="335" bestFit="1" customWidth="1"/>
    <col min="3847" max="3847" width="13.7109375" style="335" customWidth="1"/>
    <col min="3848" max="3848" width="13.140625" style="335" bestFit="1" customWidth="1"/>
    <col min="3849" max="3849" width="17.140625" style="335" customWidth="1"/>
    <col min="3850" max="3850" width="6.7109375" style="335" customWidth="1"/>
    <col min="3851" max="3855" width="9.140625" style="335" hidden="1" customWidth="1"/>
    <col min="3856" max="3857" width="15.00390625" style="335" customWidth="1"/>
    <col min="3858" max="4096" width="9.28125" style="335" customWidth="1"/>
    <col min="4097" max="4097" width="6.7109375" style="335" customWidth="1"/>
    <col min="4098" max="4098" width="85.00390625" style="335" customWidth="1"/>
    <col min="4099" max="4099" width="8.28125" style="335" customWidth="1"/>
    <col min="4100" max="4100" width="10.140625" style="335" bestFit="1" customWidth="1"/>
    <col min="4101" max="4101" width="12.7109375" style="335" customWidth="1"/>
    <col min="4102" max="4102" width="12.7109375" style="335" bestFit="1" customWidth="1"/>
    <col min="4103" max="4103" width="13.7109375" style="335" customWidth="1"/>
    <col min="4104" max="4104" width="13.140625" style="335" bestFit="1" customWidth="1"/>
    <col min="4105" max="4105" width="17.140625" style="335" customWidth="1"/>
    <col min="4106" max="4106" width="6.7109375" style="335" customWidth="1"/>
    <col min="4107" max="4111" width="9.140625" style="335" hidden="1" customWidth="1"/>
    <col min="4112" max="4113" width="15.00390625" style="335" customWidth="1"/>
    <col min="4114" max="4352" width="9.28125" style="335" customWidth="1"/>
    <col min="4353" max="4353" width="6.7109375" style="335" customWidth="1"/>
    <col min="4354" max="4354" width="85.00390625" style="335" customWidth="1"/>
    <col min="4355" max="4355" width="8.28125" style="335" customWidth="1"/>
    <col min="4356" max="4356" width="10.140625" style="335" bestFit="1" customWidth="1"/>
    <col min="4357" max="4357" width="12.7109375" style="335" customWidth="1"/>
    <col min="4358" max="4358" width="12.7109375" style="335" bestFit="1" customWidth="1"/>
    <col min="4359" max="4359" width="13.7109375" style="335" customWidth="1"/>
    <col min="4360" max="4360" width="13.140625" style="335" bestFit="1" customWidth="1"/>
    <col min="4361" max="4361" width="17.140625" style="335" customWidth="1"/>
    <col min="4362" max="4362" width="6.7109375" style="335" customWidth="1"/>
    <col min="4363" max="4367" width="9.140625" style="335" hidden="1" customWidth="1"/>
    <col min="4368" max="4369" width="15.00390625" style="335" customWidth="1"/>
    <col min="4370" max="4608" width="9.28125" style="335" customWidth="1"/>
    <col min="4609" max="4609" width="6.7109375" style="335" customWidth="1"/>
    <col min="4610" max="4610" width="85.00390625" style="335" customWidth="1"/>
    <col min="4611" max="4611" width="8.28125" style="335" customWidth="1"/>
    <col min="4612" max="4612" width="10.140625" style="335" bestFit="1" customWidth="1"/>
    <col min="4613" max="4613" width="12.7109375" style="335" customWidth="1"/>
    <col min="4614" max="4614" width="12.7109375" style="335" bestFit="1" customWidth="1"/>
    <col min="4615" max="4615" width="13.7109375" style="335" customWidth="1"/>
    <col min="4616" max="4616" width="13.140625" style="335" bestFit="1" customWidth="1"/>
    <col min="4617" max="4617" width="17.140625" style="335" customWidth="1"/>
    <col min="4618" max="4618" width="6.7109375" style="335" customWidth="1"/>
    <col min="4619" max="4623" width="9.140625" style="335" hidden="1" customWidth="1"/>
    <col min="4624" max="4625" width="15.00390625" style="335" customWidth="1"/>
    <col min="4626" max="4864" width="9.28125" style="335" customWidth="1"/>
    <col min="4865" max="4865" width="6.7109375" style="335" customWidth="1"/>
    <col min="4866" max="4866" width="85.00390625" style="335" customWidth="1"/>
    <col min="4867" max="4867" width="8.28125" style="335" customWidth="1"/>
    <col min="4868" max="4868" width="10.140625" style="335" bestFit="1" customWidth="1"/>
    <col min="4869" max="4869" width="12.7109375" style="335" customWidth="1"/>
    <col min="4870" max="4870" width="12.7109375" style="335" bestFit="1" customWidth="1"/>
    <col min="4871" max="4871" width="13.7109375" style="335" customWidth="1"/>
    <col min="4872" max="4872" width="13.140625" style="335" bestFit="1" customWidth="1"/>
    <col min="4873" max="4873" width="17.140625" style="335" customWidth="1"/>
    <col min="4874" max="4874" width="6.7109375" style="335" customWidth="1"/>
    <col min="4875" max="4879" width="9.140625" style="335" hidden="1" customWidth="1"/>
    <col min="4880" max="4881" width="15.00390625" style="335" customWidth="1"/>
    <col min="4882" max="5120" width="9.28125" style="335" customWidth="1"/>
    <col min="5121" max="5121" width="6.7109375" style="335" customWidth="1"/>
    <col min="5122" max="5122" width="85.00390625" style="335" customWidth="1"/>
    <col min="5123" max="5123" width="8.28125" style="335" customWidth="1"/>
    <col min="5124" max="5124" width="10.140625" style="335" bestFit="1" customWidth="1"/>
    <col min="5125" max="5125" width="12.7109375" style="335" customWidth="1"/>
    <col min="5126" max="5126" width="12.7109375" style="335" bestFit="1" customWidth="1"/>
    <col min="5127" max="5127" width="13.7109375" style="335" customWidth="1"/>
    <col min="5128" max="5128" width="13.140625" style="335" bestFit="1" customWidth="1"/>
    <col min="5129" max="5129" width="17.140625" style="335" customWidth="1"/>
    <col min="5130" max="5130" width="6.7109375" style="335" customWidth="1"/>
    <col min="5131" max="5135" width="9.140625" style="335" hidden="1" customWidth="1"/>
    <col min="5136" max="5137" width="15.00390625" style="335" customWidth="1"/>
    <col min="5138" max="5376" width="9.28125" style="335" customWidth="1"/>
    <col min="5377" max="5377" width="6.7109375" style="335" customWidth="1"/>
    <col min="5378" max="5378" width="85.00390625" style="335" customWidth="1"/>
    <col min="5379" max="5379" width="8.28125" style="335" customWidth="1"/>
    <col min="5380" max="5380" width="10.140625" style="335" bestFit="1" customWidth="1"/>
    <col min="5381" max="5381" width="12.7109375" style="335" customWidth="1"/>
    <col min="5382" max="5382" width="12.7109375" style="335" bestFit="1" customWidth="1"/>
    <col min="5383" max="5383" width="13.7109375" style="335" customWidth="1"/>
    <col min="5384" max="5384" width="13.140625" style="335" bestFit="1" customWidth="1"/>
    <col min="5385" max="5385" width="17.140625" style="335" customWidth="1"/>
    <col min="5386" max="5386" width="6.7109375" style="335" customWidth="1"/>
    <col min="5387" max="5391" width="9.140625" style="335" hidden="1" customWidth="1"/>
    <col min="5392" max="5393" width="15.00390625" style="335" customWidth="1"/>
    <col min="5394" max="5632" width="9.28125" style="335" customWidth="1"/>
    <col min="5633" max="5633" width="6.7109375" style="335" customWidth="1"/>
    <col min="5634" max="5634" width="85.00390625" style="335" customWidth="1"/>
    <col min="5635" max="5635" width="8.28125" style="335" customWidth="1"/>
    <col min="5636" max="5636" width="10.140625" style="335" bestFit="1" customWidth="1"/>
    <col min="5637" max="5637" width="12.7109375" style="335" customWidth="1"/>
    <col min="5638" max="5638" width="12.7109375" style="335" bestFit="1" customWidth="1"/>
    <col min="5639" max="5639" width="13.7109375" style="335" customWidth="1"/>
    <col min="5640" max="5640" width="13.140625" style="335" bestFit="1" customWidth="1"/>
    <col min="5641" max="5641" width="17.140625" style="335" customWidth="1"/>
    <col min="5642" max="5642" width="6.7109375" style="335" customWidth="1"/>
    <col min="5643" max="5647" width="9.140625" style="335" hidden="1" customWidth="1"/>
    <col min="5648" max="5649" width="15.00390625" style="335" customWidth="1"/>
    <col min="5650" max="5888" width="9.28125" style="335" customWidth="1"/>
    <col min="5889" max="5889" width="6.7109375" style="335" customWidth="1"/>
    <col min="5890" max="5890" width="85.00390625" style="335" customWidth="1"/>
    <col min="5891" max="5891" width="8.28125" style="335" customWidth="1"/>
    <col min="5892" max="5892" width="10.140625" style="335" bestFit="1" customWidth="1"/>
    <col min="5893" max="5893" width="12.7109375" style="335" customWidth="1"/>
    <col min="5894" max="5894" width="12.7109375" style="335" bestFit="1" customWidth="1"/>
    <col min="5895" max="5895" width="13.7109375" style="335" customWidth="1"/>
    <col min="5896" max="5896" width="13.140625" style="335" bestFit="1" customWidth="1"/>
    <col min="5897" max="5897" width="17.140625" style="335" customWidth="1"/>
    <col min="5898" max="5898" width="6.7109375" style="335" customWidth="1"/>
    <col min="5899" max="5903" width="9.140625" style="335" hidden="1" customWidth="1"/>
    <col min="5904" max="5905" width="15.00390625" style="335" customWidth="1"/>
    <col min="5906" max="6144" width="9.28125" style="335" customWidth="1"/>
    <col min="6145" max="6145" width="6.7109375" style="335" customWidth="1"/>
    <col min="6146" max="6146" width="85.00390625" style="335" customWidth="1"/>
    <col min="6147" max="6147" width="8.28125" style="335" customWidth="1"/>
    <col min="6148" max="6148" width="10.140625" style="335" bestFit="1" customWidth="1"/>
    <col min="6149" max="6149" width="12.7109375" style="335" customWidth="1"/>
    <col min="6150" max="6150" width="12.7109375" style="335" bestFit="1" customWidth="1"/>
    <col min="6151" max="6151" width="13.7109375" style="335" customWidth="1"/>
    <col min="6152" max="6152" width="13.140625" style="335" bestFit="1" customWidth="1"/>
    <col min="6153" max="6153" width="17.140625" style="335" customWidth="1"/>
    <col min="6154" max="6154" width="6.7109375" style="335" customWidth="1"/>
    <col min="6155" max="6159" width="9.140625" style="335" hidden="1" customWidth="1"/>
    <col min="6160" max="6161" width="15.00390625" style="335" customWidth="1"/>
    <col min="6162" max="6400" width="9.28125" style="335" customWidth="1"/>
    <col min="6401" max="6401" width="6.7109375" style="335" customWidth="1"/>
    <col min="6402" max="6402" width="85.00390625" style="335" customWidth="1"/>
    <col min="6403" max="6403" width="8.28125" style="335" customWidth="1"/>
    <col min="6404" max="6404" width="10.140625" style="335" bestFit="1" customWidth="1"/>
    <col min="6405" max="6405" width="12.7109375" style="335" customWidth="1"/>
    <col min="6406" max="6406" width="12.7109375" style="335" bestFit="1" customWidth="1"/>
    <col min="6407" max="6407" width="13.7109375" style="335" customWidth="1"/>
    <col min="6408" max="6408" width="13.140625" style="335" bestFit="1" customWidth="1"/>
    <col min="6409" max="6409" width="17.140625" style="335" customWidth="1"/>
    <col min="6410" max="6410" width="6.7109375" style="335" customWidth="1"/>
    <col min="6411" max="6415" width="9.140625" style="335" hidden="1" customWidth="1"/>
    <col min="6416" max="6417" width="15.00390625" style="335" customWidth="1"/>
    <col min="6418" max="6656" width="9.28125" style="335" customWidth="1"/>
    <col min="6657" max="6657" width="6.7109375" style="335" customWidth="1"/>
    <col min="6658" max="6658" width="85.00390625" style="335" customWidth="1"/>
    <col min="6659" max="6659" width="8.28125" style="335" customWidth="1"/>
    <col min="6660" max="6660" width="10.140625" style="335" bestFit="1" customWidth="1"/>
    <col min="6661" max="6661" width="12.7109375" style="335" customWidth="1"/>
    <col min="6662" max="6662" width="12.7109375" style="335" bestFit="1" customWidth="1"/>
    <col min="6663" max="6663" width="13.7109375" style="335" customWidth="1"/>
    <col min="6664" max="6664" width="13.140625" style="335" bestFit="1" customWidth="1"/>
    <col min="6665" max="6665" width="17.140625" style="335" customWidth="1"/>
    <col min="6666" max="6666" width="6.7109375" style="335" customWidth="1"/>
    <col min="6667" max="6671" width="9.140625" style="335" hidden="1" customWidth="1"/>
    <col min="6672" max="6673" width="15.00390625" style="335" customWidth="1"/>
    <col min="6674" max="6912" width="9.28125" style="335" customWidth="1"/>
    <col min="6913" max="6913" width="6.7109375" style="335" customWidth="1"/>
    <col min="6914" max="6914" width="85.00390625" style="335" customWidth="1"/>
    <col min="6915" max="6915" width="8.28125" style="335" customWidth="1"/>
    <col min="6916" max="6916" width="10.140625" style="335" bestFit="1" customWidth="1"/>
    <col min="6917" max="6917" width="12.7109375" style="335" customWidth="1"/>
    <col min="6918" max="6918" width="12.7109375" style="335" bestFit="1" customWidth="1"/>
    <col min="6919" max="6919" width="13.7109375" style="335" customWidth="1"/>
    <col min="6920" max="6920" width="13.140625" style="335" bestFit="1" customWidth="1"/>
    <col min="6921" max="6921" width="17.140625" style="335" customWidth="1"/>
    <col min="6922" max="6922" width="6.7109375" style="335" customWidth="1"/>
    <col min="6923" max="6927" width="9.140625" style="335" hidden="1" customWidth="1"/>
    <col min="6928" max="6929" width="15.00390625" style="335" customWidth="1"/>
    <col min="6930" max="7168" width="9.28125" style="335" customWidth="1"/>
    <col min="7169" max="7169" width="6.7109375" style="335" customWidth="1"/>
    <col min="7170" max="7170" width="85.00390625" style="335" customWidth="1"/>
    <col min="7171" max="7171" width="8.28125" style="335" customWidth="1"/>
    <col min="7172" max="7172" width="10.140625" style="335" bestFit="1" customWidth="1"/>
    <col min="7173" max="7173" width="12.7109375" style="335" customWidth="1"/>
    <col min="7174" max="7174" width="12.7109375" style="335" bestFit="1" customWidth="1"/>
    <col min="7175" max="7175" width="13.7109375" style="335" customWidth="1"/>
    <col min="7176" max="7176" width="13.140625" style="335" bestFit="1" customWidth="1"/>
    <col min="7177" max="7177" width="17.140625" style="335" customWidth="1"/>
    <col min="7178" max="7178" width="6.7109375" style="335" customWidth="1"/>
    <col min="7179" max="7183" width="9.140625" style="335" hidden="1" customWidth="1"/>
    <col min="7184" max="7185" width="15.00390625" style="335" customWidth="1"/>
    <col min="7186" max="7424" width="9.28125" style="335" customWidth="1"/>
    <col min="7425" max="7425" width="6.7109375" style="335" customWidth="1"/>
    <col min="7426" max="7426" width="85.00390625" style="335" customWidth="1"/>
    <col min="7427" max="7427" width="8.28125" style="335" customWidth="1"/>
    <col min="7428" max="7428" width="10.140625" style="335" bestFit="1" customWidth="1"/>
    <col min="7429" max="7429" width="12.7109375" style="335" customWidth="1"/>
    <col min="7430" max="7430" width="12.7109375" style="335" bestFit="1" customWidth="1"/>
    <col min="7431" max="7431" width="13.7109375" style="335" customWidth="1"/>
    <col min="7432" max="7432" width="13.140625" style="335" bestFit="1" customWidth="1"/>
    <col min="7433" max="7433" width="17.140625" style="335" customWidth="1"/>
    <col min="7434" max="7434" width="6.7109375" style="335" customWidth="1"/>
    <col min="7435" max="7439" width="9.140625" style="335" hidden="1" customWidth="1"/>
    <col min="7440" max="7441" width="15.00390625" style="335" customWidth="1"/>
    <col min="7442" max="7680" width="9.28125" style="335" customWidth="1"/>
    <col min="7681" max="7681" width="6.7109375" style="335" customWidth="1"/>
    <col min="7682" max="7682" width="85.00390625" style="335" customWidth="1"/>
    <col min="7683" max="7683" width="8.28125" style="335" customWidth="1"/>
    <col min="7684" max="7684" width="10.140625" style="335" bestFit="1" customWidth="1"/>
    <col min="7685" max="7685" width="12.7109375" style="335" customWidth="1"/>
    <col min="7686" max="7686" width="12.7109375" style="335" bestFit="1" customWidth="1"/>
    <col min="7687" max="7687" width="13.7109375" style="335" customWidth="1"/>
    <col min="7688" max="7688" width="13.140625" style="335" bestFit="1" customWidth="1"/>
    <col min="7689" max="7689" width="17.140625" style="335" customWidth="1"/>
    <col min="7690" max="7690" width="6.7109375" style="335" customWidth="1"/>
    <col min="7691" max="7695" width="9.140625" style="335" hidden="1" customWidth="1"/>
    <col min="7696" max="7697" width="15.00390625" style="335" customWidth="1"/>
    <col min="7698" max="7936" width="9.28125" style="335" customWidth="1"/>
    <col min="7937" max="7937" width="6.7109375" style="335" customWidth="1"/>
    <col min="7938" max="7938" width="85.00390625" style="335" customWidth="1"/>
    <col min="7939" max="7939" width="8.28125" style="335" customWidth="1"/>
    <col min="7940" max="7940" width="10.140625" style="335" bestFit="1" customWidth="1"/>
    <col min="7941" max="7941" width="12.7109375" style="335" customWidth="1"/>
    <col min="7942" max="7942" width="12.7109375" style="335" bestFit="1" customWidth="1"/>
    <col min="7943" max="7943" width="13.7109375" style="335" customWidth="1"/>
    <col min="7944" max="7944" width="13.140625" style="335" bestFit="1" customWidth="1"/>
    <col min="7945" max="7945" width="17.140625" style="335" customWidth="1"/>
    <col min="7946" max="7946" width="6.7109375" style="335" customWidth="1"/>
    <col min="7947" max="7951" width="9.140625" style="335" hidden="1" customWidth="1"/>
    <col min="7952" max="7953" width="15.00390625" style="335" customWidth="1"/>
    <col min="7954" max="8192" width="9.28125" style="335" customWidth="1"/>
    <col min="8193" max="8193" width="6.7109375" style="335" customWidth="1"/>
    <col min="8194" max="8194" width="85.00390625" style="335" customWidth="1"/>
    <col min="8195" max="8195" width="8.28125" style="335" customWidth="1"/>
    <col min="8196" max="8196" width="10.140625" style="335" bestFit="1" customWidth="1"/>
    <col min="8197" max="8197" width="12.7109375" style="335" customWidth="1"/>
    <col min="8198" max="8198" width="12.7109375" style="335" bestFit="1" customWidth="1"/>
    <col min="8199" max="8199" width="13.7109375" style="335" customWidth="1"/>
    <col min="8200" max="8200" width="13.140625" style="335" bestFit="1" customWidth="1"/>
    <col min="8201" max="8201" width="17.140625" style="335" customWidth="1"/>
    <col min="8202" max="8202" width="6.7109375" style="335" customWidth="1"/>
    <col min="8203" max="8207" width="9.140625" style="335" hidden="1" customWidth="1"/>
    <col min="8208" max="8209" width="15.00390625" style="335" customWidth="1"/>
    <col min="8210" max="8448" width="9.28125" style="335" customWidth="1"/>
    <col min="8449" max="8449" width="6.7109375" style="335" customWidth="1"/>
    <col min="8450" max="8450" width="85.00390625" style="335" customWidth="1"/>
    <col min="8451" max="8451" width="8.28125" style="335" customWidth="1"/>
    <col min="8452" max="8452" width="10.140625" style="335" bestFit="1" customWidth="1"/>
    <col min="8453" max="8453" width="12.7109375" style="335" customWidth="1"/>
    <col min="8454" max="8454" width="12.7109375" style="335" bestFit="1" customWidth="1"/>
    <col min="8455" max="8455" width="13.7109375" style="335" customWidth="1"/>
    <col min="8456" max="8456" width="13.140625" style="335" bestFit="1" customWidth="1"/>
    <col min="8457" max="8457" width="17.140625" style="335" customWidth="1"/>
    <col min="8458" max="8458" width="6.7109375" style="335" customWidth="1"/>
    <col min="8459" max="8463" width="9.140625" style="335" hidden="1" customWidth="1"/>
    <col min="8464" max="8465" width="15.00390625" style="335" customWidth="1"/>
    <col min="8466" max="8704" width="9.28125" style="335" customWidth="1"/>
    <col min="8705" max="8705" width="6.7109375" style="335" customWidth="1"/>
    <col min="8706" max="8706" width="85.00390625" style="335" customWidth="1"/>
    <col min="8707" max="8707" width="8.28125" style="335" customWidth="1"/>
    <col min="8708" max="8708" width="10.140625" style="335" bestFit="1" customWidth="1"/>
    <col min="8709" max="8709" width="12.7109375" style="335" customWidth="1"/>
    <col min="8710" max="8710" width="12.7109375" style="335" bestFit="1" customWidth="1"/>
    <col min="8711" max="8711" width="13.7109375" style="335" customWidth="1"/>
    <col min="8712" max="8712" width="13.140625" style="335" bestFit="1" customWidth="1"/>
    <col min="8713" max="8713" width="17.140625" style="335" customWidth="1"/>
    <col min="8714" max="8714" width="6.7109375" style="335" customWidth="1"/>
    <col min="8715" max="8719" width="9.140625" style="335" hidden="1" customWidth="1"/>
    <col min="8720" max="8721" width="15.00390625" style="335" customWidth="1"/>
    <col min="8722" max="8960" width="9.28125" style="335" customWidth="1"/>
    <col min="8961" max="8961" width="6.7109375" style="335" customWidth="1"/>
    <col min="8962" max="8962" width="85.00390625" style="335" customWidth="1"/>
    <col min="8963" max="8963" width="8.28125" style="335" customWidth="1"/>
    <col min="8964" max="8964" width="10.140625" style="335" bestFit="1" customWidth="1"/>
    <col min="8965" max="8965" width="12.7109375" style="335" customWidth="1"/>
    <col min="8966" max="8966" width="12.7109375" style="335" bestFit="1" customWidth="1"/>
    <col min="8967" max="8967" width="13.7109375" style="335" customWidth="1"/>
    <col min="8968" max="8968" width="13.140625" style="335" bestFit="1" customWidth="1"/>
    <col min="8969" max="8969" width="17.140625" style="335" customWidth="1"/>
    <col min="8970" max="8970" width="6.7109375" style="335" customWidth="1"/>
    <col min="8971" max="8975" width="9.140625" style="335" hidden="1" customWidth="1"/>
    <col min="8976" max="8977" width="15.00390625" style="335" customWidth="1"/>
    <col min="8978" max="9216" width="9.28125" style="335" customWidth="1"/>
    <col min="9217" max="9217" width="6.7109375" style="335" customWidth="1"/>
    <col min="9218" max="9218" width="85.00390625" style="335" customWidth="1"/>
    <col min="9219" max="9219" width="8.28125" style="335" customWidth="1"/>
    <col min="9220" max="9220" width="10.140625" style="335" bestFit="1" customWidth="1"/>
    <col min="9221" max="9221" width="12.7109375" style="335" customWidth="1"/>
    <col min="9222" max="9222" width="12.7109375" style="335" bestFit="1" customWidth="1"/>
    <col min="9223" max="9223" width="13.7109375" style="335" customWidth="1"/>
    <col min="9224" max="9224" width="13.140625" style="335" bestFit="1" customWidth="1"/>
    <col min="9225" max="9225" width="17.140625" style="335" customWidth="1"/>
    <col min="9226" max="9226" width="6.7109375" style="335" customWidth="1"/>
    <col min="9227" max="9231" width="9.140625" style="335" hidden="1" customWidth="1"/>
    <col min="9232" max="9233" width="15.00390625" style="335" customWidth="1"/>
    <col min="9234" max="9472" width="9.28125" style="335" customWidth="1"/>
    <col min="9473" max="9473" width="6.7109375" style="335" customWidth="1"/>
    <col min="9474" max="9474" width="85.00390625" style="335" customWidth="1"/>
    <col min="9475" max="9475" width="8.28125" style="335" customWidth="1"/>
    <col min="9476" max="9476" width="10.140625" style="335" bestFit="1" customWidth="1"/>
    <col min="9477" max="9477" width="12.7109375" style="335" customWidth="1"/>
    <col min="9478" max="9478" width="12.7109375" style="335" bestFit="1" customWidth="1"/>
    <col min="9479" max="9479" width="13.7109375" style="335" customWidth="1"/>
    <col min="9480" max="9480" width="13.140625" style="335" bestFit="1" customWidth="1"/>
    <col min="9481" max="9481" width="17.140625" style="335" customWidth="1"/>
    <col min="9482" max="9482" width="6.7109375" style="335" customWidth="1"/>
    <col min="9483" max="9487" width="9.140625" style="335" hidden="1" customWidth="1"/>
    <col min="9488" max="9489" width="15.00390625" style="335" customWidth="1"/>
    <col min="9490" max="9728" width="9.28125" style="335" customWidth="1"/>
    <col min="9729" max="9729" width="6.7109375" style="335" customWidth="1"/>
    <col min="9730" max="9730" width="85.00390625" style="335" customWidth="1"/>
    <col min="9731" max="9731" width="8.28125" style="335" customWidth="1"/>
    <col min="9732" max="9732" width="10.140625" style="335" bestFit="1" customWidth="1"/>
    <col min="9733" max="9733" width="12.7109375" style="335" customWidth="1"/>
    <col min="9734" max="9734" width="12.7109375" style="335" bestFit="1" customWidth="1"/>
    <col min="9735" max="9735" width="13.7109375" style="335" customWidth="1"/>
    <col min="9736" max="9736" width="13.140625" style="335" bestFit="1" customWidth="1"/>
    <col min="9737" max="9737" width="17.140625" style="335" customWidth="1"/>
    <col min="9738" max="9738" width="6.7109375" style="335" customWidth="1"/>
    <col min="9739" max="9743" width="9.140625" style="335" hidden="1" customWidth="1"/>
    <col min="9744" max="9745" width="15.00390625" style="335" customWidth="1"/>
    <col min="9746" max="9984" width="9.28125" style="335" customWidth="1"/>
    <col min="9985" max="9985" width="6.7109375" style="335" customWidth="1"/>
    <col min="9986" max="9986" width="85.00390625" style="335" customWidth="1"/>
    <col min="9987" max="9987" width="8.28125" style="335" customWidth="1"/>
    <col min="9988" max="9988" width="10.140625" style="335" bestFit="1" customWidth="1"/>
    <col min="9989" max="9989" width="12.7109375" style="335" customWidth="1"/>
    <col min="9990" max="9990" width="12.7109375" style="335" bestFit="1" customWidth="1"/>
    <col min="9991" max="9991" width="13.7109375" style="335" customWidth="1"/>
    <col min="9992" max="9992" width="13.140625" style="335" bestFit="1" customWidth="1"/>
    <col min="9993" max="9993" width="17.140625" style="335" customWidth="1"/>
    <col min="9994" max="9994" width="6.7109375" style="335" customWidth="1"/>
    <col min="9995" max="9999" width="9.140625" style="335" hidden="1" customWidth="1"/>
    <col min="10000" max="10001" width="15.00390625" style="335" customWidth="1"/>
    <col min="10002" max="10240" width="9.28125" style="335" customWidth="1"/>
    <col min="10241" max="10241" width="6.7109375" style="335" customWidth="1"/>
    <col min="10242" max="10242" width="85.00390625" style="335" customWidth="1"/>
    <col min="10243" max="10243" width="8.28125" style="335" customWidth="1"/>
    <col min="10244" max="10244" width="10.140625" style="335" bestFit="1" customWidth="1"/>
    <col min="10245" max="10245" width="12.7109375" style="335" customWidth="1"/>
    <col min="10246" max="10246" width="12.7109375" style="335" bestFit="1" customWidth="1"/>
    <col min="10247" max="10247" width="13.7109375" style="335" customWidth="1"/>
    <col min="10248" max="10248" width="13.140625" style="335" bestFit="1" customWidth="1"/>
    <col min="10249" max="10249" width="17.140625" style="335" customWidth="1"/>
    <col min="10250" max="10250" width="6.7109375" style="335" customWidth="1"/>
    <col min="10251" max="10255" width="9.140625" style="335" hidden="1" customWidth="1"/>
    <col min="10256" max="10257" width="15.00390625" style="335" customWidth="1"/>
    <col min="10258" max="10496" width="9.28125" style="335" customWidth="1"/>
    <col min="10497" max="10497" width="6.7109375" style="335" customWidth="1"/>
    <col min="10498" max="10498" width="85.00390625" style="335" customWidth="1"/>
    <col min="10499" max="10499" width="8.28125" style="335" customWidth="1"/>
    <col min="10500" max="10500" width="10.140625" style="335" bestFit="1" customWidth="1"/>
    <col min="10501" max="10501" width="12.7109375" style="335" customWidth="1"/>
    <col min="10502" max="10502" width="12.7109375" style="335" bestFit="1" customWidth="1"/>
    <col min="10503" max="10503" width="13.7109375" style="335" customWidth="1"/>
    <col min="10504" max="10504" width="13.140625" style="335" bestFit="1" customWidth="1"/>
    <col min="10505" max="10505" width="17.140625" style="335" customWidth="1"/>
    <col min="10506" max="10506" width="6.7109375" style="335" customWidth="1"/>
    <col min="10507" max="10511" width="9.140625" style="335" hidden="1" customWidth="1"/>
    <col min="10512" max="10513" width="15.00390625" style="335" customWidth="1"/>
    <col min="10514" max="10752" width="9.28125" style="335" customWidth="1"/>
    <col min="10753" max="10753" width="6.7109375" style="335" customWidth="1"/>
    <col min="10754" max="10754" width="85.00390625" style="335" customWidth="1"/>
    <col min="10755" max="10755" width="8.28125" style="335" customWidth="1"/>
    <col min="10756" max="10756" width="10.140625" style="335" bestFit="1" customWidth="1"/>
    <col min="10757" max="10757" width="12.7109375" style="335" customWidth="1"/>
    <col min="10758" max="10758" width="12.7109375" style="335" bestFit="1" customWidth="1"/>
    <col min="10759" max="10759" width="13.7109375" style="335" customWidth="1"/>
    <col min="10760" max="10760" width="13.140625" style="335" bestFit="1" customWidth="1"/>
    <col min="10761" max="10761" width="17.140625" style="335" customWidth="1"/>
    <col min="10762" max="10762" width="6.7109375" style="335" customWidth="1"/>
    <col min="10763" max="10767" width="9.140625" style="335" hidden="1" customWidth="1"/>
    <col min="10768" max="10769" width="15.00390625" style="335" customWidth="1"/>
    <col min="10770" max="11008" width="9.28125" style="335" customWidth="1"/>
    <col min="11009" max="11009" width="6.7109375" style="335" customWidth="1"/>
    <col min="11010" max="11010" width="85.00390625" style="335" customWidth="1"/>
    <col min="11011" max="11011" width="8.28125" style="335" customWidth="1"/>
    <col min="11012" max="11012" width="10.140625" style="335" bestFit="1" customWidth="1"/>
    <col min="11013" max="11013" width="12.7109375" style="335" customWidth="1"/>
    <col min="11014" max="11014" width="12.7109375" style="335" bestFit="1" customWidth="1"/>
    <col min="11015" max="11015" width="13.7109375" style="335" customWidth="1"/>
    <col min="11016" max="11016" width="13.140625" style="335" bestFit="1" customWidth="1"/>
    <col min="11017" max="11017" width="17.140625" style="335" customWidth="1"/>
    <col min="11018" max="11018" width="6.7109375" style="335" customWidth="1"/>
    <col min="11019" max="11023" width="9.140625" style="335" hidden="1" customWidth="1"/>
    <col min="11024" max="11025" width="15.00390625" style="335" customWidth="1"/>
    <col min="11026" max="11264" width="9.28125" style="335" customWidth="1"/>
    <col min="11265" max="11265" width="6.7109375" style="335" customWidth="1"/>
    <col min="11266" max="11266" width="85.00390625" style="335" customWidth="1"/>
    <col min="11267" max="11267" width="8.28125" style="335" customWidth="1"/>
    <col min="11268" max="11268" width="10.140625" style="335" bestFit="1" customWidth="1"/>
    <col min="11269" max="11269" width="12.7109375" style="335" customWidth="1"/>
    <col min="11270" max="11270" width="12.7109375" style="335" bestFit="1" customWidth="1"/>
    <col min="11271" max="11271" width="13.7109375" style="335" customWidth="1"/>
    <col min="11272" max="11272" width="13.140625" style="335" bestFit="1" customWidth="1"/>
    <col min="11273" max="11273" width="17.140625" style="335" customWidth="1"/>
    <col min="11274" max="11274" width="6.7109375" style="335" customWidth="1"/>
    <col min="11275" max="11279" width="9.140625" style="335" hidden="1" customWidth="1"/>
    <col min="11280" max="11281" width="15.00390625" style="335" customWidth="1"/>
    <col min="11282" max="11520" width="9.28125" style="335" customWidth="1"/>
    <col min="11521" max="11521" width="6.7109375" style="335" customWidth="1"/>
    <col min="11522" max="11522" width="85.00390625" style="335" customWidth="1"/>
    <col min="11523" max="11523" width="8.28125" style="335" customWidth="1"/>
    <col min="11524" max="11524" width="10.140625" style="335" bestFit="1" customWidth="1"/>
    <col min="11525" max="11525" width="12.7109375" style="335" customWidth="1"/>
    <col min="11526" max="11526" width="12.7109375" style="335" bestFit="1" customWidth="1"/>
    <col min="11527" max="11527" width="13.7109375" style="335" customWidth="1"/>
    <col min="11528" max="11528" width="13.140625" style="335" bestFit="1" customWidth="1"/>
    <col min="11529" max="11529" width="17.140625" style="335" customWidth="1"/>
    <col min="11530" max="11530" width="6.7109375" style="335" customWidth="1"/>
    <col min="11531" max="11535" width="9.140625" style="335" hidden="1" customWidth="1"/>
    <col min="11536" max="11537" width="15.00390625" style="335" customWidth="1"/>
    <col min="11538" max="11776" width="9.28125" style="335" customWidth="1"/>
    <col min="11777" max="11777" width="6.7109375" style="335" customWidth="1"/>
    <col min="11778" max="11778" width="85.00390625" style="335" customWidth="1"/>
    <col min="11779" max="11779" width="8.28125" style="335" customWidth="1"/>
    <col min="11780" max="11780" width="10.140625" style="335" bestFit="1" customWidth="1"/>
    <col min="11781" max="11781" width="12.7109375" style="335" customWidth="1"/>
    <col min="11782" max="11782" width="12.7109375" style="335" bestFit="1" customWidth="1"/>
    <col min="11783" max="11783" width="13.7109375" style="335" customWidth="1"/>
    <col min="11784" max="11784" width="13.140625" style="335" bestFit="1" customWidth="1"/>
    <col min="11785" max="11785" width="17.140625" style="335" customWidth="1"/>
    <col min="11786" max="11786" width="6.7109375" style="335" customWidth="1"/>
    <col min="11787" max="11791" width="9.140625" style="335" hidden="1" customWidth="1"/>
    <col min="11792" max="11793" width="15.00390625" style="335" customWidth="1"/>
    <col min="11794" max="12032" width="9.28125" style="335" customWidth="1"/>
    <col min="12033" max="12033" width="6.7109375" style="335" customWidth="1"/>
    <col min="12034" max="12034" width="85.00390625" style="335" customWidth="1"/>
    <col min="12035" max="12035" width="8.28125" style="335" customWidth="1"/>
    <col min="12036" max="12036" width="10.140625" style="335" bestFit="1" customWidth="1"/>
    <col min="12037" max="12037" width="12.7109375" style="335" customWidth="1"/>
    <col min="12038" max="12038" width="12.7109375" style="335" bestFit="1" customWidth="1"/>
    <col min="12039" max="12039" width="13.7109375" style="335" customWidth="1"/>
    <col min="12040" max="12040" width="13.140625" style="335" bestFit="1" customWidth="1"/>
    <col min="12041" max="12041" width="17.140625" style="335" customWidth="1"/>
    <col min="12042" max="12042" width="6.7109375" style="335" customWidth="1"/>
    <col min="12043" max="12047" width="9.140625" style="335" hidden="1" customWidth="1"/>
    <col min="12048" max="12049" width="15.00390625" style="335" customWidth="1"/>
    <col min="12050" max="12288" width="9.28125" style="335" customWidth="1"/>
    <col min="12289" max="12289" width="6.7109375" style="335" customWidth="1"/>
    <col min="12290" max="12290" width="85.00390625" style="335" customWidth="1"/>
    <col min="12291" max="12291" width="8.28125" style="335" customWidth="1"/>
    <col min="12292" max="12292" width="10.140625" style="335" bestFit="1" customWidth="1"/>
    <col min="12293" max="12293" width="12.7109375" style="335" customWidth="1"/>
    <col min="12294" max="12294" width="12.7109375" style="335" bestFit="1" customWidth="1"/>
    <col min="12295" max="12295" width="13.7109375" style="335" customWidth="1"/>
    <col min="12296" max="12296" width="13.140625" style="335" bestFit="1" customWidth="1"/>
    <col min="12297" max="12297" width="17.140625" style="335" customWidth="1"/>
    <col min="12298" max="12298" width="6.7109375" style="335" customWidth="1"/>
    <col min="12299" max="12303" width="9.140625" style="335" hidden="1" customWidth="1"/>
    <col min="12304" max="12305" width="15.00390625" style="335" customWidth="1"/>
    <col min="12306" max="12544" width="9.28125" style="335" customWidth="1"/>
    <col min="12545" max="12545" width="6.7109375" style="335" customWidth="1"/>
    <col min="12546" max="12546" width="85.00390625" style="335" customWidth="1"/>
    <col min="12547" max="12547" width="8.28125" style="335" customWidth="1"/>
    <col min="12548" max="12548" width="10.140625" style="335" bestFit="1" customWidth="1"/>
    <col min="12549" max="12549" width="12.7109375" style="335" customWidth="1"/>
    <col min="12550" max="12550" width="12.7109375" style="335" bestFit="1" customWidth="1"/>
    <col min="12551" max="12551" width="13.7109375" style="335" customWidth="1"/>
    <col min="12552" max="12552" width="13.140625" style="335" bestFit="1" customWidth="1"/>
    <col min="12553" max="12553" width="17.140625" style="335" customWidth="1"/>
    <col min="12554" max="12554" width="6.7109375" style="335" customWidth="1"/>
    <col min="12555" max="12559" width="9.140625" style="335" hidden="1" customWidth="1"/>
    <col min="12560" max="12561" width="15.00390625" style="335" customWidth="1"/>
    <col min="12562" max="12800" width="9.28125" style="335" customWidth="1"/>
    <col min="12801" max="12801" width="6.7109375" style="335" customWidth="1"/>
    <col min="12802" max="12802" width="85.00390625" style="335" customWidth="1"/>
    <col min="12803" max="12803" width="8.28125" style="335" customWidth="1"/>
    <col min="12804" max="12804" width="10.140625" style="335" bestFit="1" customWidth="1"/>
    <col min="12805" max="12805" width="12.7109375" style="335" customWidth="1"/>
    <col min="12806" max="12806" width="12.7109375" style="335" bestFit="1" customWidth="1"/>
    <col min="12807" max="12807" width="13.7109375" style="335" customWidth="1"/>
    <col min="12808" max="12808" width="13.140625" style="335" bestFit="1" customWidth="1"/>
    <col min="12809" max="12809" width="17.140625" style="335" customWidth="1"/>
    <col min="12810" max="12810" width="6.7109375" style="335" customWidth="1"/>
    <col min="12811" max="12815" width="9.140625" style="335" hidden="1" customWidth="1"/>
    <col min="12816" max="12817" width="15.00390625" style="335" customWidth="1"/>
    <col min="12818" max="13056" width="9.28125" style="335" customWidth="1"/>
    <col min="13057" max="13057" width="6.7109375" style="335" customWidth="1"/>
    <col min="13058" max="13058" width="85.00390625" style="335" customWidth="1"/>
    <col min="13059" max="13059" width="8.28125" style="335" customWidth="1"/>
    <col min="13060" max="13060" width="10.140625" style="335" bestFit="1" customWidth="1"/>
    <col min="13061" max="13061" width="12.7109375" style="335" customWidth="1"/>
    <col min="13062" max="13062" width="12.7109375" style="335" bestFit="1" customWidth="1"/>
    <col min="13063" max="13063" width="13.7109375" style="335" customWidth="1"/>
    <col min="13064" max="13064" width="13.140625" style="335" bestFit="1" customWidth="1"/>
    <col min="13065" max="13065" width="17.140625" style="335" customWidth="1"/>
    <col min="13066" max="13066" width="6.7109375" style="335" customWidth="1"/>
    <col min="13067" max="13071" width="9.140625" style="335" hidden="1" customWidth="1"/>
    <col min="13072" max="13073" width="15.00390625" style="335" customWidth="1"/>
    <col min="13074" max="13312" width="9.28125" style="335" customWidth="1"/>
    <col min="13313" max="13313" width="6.7109375" style="335" customWidth="1"/>
    <col min="13314" max="13314" width="85.00390625" style="335" customWidth="1"/>
    <col min="13315" max="13315" width="8.28125" style="335" customWidth="1"/>
    <col min="13316" max="13316" width="10.140625" style="335" bestFit="1" customWidth="1"/>
    <col min="13317" max="13317" width="12.7109375" style="335" customWidth="1"/>
    <col min="13318" max="13318" width="12.7109375" style="335" bestFit="1" customWidth="1"/>
    <col min="13319" max="13319" width="13.7109375" style="335" customWidth="1"/>
    <col min="13320" max="13320" width="13.140625" style="335" bestFit="1" customWidth="1"/>
    <col min="13321" max="13321" width="17.140625" style="335" customWidth="1"/>
    <col min="13322" max="13322" width="6.7109375" style="335" customWidth="1"/>
    <col min="13323" max="13327" width="9.140625" style="335" hidden="1" customWidth="1"/>
    <col min="13328" max="13329" width="15.00390625" style="335" customWidth="1"/>
    <col min="13330" max="13568" width="9.28125" style="335" customWidth="1"/>
    <col min="13569" max="13569" width="6.7109375" style="335" customWidth="1"/>
    <col min="13570" max="13570" width="85.00390625" style="335" customWidth="1"/>
    <col min="13571" max="13571" width="8.28125" style="335" customWidth="1"/>
    <col min="13572" max="13572" width="10.140625" style="335" bestFit="1" customWidth="1"/>
    <col min="13573" max="13573" width="12.7109375" style="335" customWidth="1"/>
    <col min="13574" max="13574" width="12.7109375" style="335" bestFit="1" customWidth="1"/>
    <col min="13575" max="13575" width="13.7109375" style="335" customWidth="1"/>
    <col min="13576" max="13576" width="13.140625" style="335" bestFit="1" customWidth="1"/>
    <col min="13577" max="13577" width="17.140625" style="335" customWidth="1"/>
    <col min="13578" max="13578" width="6.7109375" style="335" customWidth="1"/>
    <col min="13579" max="13583" width="9.140625" style="335" hidden="1" customWidth="1"/>
    <col min="13584" max="13585" width="15.00390625" style="335" customWidth="1"/>
    <col min="13586" max="13824" width="9.28125" style="335" customWidth="1"/>
    <col min="13825" max="13825" width="6.7109375" style="335" customWidth="1"/>
    <col min="13826" max="13826" width="85.00390625" style="335" customWidth="1"/>
    <col min="13827" max="13827" width="8.28125" style="335" customWidth="1"/>
    <col min="13828" max="13828" width="10.140625" style="335" bestFit="1" customWidth="1"/>
    <col min="13829" max="13829" width="12.7109375" style="335" customWidth="1"/>
    <col min="13830" max="13830" width="12.7109375" style="335" bestFit="1" customWidth="1"/>
    <col min="13831" max="13831" width="13.7109375" style="335" customWidth="1"/>
    <col min="13832" max="13832" width="13.140625" style="335" bestFit="1" customWidth="1"/>
    <col min="13833" max="13833" width="17.140625" style="335" customWidth="1"/>
    <col min="13834" max="13834" width="6.7109375" style="335" customWidth="1"/>
    <col min="13835" max="13839" width="9.140625" style="335" hidden="1" customWidth="1"/>
    <col min="13840" max="13841" width="15.00390625" style="335" customWidth="1"/>
    <col min="13842" max="14080" width="9.28125" style="335" customWidth="1"/>
    <col min="14081" max="14081" width="6.7109375" style="335" customWidth="1"/>
    <col min="14082" max="14082" width="85.00390625" style="335" customWidth="1"/>
    <col min="14083" max="14083" width="8.28125" style="335" customWidth="1"/>
    <col min="14084" max="14084" width="10.140625" style="335" bestFit="1" customWidth="1"/>
    <col min="14085" max="14085" width="12.7109375" style="335" customWidth="1"/>
    <col min="14086" max="14086" width="12.7109375" style="335" bestFit="1" customWidth="1"/>
    <col min="14087" max="14087" width="13.7109375" style="335" customWidth="1"/>
    <col min="14088" max="14088" width="13.140625" style="335" bestFit="1" customWidth="1"/>
    <col min="14089" max="14089" width="17.140625" style="335" customWidth="1"/>
    <col min="14090" max="14090" width="6.7109375" style="335" customWidth="1"/>
    <col min="14091" max="14095" width="9.140625" style="335" hidden="1" customWidth="1"/>
    <col min="14096" max="14097" width="15.00390625" style="335" customWidth="1"/>
    <col min="14098" max="14336" width="9.28125" style="335" customWidth="1"/>
    <col min="14337" max="14337" width="6.7109375" style="335" customWidth="1"/>
    <col min="14338" max="14338" width="85.00390625" style="335" customWidth="1"/>
    <col min="14339" max="14339" width="8.28125" style="335" customWidth="1"/>
    <col min="14340" max="14340" width="10.140625" style="335" bestFit="1" customWidth="1"/>
    <col min="14341" max="14341" width="12.7109375" style="335" customWidth="1"/>
    <col min="14342" max="14342" width="12.7109375" style="335" bestFit="1" customWidth="1"/>
    <col min="14343" max="14343" width="13.7109375" style="335" customWidth="1"/>
    <col min="14344" max="14344" width="13.140625" style="335" bestFit="1" customWidth="1"/>
    <col min="14345" max="14345" width="17.140625" style="335" customWidth="1"/>
    <col min="14346" max="14346" width="6.7109375" style="335" customWidth="1"/>
    <col min="14347" max="14351" width="9.140625" style="335" hidden="1" customWidth="1"/>
    <col min="14352" max="14353" width="15.00390625" style="335" customWidth="1"/>
    <col min="14354" max="14592" width="9.28125" style="335" customWidth="1"/>
    <col min="14593" max="14593" width="6.7109375" style="335" customWidth="1"/>
    <col min="14594" max="14594" width="85.00390625" style="335" customWidth="1"/>
    <col min="14595" max="14595" width="8.28125" style="335" customWidth="1"/>
    <col min="14596" max="14596" width="10.140625" style="335" bestFit="1" customWidth="1"/>
    <col min="14597" max="14597" width="12.7109375" style="335" customWidth="1"/>
    <col min="14598" max="14598" width="12.7109375" style="335" bestFit="1" customWidth="1"/>
    <col min="14599" max="14599" width="13.7109375" style="335" customWidth="1"/>
    <col min="14600" max="14600" width="13.140625" style="335" bestFit="1" customWidth="1"/>
    <col min="14601" max="14601" width="17.140625" style="335" customWidth="1"/>
    <col min="14602" max="14602" width="6.7109375" style="335" customWidth="1"/>
    <col min="14603" max="14607" width="9.140625" style="335" hidden="1" customWidth="1"/>
    <col min="14608" max="14609" width="15.00390625" style="335" customWidth="1"/>
    <col min="14610" max="14848" width="9.28125" style="335" customWidth="1"/>
    <col min="14849" max="14849" width="6.7109375" style="335" customWidth="1"/>
    <col min="14850" max="14850" width="85.00390625" style="335" customWidth="1"/>
    <col min="14851" max="14851" width="8.28125" style="335" customWidth="1"/>
    <col min="14852" max="14852" width="10.140625" style="335" bestFit="1" customWidth="1"/>
    <col min="14853" max="14853" width="12.7109375" style="335" customWidth="1"/>
    <col min="14854" max="14854" width="12.7109375" style="335" bestFit="1" customWidth="1"/>
    <col min="14855" max="14855" width="13.7109375" style="335" customWidth="1"/>
    <col min="14856" max="14856" width="13.140625" style="335" bestFit="1" customWidth="1"/>
    <col min="14857" max="14857" width="17.140625" style="335" customWidth="1"/>
    <col min="14858" max="14858" width="6.7109375" style="335" customWidth="1"/>
    <col min="14859" max="14863" width="9.140625" style="335" hidden="1" customWidth="1"/>
    <col min="14864" max="14865" width="15.00390625" style="335" customWidth="1"/>
    <col min="14866" max="15104" width="9.28125" style="335" customWidth="1"/>
    <col min="15105" max="15105" width="6.7109375" style="335" customWidth="1"/>
    <col min="15106" max="15106" width="85.00390625" style="335" customWidth="1"/>
    <col min="15107" max="15107" width="8.28125" style="335" customWidth="1"/>
    <col min="15108" max="15108" width="10.140625" style="335" bestFit="1" customWidth="1"/>
    <col min="15109" max="15109" width="12.7109375" style="335" customWidth="1"/>
    <col min="15110" max="15110" width="12.7109375" style="335" bestFit="1" customWidth="1"/>
    <col min="15111" max="15111" width="13.7109375" style="335" customWidth="1"/>
    <col min="15112" max="15112" width="13.140625" style="335" bestFit="1" customWidth="1"/>
    <col min="15113" max="15113" width="17.140625" style="335" customWidth="1"/>
    <col min="15114" max="15114" width="6.7109375" style="335" customWidth="1"/>
    <col min="15115" max="15119" width="9.140625" style="335" hidden="1" customWidth="1"/>
    <col min="15120" max="15121" width="15.00390625" style="335" customWidth="1"/>
    <col min="15122" max="15360" width="9.28125" style="335" customWidth="1"/>
    <col min="15361" max="15361" width="6.7109375" style="335" customWidth="1"/>
    <col min="15362" max="15362" width="85.00390625" style="335" customWidth="1"/>
    <col min="15363" max="15363" width="8.28125" style="335" customWidth="1"/>
    <col min="15364" max="15364" width="10.140625" style="335" bestFit="1" customWidth="1"/>
    <col min="15365" max="15365" width="12.7109375" style="335" customWidth="1"/>
    <col min="15366" max="15366" width="12.7109375" style="335" bestFit="1" customWidth="1"/>
    <col min="15367" max="15367" width="13.7109375" style="335" customWidth="1"/>
    <col min="15368" max="15368" width="13.140625" style="335" bestFit="1" customWidth="1"/>
    <col min="15369" max="15369" width="17.140625" style="335" customWidth="1"/>
    <col min="15370" max="15370" width="6.7109375" style="335" customWidth="1"/>
    <col min="15371" max="15375" width="9.140625" style="335" hidden="1" customWidth="1"/>
    <col min="15376" max="15377" width="15.00390625" style="335" customWidth="1"/>
    <col min="15378" max="15616" width="9.28125" style="335" customWidth="1"/>
    <col min="15617" max="15617" width="6.7109375" style="335" customWidth="1"/>
    <col min="15618" max="15618" width="85.00390625" style="335" customWidth="1"/>
    <col min="15619" max="15619" width="8.28125" style="335" customWidth="1"/>
    <col min="15620" max="15620" width="10.140625" style="335" bestFit="1" customWidth="1"/>
    <col min="15621" max="15621" width="12.7109375" style="335" customWidth="1"/>
    <col min="15622" max="15622" width="12.7109375" style="335" bestFit="1" customWidth="1"/>
    <col min="15623" max="15623" width="13.7109375" style="335" customWidth="1"/>
    <col min="15624" max="15624" width="13.140625" style="335" bestFit="1" customWidth="1"/>
    <col min="15625" max="15625" width="17.140625" style="335" customWidth="1"/>
    <col min="15626" max="15626" width="6.7109375" style="335" customWidth="1"/>
    <col min="15627" max="15631" width="9.140625" style="335" hidden="1" customWidth="1"/>
    <col min="15632" max="15633" width="15.00390625" style="335" customWidth="1"/>
    <col min="15634" max="15872" width="9.28125" style="335" customWidth="1"/>
    <col min="15873" max="15873" width="6.7109375" style="335" customWidth="1"/>
    <col min="15874" max="15874" width="85.00390625" style="335" customWidth="1"/>
    <col min="15875" max="15875" width="8.28125" style="335" customWidth="1"/>
    <col min="15876" max="15876" width="10.140625" style="335" bestFit="1" customWidth="1"/>
    <col min="15877" max="15877" width="12.7109375" style="335" customWidth="1"/>
    <col min="15878" max="15878" width="12.7109375" style="335" bestFit="1" customWidth="1"/>
    <col min="15879" max="15879" width="13.7109375" style="335" customWidth="1"/>
    <col min="15880" max="15880" width="13.140625" style="335" bestFit="1" customWidth="1"/>
    <col min="15881" max="15881" width="17.140625" style="335" customWidth="1"/>
    <col min="15882" max="15882" width="6.7109375" style="335" customWidth="1"/>
    <col min="15883" max="15887" width="9.140625" style="335" hidden="1" customWidth="1"/>
    <col min="15888" max="15889" width="15.00390625" style="335" customWidth="1"/>
    <col min="15890" max="16128" width="9.28125" style="335" customWidth="1"/>
    <col min="16129" max="16129" width="6.7109375" style="335" customWidth="1"/>
    <col min="16130" max="16130" width="85.00390625" style="335" customWidth="1"/>
    <col min="16131" max="16131" width="8.28125" style="335" customWidth="1"/>
    <col min="16132" max="16132" width="10.140625" style="335" bestFit="1" customWidth="1"/>
    <col min="16133" max="16133" width="12.7109375" style="335" customWidth="1"/>
    <col min="16134" max="16134" width="12.7109375" style="335" bestFit="1" customWidth="1"/>
    <col min="16135" max="16135" width="13.7109375" style="335" customWidth="1"/>
    <col min="16136" max="16136" width="13.140625" style="335" bestFit="1" customWidth="1"/>
    <col min="16137" max="16137" width="17.140625" style="335" customWidth="1"/>
    <col min="16138" max="16138" width="6.7109375" style="335" customWidth="1"/>
    <col min="16139" max="16143" width="9.140625" style="335" hidden="1" customWidth="1"/>
    <col min="16144" max="16145" width="15.00390625" style="335" customWidth="1"/>
    <col min="16146" max="16384" width="9.28125" style="335" customWidth="1"/>
  </cols>
  <sheetData>
    <row r="1" spans="2:15" ht="20.25" customHeight="1">
      <c r="B1" s="336" t="s">
        <v>704</v>
      </c>
      <c r="K1" s="404"/>
      <c r="L1" s="215" t="s">
        <v>650</v>
      </c>
      <c r="M1" s="216">
        <v>1</v>
      </c>
      <c r="N1" s="405"/>
      <c r="O1" s="406"/>
    </row>
    <row r="2" spans="2:15" ht="15" customHeight="1">
      <c r="B2" s="338"/>
      <c r="C2" s="339"/>
      <c r="D2" s="340"/>
      <c r="E2" s="339"/>
      <c r="F2" s="339"/>
      <c r="G2" s="339"/>
      <c r="H2" s="339"/>
      <c r="I2" s="339"/>
      <c r="K2" s="404"/>
      <c r="L2" s="215" t="s">
        <v>622</v>
      </c>
      <c r="M2" s="222">
        <v>0</v>
      </c>
      <c r="N2" s="407"/>
      <c r="O2" s="407"/>
    </row>
    <row r="3" spans="2:16" s="341" customFormat="1" ht="20.25" customHeight="1">
      <c r="B3" s="342" t="s">
        <v>705</v>
      </c>
      <c r="C3" s="343"/>
      <c r="D3" s="344"/>
      <c r="E3" s="345"/>
      <c r="F3" s="345"/>
      <c r="G3" s="345"/>
      <c r="H3" s="345"/>
      <c r="I3" s="345"/>
      <c r="K3" s="359"/>
      <c r="L3" s="359"/>
      <c r="M3" s="359"/>
      <c r="N3" s="408"/>
      <c r="O3" s="408"/>
      <c r="P3" s="345"/>
    </row>
    <row r="4" spans="1:15" ht="12.75" customHeight="1">
      <c r="A4" s="346"/>
      <c r="B4" s="347"/>
      <c r="C4" s="597" t="s">
        <v>652</v>
      </c>
      <c r="D4" s="599" t="s">
        <v>653</v>
      </c>
      <c r="E4" s="348" t="s">
        <v>630</v>
      </c>
      <c r="F4" s="348" t="s">
        <v>654</v>
      </c>
      <c r="G4" s="348" t="s">
        <v>655</v>
      </c>
      <c r="H4" s="348" t="s">
        <v>654</v>
      </c>
      <c r="I4" s="348" t="s">
        <v>656</v>
      </c>
      <c r="K4" s="604" t="s">
        <v>657</v>
      </c>
      <c r="L4" s="602" t="s">
        <v>658</v>
      </c>
      <c r="M4" s="604" t="s">
        <v>659</v>
      </c>
      <c r="N4" s="602" t="s">
        <v>660</v>
      </c>
      <c r="O4" s="602" t="s">
        <v>661</v>
      </c>
    </row>
    <row r="5" spans="1:16" s="337" customFormat="1" ht="12.75" customHeight="1">
      <c r="A5" s="349"/>
      <c r="B5" s="350"/>
      <c r="C5" s="598"/>
      <c r="D5" s="600"/>
      <c r="E5" s="351" t="s">
        <v>662</v>
      </c>
      <c r="F5" s="351" t="s">
        <v>663</v>
      </c>
      <c r="G5" s="351" t="s">
        <v>662</v>
      </c>
      <c r="H5" s="351" t="s">
        <v>664</v>
      </c>
      <c r="I5" s="351" t="s">
        <v>665</v>
      </c>
      <c r="K5" s="604"/>
      <c r="L5" s="602"/>
      <c r="M5" s="604"/>
      <c r="N5" s="602"/>
      <c r="O5" s="602"/>
      <c r="P5" s="603"/>
    </row>
    <row r="6" spans="1:16" s="360" customFormat="1" ht="15" customHeight="1">
      <c r="A6" s="352" t="s">
        <v>666</v>
      </c>
      <c r="B6" s="353"/>
      <c r="C6" s="354"/>
      <c r="D6" s="355"/>
      <c r="E6" s="355"/>
      <c r="F6" s="355"/>
      <c r="G6" s="355"/>
      <c r="H6" s="355"/>
      <c r="I6" s="355"/>
      <c r="J6" s="356"/>
      <c r="K6" s="356"/>
      <c r="L6" s="409"/>
      <c r="M6" s="410"/>
      <c r="N6" s="411"/>
      <c r="O6" s="356"/>
      <c r="P6" s="603"/>
    </row>
    <row r="7" spans="1:16" s="341" customFormat="1" ht="18.75" customHeight="1">
      <c r="A7" s="357">
        <v>1</v>
      </c>
      <c r="B7" s="358" t="s">
        <v>748</v>
      </c>
      <c r="C7" s="359"/>
      <c r="D7" s="360"/>
      <c r="E7" s="361"/>
      <c r="F7" s="361"/>
      <c r="G7" s="362"/>
      <c r="H7" s="361"/>
      <c r="I7" s="361"/>
      <c r="K7" s="356"/>
      <c r="L7" s="356"/>
      <c r="M7" s="409"/>
      <c r="N7" s="410"/>
      <c r="O7" s="411"/>
      <c r="P7" s="411"/>
    </row>
    <row r="8" spans="1:15" ht="15">
      <c r="A8" s="357">
        <v>2</v>
      </c>
      <c r="B8" s="363" t="s">
        <v>733</v>
      </c>
      <c r="C8" s="337"/>
      <c r="D8" s="335"/>
      <c r="E8" s="364"/>
      <c r="F8" s="364"/>
      <c r="G8" s="364"/>
      <c r="H8" s="364"/>
      <c r="I8" s="364"/>
      <c r="K8" s="412"/>
      <c r="L8" s="413"/>
      <c r="M8" s="412"/>
      <c r="N8" s="414"/>
      <c r="O8" s="414"/>
    </row>
    <row r="9" spans="1:15" ht="15">
      <c r="A9" s="357">
        <f aca="true" t="shared" si="0" ref="A9:A28">A8+1</f>
        <v>3</v>
      </c>
      <c r="B9" s="415" t="s">
        <v>734</v>
      </c>
      <c r="C9" s="337" t="s">
        <v>299</v>
      </c>
      <c r="D9" s="335">
        <v>1</v>
      </c>
      <c r="E9" s="262"/>
      <c r="F9" s="364">
        <f aca="true" t="shared" si="1" ref="F9:F18">D9*E9</f>
        <v>0</v>
      </c>
      <c r="G9" s="366"/>
      <c r="H9" s="364">
        <f aca="true" t="shared" si="2" ref="H9:H18">D9*G9</f>
        <v>0</v>
      </c>
      <c r="I9" s="364">
        <f aca="true" t="shared" si="3" ref="I9:I18">F9+H9</f>
        <v>0</v>
      </c>
      <c r="K9" s="412">
        <v>7440</v>
      </c>
      <c r="L9" s="413"/>
      <c r="M9" s="416">
        <v>0</v>
      </c>
      <c r="N9" s="414"/>
      <c r="O9" s="414"/>
    </row>
    <row r="10" spans="1:15" ht="15">
      <c r="A10" s="357">
        <f t="shared" si="0"/>
        <v>4</v>
      </c>
      <c r="B10" s="415" t="s">
        <v>735</v>
      </c>
      <c r="C10" s="337" t="s">
        <v>299</v>
      </c>
      <c r="D10" s="335">
        <v>1</v>
      </c>
      <c r="E10" s="262"/>
      <c r="F10" s="364">
        <f t="shared" si="1"/>
        <v>0</v>
      </c>
      <c r="G10" s="366"/>
      <c r="H10" s="364">
        <f t="shared" si="2"/>
        <v>0</v>
      </c>
      <c r="I10" s="364">
        <f t="shared" si="3"/>
        <v>0</v>
      </c>
      <c r="K10" s="412">
        <v>3104</v>
      </c>
      <c r="L10" s="413"/>
      <c r="M10" s="416">
        <v>0</v>
      </c>
      <c r="N10" s="414"/>
      <c r="O10" s="414"/>
    </row>
    <row r="11" spans="1:15" ht="15">
      <c r="A11" s="357">
        <f t="shared" si="0"/>
        <v>5</v>
      </c>
      <c r="B11" s="417" t="s">
        <v>736</v>
      </c>
      <c r="C11" s="337" t="s">
        <v>299</v>
      </c>
      <c r="D11" s="335">
        <v>1</v>
      </c>
      <c r="E11" s="262"/>
      <c r="F11" s="364">
        <f t="shared" si="1"/>
        <v>0</v>
      </c>
      <c r="G11" s="366"/>
      <c r="H11" s="364">
        <f t="shared" si="2"/>
        <v>0</v>
      </c>
      <c r="I11" s="364">
        <f t="shared" si="3"/>
        <v>0</v>
      </c>
      <c r="K11" s="412">
        <v>860</v>
      </c>
      <c r="L11" s="413"/>
      <c r="M11" s="416">
        <v>0</v>
      </c>
      <c r="N11" s="414"/>
      <c r="O11" s="414"/>
    </row>
    <row r="12" spans="1:15" ht="15">
      <c r="A12" s="357">
        <f t="shared" si="0"/>
        <v>6</v>
      </c>
      <c r="B12" s="417" t="s">
        <v>737</v>
      </c>
      <c r="C12" s="337" t="s">
        <v>299</v>
      </c>
      <c r="D12" s="335">
        <v>1</v>
      </c>
      <c r="E12" s="262"/>
      <c r="F12" s="364">
        <f t="shared" si="1"/>
        <v>0</v>
      </c>
      <c r="G12" s="366"/>
      <c r="H12" s="364">
        <f t="shared" si="2"/>
        <v>0</v>
      </c>
      <c r="I12" s="364">
        <f t="shared" si="3"/>
        <v>0</v>
      </c>
      <c r="K12" s="412">
        <v>2280</v>
      </c>
      <c r="L12" s="413"/>
      <c r="M12" s="416">
        <v>0</v>
      </c>
      <c r="N12" s="414"/>
      <c r="O12" s="414"/>
    </row>
    <row r="13" spans="1:15" ht="15">
      <c r="A13" s="357">
        <f t="shared" si="0"/>
        <v>7</v>
      </c>
      <c r="B13" s="417" t="s">
        <v>738</v>
      </c>
      <c r="C13" s="337" t="s">
        <v>299</v>
      </c>
      <c r="D13" s="335">
        <v>1</v>
      </c>
      <c r="E13" s="262"/>
      <c r="F13" s="364">
        <f t="shared" si="1"/>
        <v>0</v>
      </c>
      <c r="G13" s="366"/>
      <c r="H13" s="364">
        <f t="shared" si="2"/>
        <v>0</v>
      </c>
      <c r="I13" s="364">
        <f t="shared" si="3"/>
        <v>0</v>
      </c>
      <c r="K13" s="412">
        <v>440</v>
      </c>
      <c r="L13" s="413"/>
      <c r="M13" s="416">
        <v>0</v>
      </c>
      <c r="N13" s="414"/>
      <c r="O13" s="414"/>
    </row>
    <row r="14" spans="1:15" ht="15">
      <c r="A14" s="357">
        <f t="shared" si="0"/>
        <v>8</v>
      </c>
      <c r="B14" s="415" t="s">
        <v>739</v>
      </c>
      <c r="C14" s="337" t="s">
        <v>299</v>
      </c>
      <c r="D14" s="335">
        <v>1</v>
      </c>
      <c r="E14" s="262"/>
      <c r="F14" s="364">
        <f t="shared" si="1"/>
        <v>0</v>
      </c>
      <c r="G14" s="366"/>
      <c r="H14" s="364">
        <f t="shared" si="2"/>
        <v>0</v>
      </c>
      <c r="I14" s="364">
        <f t="shared" si="3"/>
        <v>0</v>
      </c>
      <c r="K14" s="412">
        <v>120</v>
      </c>
      <c r="L14" s="413"/>
      <c r="M14" s="416">
        <v>0</v>
      </c>
      <c r="N14" s="414"/>
      <c r="O14" s="414"/>
    </row>
    <row r="15" spans="1:15" ht="15">
      <c r="A15" s="357">
        <f t="shared" si="0"/>
        <v>9</v>
      </c>
      <c r="B15" s="415" t="s">
        <v>740</v>
      </c>
      <c r="C15" s="337" t="s">
        <v>741</v>
      </c>
      <c r="D15" s="335">
        <v>1</v>
      </c>
      <c r="E15" s="262"/>
      <c r="F15" s="364">
        <f t="shared" si="1"/>
        <v>0</v>
      </c>
      <c r="G15" s="366"/>
      <c r="H15" s="364">
        <f t="shared" si="2"/>
        <v>0</v>
      </c>
      <c r="I15" s="364">
        <f t="shared" si="3"/>
        <v>0</v>
      </c>
      <c r="K15" s="412">
        <v>300</v>
      </c>
      <c r="L15" s="413"/>
      <c r="M15" s="416">
        <v>0</v>
      </c>
      <c r="N15" s="414"/>
      <c r="O15" s="414"/>
    </row>
    <row r="16" spans="1:15" ht="15">
      <c r="A16" s="357">
        <f t="shared" si="0"/>
        <v>10</v>
      </c>
      <c r="B16" s="335" t="s">
        <v>742</v>
      </c>
      <c r="C16" s="337" t="s">
        <v>367</v>
      </c>
      <c r="D16" s="335">
        <v>30</v>
      </c>
      <c r="E16" s="262"/>
      <c r="F16" s="364">
        <f t="shared" si="1"/>
        <v>0</v>
      </c>
      <c r="G16" s="262"/>
      <c r="H16" s="364">
        <f t="shared" si="2"/>
        <v>0</v>
      </c>
      <c r="I16" s="364">
        <f t="shared" si="3"/>
        <v>0</v>
      </c>
      <c r="K16" s="412">
        <v>9</v>
      </c>
      <c r="L16" s="413"/>
      <c r="M16" s="412">
        <v>12</v>
      </c>
      <c r="N16" s="414"/>
      <c r="O16" s="414"/>
    </row>
    <row r="17" spans="1:15" ht="15">
      <c r="A17" s="357">
        <f t="shared" si="0"/>
        <v>11</v>
      </c>
      <c r="B17" s="335" t="s">
        <v>743</v>
      </c>
      <c r="C17" s="337" t="s">
        <v>367</v>
      </c>
      <c r="D17" s="335">
        <v>6</v>
      </c>
      <c r="E17" s="262"/>
      <c r="F17" s="364">
        <f t="shared" si="1"/>
        <v>0</v>
      </c>
      <c r="G17" s="262"/>
      <c r="H17" s="364">
        <f t="shared" si="2"/>
        <v>0</v>
      </c>
      <c r="I17" s="364">
        <f t="shared" si="3"/>
        <v>0</v>
      </c>
      <c r="K17" s="412">
        <v>16</v>
      </c>
      <c r="L17" s="413"/>
      <c r="M17" s="412">
        <v>12</v>
      </c>
      <c r="N17" s="414"/>
      <c r="O17" s="414"/>
    </row>
    <row r="18" spans="1:15" ht="15">
      <c r="A18" s="357">
        <f t="shared" si="0"/>
        <v>12</v>
      </c>
      <c r="B18" s="335" t="s">
        <v>744</v>
      </c>
      <c r="C18" s="337" t="s">
        <v>677</v>
      </c>
      <c r="D18" s="335">
        <v>6.5</v>
      </c>
      <c r="E18" s="366"/>
      <c r="F18" s="364">
        <f t="shared" si="1"/>
        <v>0</v>
      </c>
      <c r="G18" s="262"/>
      <c r="H18" s="364">
        <f t="shared" si="2"/>
        <v>0</v>
      </c>
      <c r="I18" s="364">
        <f t="shared" si="3"/>
        <v>0</v>
      </c>
      <c r="K18" s="416">
        <v>0</v>
      </c>
      <c r="L18" s="413"/>
      <c r="M18" s="412">
        <v>420</v>
      </c>
      <c r="N18" s="414"/>
      <c r="O18" s="414"/>
    </row>
    <row r="19" spans="1:15" ht="15">
      <c r="A19" s="357">
        <f t="shared" si="0"/>
        <v>13</v>
      </c>
      <c r="K19" s="412"/>
      <c r="L19" s="413"/>
      <c r="M19" s="412"/>
      <c r="N19" s="414"/>
      <c r="O19" s="414"/>
    </row>
    <row r="20" spans="1:16" s="378" customFormat="1" ht="22.5" customHeight="1">
      <c r="A20" s="357">
        <v>14</v>
      </c>
      <c r="B20" s="373" t="s">
        <v>688</v>
      </c>
      <c r="C20" s="374"/>
      <c r="D20" s="375"/>
      <c r="E20" s="374"/>
      <c r="F20" s="376"/>
      <c r="G20" s="375"/>
      <c r="H20" s="376"/>
      <c r="I20" s="377"/>
      <c r="K20" s="418"/>
      <c r="L20" s="418"/>
      <c r="M20" s="419"/>
      <c r="N20" s="420"/>
      <c r="O20" s="421"/>
      <c r="P20" s="421"/>
    </row>
    <row r="21" spans="1:13" ht="15" customHeight="1">
      <c r="A21" s="357">
        <f t="shared" si="0"/>
        <v>15</v>
      </c>
      <c r="B21" s="349"/>
      <c r="C21" s="349"/>
      <c r="D21" s="349"/>
      <c r="E21" s="349"/>
      <c r="F21" s="349" t="s">
        <v>689</v>
      </c>
      <c r="G21" s="349"/>
      <c r="H21" s="379" t="s">
        <v>690</v>
      </c>
      <c r="I21" s="379" t="s">
        <v>691</v>
      </c>
      <c r="K21" s="404"/>
      <c r="L21" s="404"/>
      <c r="M21" s="404"/>
    </row>
    <row r="22" spans="1:13" ht="15" customHeight="1">
      <c r="A22" s="357">
        <f t="shared" si="0"/>
        <v>16</v>
      </c>
      <c r="B22" s="349"/>
      <c r="C22" s="349"/>
      <c r="D22" s="349"/>
      <c r="E22" s="349"/>
      <c r="F22" s="380">
        <f>SUM(F8:F19)</f>
        <v>0</v>
      </c>
      <c r="G22" s="381"/>
      <c r="H22" s="380">
        <f>SUM(H8:H19)</f>
        <v>0</v>
      </c>
      <c r="I22" s="380">
        <f>SUM(I8:I19)</f>
        <v>0</v>
      </c>
      <c r="K22" s="422">
        <f>SUM(F22:H22)</f>
        <v>0</v>
      </c>
      <c r="L22" s="404"/>
      <c r="M22" s="404"/>
    </row>
    <row r="23" spans="1:13" ht="15" customHeight="1" thickBot="1">
      <c r="A23" s="357">
        <f t="shared" si="0"/>
        <v>17</v>
      </c>
      <c r="B23" s="382" t="s">
        <v>692</v>
      </c>
      <c r="C23" s="382"/>
      <c r="D23" s="402"/>
      <c r="E23" s="383"/>
      <c r="F23" s="384">
        <f>F22/100*D23</f>
        <v>0</v>
      </c>
      <c r="G23" s="383"/>
      <c r="H23" s="383"/>
      <c r="I23" s="383"/>
      <c r="K23" s="423">
        <v>5</v>
      </c>
      <c r="L23" s="404"/>
      <c r="M23" s="404"/>
    </row>
    <row r="24" spans="1:13" ht="6" customHeight="1" thickBot="1">
      <c r="A24" s="357">
        <f t="shared" si="0"/>
        <v>18</v>
      </c>
      <c r="K24" s="404"/>
      <c r="L24" s="404"/>
      <c r="M24" s="404"/>
    </row>
    <row r="25" spans="1:13" ht="15" customHeight="1" thickBot="1">
      <c r="A25" s="357">
        <f t="shared" si="0"/>
        <v>19</v>
      </c>
      <c r="B25" s="385" t="s">
        <v>693</v>
      </c>
      <c r="C25" s="385"/>
      <c r="D25" s="386"/>
      <c r="E25" s="387"/>
      <c r="F25" s="388">
        <f>F22+F23</f>
        <v>0</v>
      </c>
      <c r="G25" s="389"/>
      <c r="H25" s="390">
        <f>H22</f>
        <v>0</v>
      </c>
      <c r="I25" s="391">
        <f>F25+H25</f>
        <v>0</v>
      </c>
      <c r="K25" s="422">
        <f>K22+F23</f>
        <v>0</v>
      </c>
      <c r="L25" s="404"/>
      <c r="M25" s="404"/>
    </row>
    <row r="26" spans="1:13" ht="15" customHeight="1">
      <c r="A26" s="357">
        <f t="shared" si="0"/>
        <v>20</v>
      </c>
      <c r="K26" s="404"/>
      <c r="L26" s="404"/>
      <c r="M26" s="404"/>
    </row>
    <row r="27" spans="1:13" ht="16.5" customHeight="1">
      <c r="A27" s="357">
        <f t="shared" si="0"/>
        <v>21</v>
      </c>
      <c r="B27" s="392" t="s">
        <v>694</v>
      </c>
      <c r="E27" s="393">
        <f>I25</f>
        <v>0</v>
      </c>
      <c r="F27" s="394" t="s">
        <v>630</v>
      </c>
      <c r="I27" s="364"/>
      <c r="K27" s="404"/>
      <c r="L27" s="404"/>
      <c r="M27" s="404"/>
    </row>
    <row r="28" spans="1:13" ht="16.5" customHeight="1" thickBot="1">
      <c r="A28" s="357">
        <f t="shared" si="0"/>
        <v>22</v>
      </c>
      <c r="B28" s="392" t="s">
        <v>695</v>
      </c>
      <c r="C28" s="395" t="s">
        <v>317</v>
      </c>
      <c r="D28" s="337">
        <v>0</v>
      </c>
      <c r="E28" s="393">
        <f>I25/100*D28</f>
        <v>0</v>
      </c>
      <c r="F28" s="394" t="s">
        <v>630</v>
      </c>
      <c r="K28" s="404"/>
      <c r="L28" s="404"/>
      <c r="M28" s="404"/>
    </row>
    <row r="29" spans="1:13" ht="22.5" customHeight="1" thickBot="1">
      <c r="A29" s="357">
        <f>A28+1</f>
        <v>23</v>
      </c>
      <c r="B29" s="396" t="s">
        <v>696</v>
      </c>
      <c r="C29" s="397"/>
      <c r="D29" s="398"/>
      <c r="E29" s="399">
        <f>E27+E28</f>
        <v>0</v>
      </c>
      <c r="F29" s="400" t="s">
        <v>630</v>
      </c>
      <c r="G29" s="401"/>
      <c r="H29" s="396"/>
      <c r="I29" s="401"/>
      <c r="J29" s="339"/>
      <c r="K29" s="404"/>
      <c r="L29" s="404"/>
      <c r="M29" s="404"/>
    </row>
    <row r="30" ht="12">
      <c r="A30" s="357">
        <f>A29+1</f>
        <v>24</v>
      </c>
    </row>
    <row r="31" ht="12">
      <c r="A31" s="357">
        <f>A30+1</f>
        <v>25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257"/>
  <sheetViews>
    <sheetView showGridLines="0" workbookViewId="0" topLeftCell="A217">
      <selection activeCell="I256" sqref="I2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13" t="s">
        <v>87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s="1" customFormat="1" ht="24.95" customHeight="1">
      <c r="B4" s="16"/>
      <c r="D4" s="17" t="s">
        <v>108</v>
      </c>
      <c r="L4" s="16"/>
      <c r="M4" s="85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553" t="str">
        <f>'Rekapitulace stavby'!K6</f>
        <v>Rekonstrukce a modernizace-III.etapa</v>
      </c>
      <c r="F7" s="554"/>
      <c r="G7" s="554"/>
      <c r="H7" s="554"/>
      <c r="L7" s="16"/>
    </row>
    <row r="8" spans="1:31" s="2" customFormat="1" ht="12" customHeight="1">
      <c r="A8" s="25"/>
      <c r="B8" s="26"/>
      <c r="C8" s="25"/>
      <c r="D8" s="22" t="s">
        <v>109</v>
      </c>
      <c r="E8" s="25"/>
      <c r="F8" s="25"/>
      <c r="G8" s="25"/>
      <c r="H8" s="25"/>
      <c r="I8" s="25"/>
      <c r="J8" s="25"/>
      <c r="K8" s="25"/>
      <c r="L8" s="3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544" t="s">
        <v>463</v>
      </c>
      <c r="F9" s="555"/>
      <c r="G9" s="555"/>
      <c r="H9" s="555"/>
      <c r="I9" s="25"/>
      <c r="J9" s="25"/>
      <c r="K9" s="25"/>
      <c r="L9" s="3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7" t="str">
        <f>'Rekapitulace stavby'!AN8</f>
        <v>12. 6. 2022</v>
      </c>
      <c r="K12" s="25"/>
      <c r="L12" s="3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">
        <v>1</v>
      </c>
      <c r="K14" s="25"/>
      <c r="L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">
        <v>24</v>
      </c>
      <c r="F15" s="25"/>
      <c r="G15" s="25"/>
      <c r="H15" s="25"/>
      <c r="I15" s="22" t="s">
        <v>25</v>
      </c>
      <c r="J15" s="20" t="s">
        <v>1</v>
      </c>
      <c r="K15" s="25"/>
      <c r="L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">
        <v>1</v>
      </c>
      <c r="K17" s="25"/>
      <c r="L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0" t="s">
        <v>27</v>
      </c>
      <c r="F18" s="25"/>
      <c r="G18" s="25"/>
      <c r="H18" s="25"/>
      <c r="I18" s="22" t="s">
        <v>25</v>
      </c>
      <c r="J18" s="20" t="s">
        <v>1</v>
      </c>
      <c r="K18" s="25"/>
      <c r="L18" s="3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28</v>
      </c>
      <c r="E20" s="25"/>
      <c r="F20" s="25"/>
      <c r="G20" s="25"/>
      <c r="H20" s="25"/>
      <c r="I20" s="22" t="s">
        <v>23</v>
      </c>
      <c r="J20" s="20" t="s">
        <v>1</v>
      </c>
      <c r="K20" s="25"/>
      <c r="L20" s="3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">
        <v>29</v>
      </c>
      <c r="F21" s="25"/>
      <c r="G21" s="25"/>
      <c r="H21" s="25"/>
      <c r="I21" s="22" t="s">
        <v>25</v>
      </c>
      <c r="J21" s="20" t="s">
        <v>1</v>
      </c>
      <c r="K21" s="25"/>
      <c r="L21" s="3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31</v>
      </c>
      <c r="E23" s="25"/>
      <c r="F23" s="25"/>
      <c r="G23" s="25"/>
      <c r="H23" s="25"/>
      <c r="I23" s="22" t="s">
        <v>23</v>
      </c>
      <c r="J23" s="20" t="s">
        <v>1</v>
      </c>
      <c r="K23" s="25"/>
      <c r="L23" s="3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">
        <v>32</v>
      </c>
      <c r="F24" s="25"/>
      <c r="G24" s="25"/>
      <c r="H24" s="25"/>
      <c r="I24" s="22" t="s">
        <v>25</v>
      </c>
      <c r="J24" s="20" t="s">
        <v>1</v>
      </c>
      <c r="K24" s="25"/>
      <c r="L24" s="3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33</v>
      </c>
      <c r="E26" s="25"/>
      <c r="F26" s="25"/>
      <c r="G26" s="25"/>
      <c r="H26" s="25"/>
      <c r="I26" s="25"/>
      <c r="J26" s="25"/>
      <c r="K26" s="25"/>
      <c r="L26" s="3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5" customFormat="1" ht="16.5" customHeight="1">
      <c r="A27" s="86"/>
      <c r="B27" s="87"/>
      <c r="C27" s="86"/>
      <c r="D27" s="86"/>
      <c r="E27" s="530" t="s">
        <v>1</v>
      </c>
      <c r="F27" s="530"/>
      <c r="G27" s="530"/>
      <c r="H27" s="53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89" t="s">
        <v>34</v>
      </c>
      <c r="E30" s="25"/>
      <c r="F30" s="25"/>
      <c r="G30" s="25"/>
      <c r="H30" s="25"/>
      <c r="I30" s="25"/>
      <c r="J30" s="63">
        <f>ROUND(J132,2)</f>
        <v>0</v>
      </c>
      <c r="K30" s="25"/>
      <c r="L30" s="3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36</v>
      </c>
      <c r="G32" s="25"/>
      <c r="H32" s="25"/>
      <c r="I32" s="29" t="s">
        <v>35</v>
      </c>
      <c r="J32" s="29" t="s">
        <v>37</v>
      </c>
      <c r="K32" s="25"/>
      <c r="L32" s="3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0" t="s">
        <v>38</v>
      </c>
      <c r="E33" s="22" t="s">
        <v>39</v>
      </c>
      <c r="F33" s="91">
        <f>J30</f>
        <v>0</v>
      </c>
      <c r="G33" s="25"/>
      <c r="H33" s="25"/>
      <c r="I33" s="92">
        <v>0.21</v>
      </c>
      <c r="J33" s="91">
        <f>J30*0.21</f>
        <v>0</v>
      </c>
      <c r="K33" s="25"/>
      <c r="L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40</v>
      </c>
      <c r="F34" s="91"/>
      <c r="G34" s="25"/>
      <c r="H34" s="25"/>
      <c r="I34" s="92">
        <v>0.15</v>
      </c>
      <c r="J34" s="91"/>
      <c r="K34" s="25"/>
      <c r="L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41</v>
      </c>
      <c r="F35" s="91">
        <f>ROUND((SUM(BG132:BG254)),2)</f>
        <v>0</v>
      </c>
      <c r="G35" s="25"/>
      <c r="H35" s="25"/>
      <c r="I35" s="92">
        <v>0.21</v>
      </c>
      <c r="J35" s="91">
        <f>0</f>
        <v>0</v>
      </c>
      <c r="K35" s="25"/>
      <c r="L35" s="3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42</v>
      </c>
      <c r="F36" s="91">
        <f>ROUND((SUM(BH132:BH254)),2)</f>
        <v>0</v>
      </c>
      <c r="G36" s="25"/>
      <c r="H36" s="25"/>
      <c r="I36" s="92">
        <v>0.15</v>
      </c>
      <c r="J36" s="91">
        <f>0</f>
        <v>0</v>
      </c>
      <c r="K36" s="25"/>
      <c r="L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43</v>
      </c>
      <c r="F37" s="91">
        <f>ROUND((SUM(BI132:BI254)),2)</f>
        <v>0</v>
      </c>
      <c r="G37" s="25"/>
      <c r="H37" s="25"/>
      <c r="I37" s="92">
        <v>0</v>
      </c>
      <c r="J37" s="91">
        <f>0</f>
        <v>0</v>
      </c>
      <c r="K37" s="25"/>
      <c r="L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3"/>
      <c r="D39" s="94" t="s">
        <v>44</v>
      </c>
      <c r="E39" s="52"/>
      <c r="F39" s="52"/>
      <c r="G39" s="95" t="s">
        <v>45</v>
      </c>
      <c r="H39" s="96" t="s">
        <v>46</v>
      </c>
      <c r="I39" s="52"/>
      <c r="J39" s="97">
        <f>SUM(J30:J37)</f>
        <v>0</v>
      </c>
      <c r="K39" s="98"/>
      <c r="L39" s="3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4"/>
      <c r="D50" s="35" t="s">
        <v>47</v>
      </c>
      <c r="E50" s="36"/>
      <c r="F50" s="36"/>
      <c r="G50" s="35" t="s">
        <v>48</v>
      </c>
      <c r="H50" s="36"/>
      <c r="I50" s="36"/>
      <c r="J50" s="36"/>
      <c r="K50" s="36"/>
      <c r="L50" s="34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7" t="s">
        <v>49</v>
      </c>
      <c r="E61" s="28"/>
      <c r="F61" s="99" t="s">
        <v>50</v>
      </c>
      <c r="G61" s="37" t="s">
        <v>49</v>
      </c>
      <c r="H61" s="28"/>
      <c r="I61" s="28"/>
      <c r="J61" s="100" t="s">
        <v>50</v>
      </c>
      <c r="K61" s="28"/>
      <c r="L61" s="3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5" t="s">
        <v>51</v>
      </c>
      <c r="E65" s="38"/>
      <c r="F65" s="38"/>
      <c r="G65" s="35" t="s">
        <v>52</v>
      </c>
      <c r="H65" s="38"/>
      <c r="I65" s="38"/>
      <c r="J65" s="38"/>
      <c r="K65" s="38"/>
      <c r="L65" s="3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7" t="s">
        <v>49</v>
      </c>
      <c r="E76" s="28"/>
      <c r="F76" s="99" t="s">
        <v>50</v>
      </c>
      <c r="G76" s="37" t="s">
        <v>49</v>
      </c>
      <c r="H76" s="28"/>
      <c r="I76" s="28"/>
      <c r="J76" s="100" t="s">
        <v>50</v>
      </c>
      <c r="K76" s="28"/>
      <c r="L76" s="3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3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 hidden="1">
      <c r="A81" s="25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111</v>
      </c>
      <c r="D82" s="25"/>
      <c r="E82" s="25"/>
      <c r="F82" s="25"/>
      <c r="G82" s="25"/>
      <c r="H82" s="25"/>
      <c r="I82" s="25"/>
      <c r="J82" s="25"/>
      <c r="K82" s="25"/>
      <c r="L82" s="3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553" t="str">
        <f>E7</f>
        <v>Rekonstrukce a modernizace-III.etapa</v>
      </c>
      <c r="F85" s="554"/>
      <c r="G85" s="554"/>
      <c r="H85" s="554"/>
      <c r="I85" s="25"/>
      <c r="J85" s="25"/>
      <c r="K85" s="25"/>
      <c r="L85" s="3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109</v>
      </c>
      <c r="D86" s="25"/>
      <c r="E86" s="25"/>
      <c r="F86" s="25"/>
      <c r="G86" s="25"/>
      <c r="H86" s="25"/>
      <c r="I86" s="25"/>
      <c r="J86" s="25"/>
      <c r="K86" s="25"/>
      <c r="L86" s="3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544" t="str">
        <f>E9</f>
        <v>UHK-PK 2 - SO-02-VCHOD B</v>
      </c>
      <c r="F87" s="555"/>
      <c r="G87" s="555"/>
      <c r="H87" s="555"/>
      <c r="I87" s="25"/>
      <c r="J87" s="25"/>
      <c r="K87" s="25"/>
      <c r="L87" s="3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>Nový Hradec Králové</v>
      </c>
      <c r="G89" s="25"/>
      <c r="H89" s="25"/>
      <c r="I89" s="22" t="s">
        <v>20</v>
      </c>
      <c r="J89" s="47" t="str">
        <f>IF(J12="","",J12)</f>
        <v>12. 6. 2022</v>
      </c>
      <c r="K89" s="25"/>
      <c r="L89" s="3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>Univerzita Hradec Králové</v>
      </c>
      <c r="G91" s="25"/>
      <c r="H91" s="25"/>
      <c r="I91" s="22" t="s">
        <v>28</v>
      </c>
      <c r="J91" s="23" t="str">
        <f>E21</f>
        <v>Pridos Hradec Králové</v>
      </c>
      <c r="K91" s="25"/>
      <c r="L91" s="3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bude určen ve výběrovém řízení</v>
      </c>
      <c r="G92" s="25"/>
      <c r="H92" s="25"/>
      <c r="I92" s="22" t="s">
        <v>31</v>
      </c>
      <c r="J92" s="23" t="str">
        <f>E24</f>
        <v>Ing.Pavel Michálek</v>
      </c>
      <c r="K92" s="25"/>
      <c r="L92" s="3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1" t="s">
        <v>112</v>
      </c>
      <c r="D94" s="93"/>
      <c r="E94" s="93"/>
      <c r="F94" s="93"/>
      <c r="G94" s="93"/>
      <c r="H94" s="93"/>
      <c r="I94" s="93"/>
      <c r="J94" s="102" t="s">
        <v>113</v>
      </c>
      <c r="K94" s="93"/>
      <c r="L94" s="3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 hidden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 hidden="1">
      <c r="A96" s="25"/>
      <c r="B96" s="26"/>
      <c r="C96" s="103" t="s">
        <v>114</v>
      </c>
      <c r="D96" s="25"/>
      <c r="E96" s="25"/>
      <c r="F96" s="25"/>
      <c r="G96" s="25"/>
      <c r="H96" s="25"/>
      <c r="I96" s="25"/>
      <c r="J96" s="63">
        <f>J132</f>
        <v>0</v>
      </c>
      <c r="K96" s="25"/>
      <c r="L96" s="3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115</v>
      </c>
    </row>
    <row r="97" spans="2:12" s="6" customFormat="1" ht="24.95" customHeight="1" hidden="1">
      <c r="B97" s="104"/>
      <c r="D97" s="105" t="s">
        <v>116</v>
      </c>
      <c r="E97" s="106"/>
      <c r="F97" s="106"/>
      <c r="G97" s="106"/>
      <c r="H97" s="106"/>
      <c r="I97" s="106"/>
      <c r="J97" s="107">
        <f>J133</f>
        <v>0</v>
      </c>
      <c r="L97" s="104"/>
    </row>
    <row r="98" spans="2:12" s="7" customFormat="1" ht="19.9" customHeight="1" hidden="1">
      <c r="B98" s="108"/>
      <c r="D98" s="109" t="s">
        <v>117</v>
      </c>
      <c r="E98" s="110"/>
      <c r="F98" s="110"/>
      <c r="G98" s="110"/>
      <c r="H98" s="110"/>
      <c r="I98" s="110"/>
      <c r="J98" s="111">
        <f>J134</f>
        <v>0</v>
      </c>
      <c r="L98" s="108"/>
    </row>
    <row r="99" spans="2:12" s="7" customFormat="1" ht="19.9" customHeight="1" hidden="1">
      <c r="B99" s="108"/>
      <c r="D99" s="109" t="s">
        <v>118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7" customFormat="1" ht="19.9" customHeight="1" hidden="1">
      <c r="B100" s="108"/>
      <c r="D100" s="109" t="s">
        <v>119</v>
      </c>
      <c r="E100" s="110"/>
      <c r="F100" s="110"/>
      <c r="G100" s="110"/>
      <c r="H100" s="110"/>
      <c r="I100" s="110"/>
      <c r="J100" s="111">
        <f>J170</f>
        <v>0</v>
      </c>
      <c r="L100" s="108"/>
    </row>
    <row r="101" spans="2:12" s="7" customFormat="1" ht="19.9" customHeight="1" hidden="1">
      <c r="B101" s="108"/>
      <c r="D101" s="109" t="s">
        <v>120</v>
      </c>
      <c r="E101" s="110"/>
      <c r="F101" s="110"/>
      <c r="G101" s="110"/>
      <c r="H101" s="110"/>
      <c r="I101" s="110"/>
      <c r="J101" s="111">
        <f>J176</f>
        <v>0</v>
      </c>
      <c r="L101" s="108"/>
    </row>
    <row r="102" spans="2:12" s="6" customFormat="1" ht="24.95" customHeight="1" hidden="1">
      <c r="B102" s="104"/>
      <c r="D102" s="105" t="s">
        <v>121</v>
      </c>
      <c r="E102" s="106"/>
      <c r="F102" s="106"/>
      <c r="G102" s="106"/>
      <c r="H102" s="106"/>
      <c r="I102" s="106"/>
      <c r="J102" s="107">
        <f>J178</f>
        <v>0</v>
      </c>
      <c r="L102" s="104"/>
    </row>
    <row r="103" spans="2:12" s="7" customFormat="1" ht="19.9" customHeight="1" hidden="1">
      <c r="B103" s="108"/>
      <c r="D103" s="109" t="s">
        <v>122</v>
      </c>
      <c r="E103" s="110"/>
      <c r="F103" s="110"/>
      <c r="G103" s="110"/>
      <c r="H103" s="110"/>
      <c r="I103" s="110"/>
      <c r="J103" s="111">
        <f>J179</f>
        <v>0</v>
      </c>
      <c r="L103" s="108"/>
    </row>
    <row r="104" spans="2:12" s="7" customFormat="1" ht="19.9" customHeight="1" hidden="1">
      <c r="B104" s="108"/>
      <c r="D104" s="109" t="s">
        <v>123</v>
      </c>
      <c r="E104" s="110"/>
      <c r="F104" s="110"/>
      <c r="G104" s="110"/>
      <c r="H104" s="110"/>
      <c r="I104" s="110"/>
      <c r="J104" s="111">
        <f>J181</f>
        <v>0</v>
      </c>
      <c r="L104" s="108"/>
    </row>
    <row r="105" spans="2:12" s="7" customFormat="1" ht="19.9" customHeight="1" hidden="1">
      <c r="B105" s="108"/>
      <c r="D105" s="109" t="s">
        <v>124</v>
      </c>
      <c r="E105" s="110"/>
      <c r="F105" s="110"/>
      <c r="G105" s="110"/>
      <c r="H105" s="110"/>
      <c r="I105" s="110"/>
      <c r="J105" s="111">
        <f>J184</f>
        <v>0</v>
      </c>
      <c r="L105" s="108"/>
    </row>
    <row r="106" spans="2:12" s="7" customFormat="1" ht="19.9" customHeight="1" hidden="1">
      <c r="B106" s="108"/>
      <c r="D106" s="109" t="s">
        <v>125</v>
      </c>
      <c r="E106" s="110"/>
      <c r="F106" s="110"/>
      <c r="G106" s="110"/>
      <c r="H106" s="110"/>
      <c r="I106" s="110"/>
      <c r="J106" s="111">
        <f>J186</f>
        <v>0</v>
      </c>
      <c r="L106" s="108"/>
    </row>
    <row r="107" spans="2:12" s="7" customFormat="1" ht="19.9" customHeight="1" hidden="1">
      <c r="B107" s="108"/>
      <c r="D107" s="109" t="s">
        <v>126</v>
      </c>
      <c r="E107" s="110"/>
      <c r="F107" s="110"/>
      <c r="G107" s="110"/>
      <c r="H107" s="110"/>
      <c r="I107" s="110"/>
      <c r="J107" s="111">
        <f>J188</f>
        <v>0</v>
      </c>
      <c r="L107" s="108"/>
    </row>
    <row r="108" spans="2:12" s="7" customFormat="1" ht="19.9" customHeight="1" hidden="1">
      <c r="B108" s="108"/>
      <c r="D108" s="109" t="s">
        <v>127</v>
      </c>
      <c r="E108" s="110"/>
      <c r="F108" s="110"/>
      <c r="G108" s="110"/>
      <c r="H108" s="110"/>
      <c r="I108" s="110"/>
      <c r="J108" s="111">
        <f>J194</f>
        <v>0</v>
      </c>
      <c r="L108" s="108"/>
    </row>
    <row r="109" spans="2:12" s="7" customFormat="1" ht="19.9" customHeight="1" hidden="1">
      <c r="B109" s="108"/>
      <c r="D109" s="109" t="s">
        <v>128</v>
      </c>
      <c r="E109" s="110"/>
      <c r="F109" s="110"/>
      <c r="G109" s="110"/>
      <c r="H109" s="110"/>
      <c r="I109" s="110"/>
      <c r="J109" s="111">
        <f>J212</f>
        <v>0</v>
      </c>
      <c r="L109" s="108"/>
    </row>
    <row r="110" spans="2:12" s="7" customFormat="1" ht="19.9" customHeight="1" hidden="1">
      <c r="B110" s="108"/>
      <c r="D110" s="109" t="s">
        <v>129</v>
      </c>
      <c r="E110" s="110"/>
      <c r="F110" s="110"/>
      <c r="G110" s="110"/>
      <c r="H110" s="110"/>
      <c r="I110" s="110"/>
      <c r="J110" s="111">
        <f>J229</f>
        <v>0</v>
      </c>
      <c r="L110" s="108"/>
    </row>
    <row r="111" spans="2:12" s="7" customFormat="1" ht="19.9" customHeight="1" hidden="1">
      <c r="B111" s="108"/>
      <c r="D111" s="109" t="s">
        <v>130</v>
      </c>
      <c r="E111" s="110"/>
      <c r="F111" s="110"/>
      <c r="G111" s="110"/>
      <c r="H111" s="110"/>
      <c r="I111" s="110"/>
      <c r="J111" s="111">
        <f>J236</f>
        <v>0</v>
      </c>
      <c r="L111" s="108"/>
    </row>
    <row r="112" spans="2:12" s="7" customFormat="1" ht="19.9" customHeight="1" hidden="1">
      <c r="B112" s="108"/>
      <c r="D112" s="109" t="s">
        <v>131</v>
      </c>
      <c r="E112" s="110"/>
      <c r="F112" s="110"/>
      <c r="G112" s="110"/>
      <c r="H112" s="110"/>
      <c r="I112" s="110"/>
      <c r="J112" s="111">
        <f>J252</f>
        <v>0</v>
      </c>
      <c r="L112" s="108"/>
    </row>
    <row r="113" spans="1:31" s="2" customFormat="1" ht="21.75" customHeight="1" hidden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 hidden="1">
      <c r="A114" s="25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ht="12" hidden="1"/>
    <row r="116" ht="12" hidden="1"/>
    <row r="117" ht="12" hidden="1"/>
    <row r="118" spans="1:31" s="2" customFormat="1" ht="6.95" customHeight="1">
      <c r="A118" s="25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24.95" customHeight="1">
      <c r="A119" s="25"/>
      <c r="B119" s="26"/>
      <c r="C119" s="17" t="s">
        <v>132</v>
      </c>
      <c r="D119" s="25"/>
      <c r="E119" s="25"/>
      <c r="F119" s="25"/>
      <c r="G119" s="25"/>
      <c r="H119" s="25"/>
      <c r="I119" s="25"/>
      <c r="J119" s="25"/>
      <c r="K119" s="25"/>
      <c r="L119" s="3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2" customHeight="1">
      <c r="A121" s="25"/>
      <c r="B121" s="26"/>
      <c r="C121" s="22" t="s">
        <v>14</v>
      </c>
      <c r="D121" s="25"/>
      <c r="E121" s="25"/>
      <c r="F121" s="25"/>
      <c r="G121" s="25"/>
      <c r="H121" s="25"/>
      <c r="I121" s="25"/>
      <c r="J121" s="25"/>
      <c r="K121" s="25"/>
      <c r="L121" s="34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6.5" customHeight="1">
      <c r="A122" s="25"/>
      <c r="B122" s="26"/>
      <c r="C122" s="25"/>
      <c r="D122" s="25"/>
      <c r="E122" s="553" t="str">
        <f>E7</f>
        <v>Rekonstrukce a modernizace-III.etapa</v>
      </c>
      <c r="F122" s="554"/>
      <c r="G122" s="554"/>
      <c r="H122" s="554"/>
      <c r="I122" s="25"/>
      <c r="J122" s="25"/>
      <c r="K122" s="25"/>
      <c r="L122" s="34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2" customHeight="1">
      <c r="A123" s="25"/>
      <c r="B123" s="26"/>
      <c r="C123" s="22" t="s">
        <v>109</v>
      </c>
      <c r="D123" s="25"/>
      <c r="E123" s="25"/>
      <c r="F123" s="25"/>
      <c r="G123" s="25"/>
      <c r="H123" s="25"/>
      <c r="I123" s="25"/>
      <c r="J123" s="25"/>
      <c r="K123" s="25"/>
      <c r="L123" s="34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6.5" customHeight="1">
      <c r="A124" s="25"/>
      <c r="B124" s="26"/>
      <c r="C124" s="25"/>
      <c r="D124" s="25"/>
      <c r="E124" s="544" t="str">
        <f>E9</f>
        <v>UHK-PK 2 - SO-02-VCHOD B</v>
      </c>
      <c r="F124" s="555"/>
      <c r="G124" s="555"/>
      <c r="H124" s="555"/>
      <c r="I124" s="25"/>
      <c r="J124" s="25"/>
      <c r="K124" s="25"/>
      <c r="L124" s="34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2" customFormat="1" ht="6.9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2" customFormat="1" ht="12" customHeight="1">
      <c r="A126" s="25"/>
      <c r="B126" s="26"/>
      <c r="C126" s="22" t="s">
        <v>18</v>
      </c>
      <c r="D126" s="25"/>
      <c r="E126" s="25"/>
      <c r="F126" s="20" t="str">
        <f>F12</f>
        <v>Nový Hradec Králové</v>
      </c>
      <c r="G126" s="25"/>
      <c r="H126" s="25"/>
      <c r="I126" s="22" t="s">
        <v>20</v>
      </c>
      <c r="J126" s="47" t="str">
        <f>IF(J12="","",J12)</f>
        <v>12. 6. 2022</v>
      </c>
      <c r="K126" s="25"/>
      <c r="L126" s="34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2" customFormat="1" ht="6.9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2" customFormat="1" ht="15.2" customHeight="1">
      <c r="A128" s="25"/>
      <c r="B128" s="26"/>
      <c r="C128" s="22" t="s">
        <v>22</v>
      </c>
      <c r="D128" s="25"/>
      <c r="E128" s="25"/>
      <c r="F128" s="20" t="str">
        <f>E15</f>
        <v>Univerzita Hradec Králové</v>
      </c>
      <c r="G128" s="25"/>
      <c r="H128" s="25"/>
      <c r="I128" s="22" t="s">
        <v>28</v>
      </c>
      <c r="J128" s="23" t="str">
        <f>E21</f>
        <v>Pridos Hradec Králové</v>
      </c>
      <c r="K128" s="25"/>
      <c r="L128" s="34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2" customFormat="1" ht="15.2" customHeight="1">
      <c r="A129" s="25"/>
      <c r="B129" s="26"/>
      <c r="C129" s="22" t="s">
        <v>26</v>
      </c>
      <c r="D129" s="25"/>
      <c r="E129" s="25"/>
      <c r="F129" s="20" t="str">
        <f>IF(E18="","",E18)</f>
        <v>bude určen ve výběrovém řízení</v>
      </c>
      <c r="G129" s="25"/>
      <c r="H129" s="25"/>
      <c r="I129" s="22" t="s">
        <v>31</v>
      </c>
      <c r="J129" s="23" t="str">
        <f>E24</f>
        <v>Ing.Pavel Michálek</v>
      </c>
      <c r="K129" s="25"/>
      <c r="L129" s="34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10.3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s="8" customFormat="1" ht="29.25" customHeight="1">
      <c r="A131" s="112"/>
      <c r="B131" s="113"/>
      <c r="C131" s="114" t="s">
        <v>133</v>
      </c>
      <c r="D131" s="115" t="s">
        <v>59</v>
      </c>
      <c r="E131" s="115" t="s">
        <v>55</v>
      </c>
      <c r="F131" s="115" t="s">
        <v>56</v>
      </c>
      <c r="G131" s="115" t="s">
        <v>134</v>
      </c>
      <c r="H131" s="115" t="s">
        <v>135</v>
      </c>
      <c r="I131" s="115" t="s">
        <v>136</v>
      </c>
      <c r="J131" s="115" t="s">
        <v>113</v>
      </c>
      <c r="K131" s="116" t="s">
        <v>137</v>
      </c>
      <c r="L131" s="117"/>
      <c r="M131" s="54" t="s">
        <v>1</v>
      </c>
      <c r="N131" s="55" t="s">
        <v>38</v>
      </c>
      <c r="O131" s="55" t="s">
        <v>138</v>
      </c>
      <c r="P131" s="55" t="s">
        <v>139</v>
      </c>
      <c r="Q131" s="55" t="s">
        <v>140</v>
      </c>
      <c r="R131" s="55" t="s">
        <v>141</v>
      </c>
      <c r="S131" s="55" t="s">
        <v>142</v>
      </c>
      <c r="T131" s="56" t="s">
        <v>143</v>
      </c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63" s="2" customFormat="1" ht="22.9" customHeight="1">
      <c r="A132" s="25"/>
      <c r="B132" s="26"/>
      <c r="C132" s="61" t="s">
        <v>144</v>
      </c>
      <c r="D132" s="25"/>
      <c r="E132" s="25"/>
      <c r="F132" s="25"/>
      <c r="G132" s="25"/>
      <c r="H132" s="25"/>
      <c r="I132" s="25"/>
      <c r="J132" s="118">
        <f>BK132+J226+J227</f>
        <v>0</v>
      </c>
      <c r="K132" s="25"/>
      <c r="L132" s="26"/>
      <c r="M132" s="57"/>
      <c r="N132" s="48"/>
      <c r="O132" s="58"/>
      <c r="P132" s="119">
        <f>P133+P178</f>
        <v>426.016342</v>
      </c>
      <c r="Q132" s="58"/>
      <c r="R132" s="119">
        <f>R133+R178</f>
        <v>10.743886409999998</v>
      </c>
      <c r="S132" s="58"/>
      <c r="T132" s="120">
        <f>T133+T178</f>
        <v>4.512008000000001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T132" s="13" t="s">
        <v>73</v>
      </c>
      <c r="AU132" s="13" t="s">
        <v>115</v>
      </c>
      <c r="BK132" s="121">
        <f>BK133+BK178</f>
        <v>0</v>
      </c>
    </row>
    <row r="133" spans="2:63" s="9" customFormat="1" ht="25.9" customHeight="1">
      <c r="B133" s="122"/>
      <c r="D133" s="123" t="s">
        <v>73</v>
      </c>
      <c r="E133" s="124" t="s">
        <v>145</v>
      </c>
      <c r="F133" s="124" t="s">
        <v>146</v>
      </c>
      <c r="J133" s="125">
        <f>BK133</f>
        <v>0</v>
      </c>
      <c r="L133" s="122"/>
      <c r="M133" s="126"/>
      <c r="N133" s="127"/>
      <c r="O133" s="127"/>
      <c r="P133" s="128">
        <f>P134+P153+P170+P176</f>
        <v>137.24347199999997</v>
      </c>
      <c r="Q133" s="127"/>
      <c r="R133" s="128">
        <f>R134+R153+R170+R176</f>
        <v>7.7167476599999985</v>
      </c>
      <c r="S133" s="127"/>
      <c r="T133" s="129">
        <f>T134+T153+T170+T176</f>
        <v>4.3307080000000004</v>
      </c>
      <c r="AR133" s="123" t="s">
        <v>82</v>
      </c>
      <c r="AT133" s="130" t="s">
        <v>73</v>
      </c>
      <c r="AU133" s="130" t="s">
        <v>74</v>
      </c>
      <c r="AY133" s="123" t="s">
        <v>147</v>
      </c>
      <c r="BK133" s="131">
        <f>BK134+BK153+BK170+BK176</f>
        <v>0</v>
      </c>
    </row>
    <row r="134" spans="2:63" s="9" customFormat="1" ht="22.9" customHeight="1">
      <c r="B134" s="122"/>
      <c r="D134" s="123" t="s">
        <v>73</v>
      </c>
      <c r="E134" s="132" t="s">
        <v>148</v>
      </c>
      <c r="F134" s="132" t="s">
        <v>149</v>
      </c>
      <c r="J134" s="133">
        <f>BK134</f>
        <v>0</v>
      </c>
      <c r="L134" s="122"/>
      <c r="M134" s="126"/>
      <c r="N134" s="127"/>
      <c r="O134" s="127"/>
      <c r="P134" s="128">
        <f>SUM(P135:P152)</f>
        <v>30.071177999999996</v>
      </c>
      <c r="Q134" s="127"/>
      <c r="R134" s="128">
        <f>SUM(R135:R152)</f>
        <v>7.692447659999998</v>
      </c>
      <c r="S134" s="127"/>
      <c r="T134" s="129">
        <f>SUM(T135:T152)</f>
        <v>0</v>
      </c>
      <c r="AR134" s="123" t="s">
        <v>82</v>
      </c>
      <c r="AT134" s="130" t="s">
        <v>73</v>
      </c>
      <c r="AU134" s="130" t="s">
        <v>82</v>
      </c>
      <c r="AY134" s="123" t="s">
        <v>147</v>
      </c>
      <c r="BK134" s="131">
        <f>SUM(BK135:BK152)</f>
        <v>0</v>
      </c>
    </row>
    <row r="135" spans="1:65" s="2" customFormat="1" ht="16.5" customHeight="1">
      <c r="A135" s="25"/>
      <c r="B135" s="134"/>
      <c r="C135" s="135" t="s">
        <v>82</v>
      </c>
      <c r="D135" s="135" t="s">
        <v>150</v>
      </c>
      <c r="E135" s="136" t="s">
        <v>151</v>
      </c>
      <c r="F135" s="137" t="s">
        <v>152</v>
      </c>
      <c r="G135" s="138" t="s">
        <v>153</v>
      </c>
      <c r="H135" s="139">
        <v>4</v>
      </c>
      <c r="I135" s="331"/>
      <c r="J135" s="140">
        <f>ROUND(I135*H135,2)</f>
        <v>0</v>
      </c>
      <c r="K135" s="137" t="s">
        <v>154</v>
      </c>
      <c r="L135" s="26"/>
      <c r="M135" s="141" t="s">
        <v>1</v>
      </c>
      <c r="N135" s="142" t="s">
        <v>40</v>
      </c>
      <c r="O135" s="143">
        <v>0.106</v>
      </c>
      <c r="P135" s="143">
        <f>O135*H135</f>
        <v>0.424</v>
      </c>
      <c r="Q135" s="143">
        <v>0.0065</v>
      </c>
      <c r="R135" s="143">
        <f>Q135*H135</f>
        <v>0.026</v>
      </c>
      <c r="S135" s="143">
        <v>0</v>
      </c>
      <c r="T135" s="144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155</v>
      </c>
      <c r="AT135" s="145" t="s">
        <v>150</v>
      </c>
      <c r="AU135" s="145" t="s">
        <v>84</v>
      </c>
      <c r="AY135" s="13" t="s">
        <v>147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84</v>
      </c>
      <c r="BK135" s="146">
        <f>ROUND(I135*H135,2)</f>
        <v>0</v>
      </c>
      <c r="BL135" s="13" t="s">
        <v>155</v>
      </c>
      <c r="BM135" s="145" t="s">
        <v>156</v>
      </c>
    </row>
    <row r="136" spans="2:51" s="10" customFormat="1" ht="12">
      <c r="B136" s="147"/>
      <c r="D136" s="148" t="s">
        <v>157</v>
      </c>
      <c r="E136" s="149" t="s">
        <v>1</v>
      </c>
      <c r="F136" s="150" t="s">
        <v>158</v>
      </c>
      <c r="H136" s="151">
        <v>4</v>
      </c>
      <c r="L136" s="147"/>
      <c r="M136" s="152"/>
      <c r="N136" s="153"/>
      <c r="O136" s="153"/>
      <c r="P136" s="153"/>
      <c r="Q136" s="153"/>
      <c r="R136" s="153"/>
      <c r="S136" s="153"/>
      <c r="T136" s="154"/>
      <c r="AT136" s="149" t="s">
        <v>157</v>
      </c>
      <c r="AU136" s="149" t="s">
        <v>84</v>
      </c>
      <c r="AV136" s="10" t="s">
        <v>84</v>
      </c>
      <c r="AW136" s="10" t="s">
        <v>30</v>
      </c>
      <c r="AX136" s="10" t="s">
        <v>82</v>
      </c>
      <c r="AY136" s="149" t="s">
        <v>147</v>
      </c>
    </row>
    <row r="137" spans="1:65" s="2" customFormat="1" ht="24.2" customHeight="1">
      <c r="A137" s="25"/>
      <c r="B137" s="134"/>
      <c r="C137" s="135" t="s">
        <v>84</v>
      </c>
      <c r="D137" s="135" t="s">
        <v>150</v>
      </c>
      <c r="E137" s="136" t="s">
        <v>159</v>
      </c>
      <c r="F137" s="137" t="s">
        <v>160</v>
      </c>
      <c r="G137" s="138" t="s">
        <v>153</v>
      </c>
      <c r="H137" s="139">
        <v>4</v>
      </c>
      <c r="I137" s="331"/>
      <c r="J137" s="140">
        <f>ROUND(I137*H137,2)</f>
        <v>0</v>
      </c>
      <c r="K137" s="137" t="s">
        <v>154</v>
      </c>
      <c r="L137" s="26"/>
      <c r="M137" s="141" t="s">
        <v>1</v>
      </c>
      <c r="N137" s="142" t="s">
        <v>40</v>
      </c>
      <c r="O137" s="143">
        <v>0.272</v>
      </c>
      <c r="P137" s="143">
        <f>O137*H137</f>
        <v>1.088</v>
      </c>
      <c r="Q137" s="143">
        <v>0.004</v>
      </c>
      <c r="R137" s="143">
        <f>Q137*H137</f>
        <v>0.016</v>
      </c>
      <c r="S137" s="143">
        <v>0</v>
      </c>
      <c r="T137" s="144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5" t="s">
        <v>155</v>
      </c>
      <c r="AT137" s="145" t="s">
        <v>150</v>
      </c>
      <c r="AU137" s="145" t="s">
        <v>84</v>
      </c>
      <c r="AY137" s="13" t="s">
        <v>147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3" t="s">
        <v>84</v>
      </c>
      <c r="BK137" s="146">
        <f>ROUND(I137*H137,2)</f>
        <v>0</v>
      </c>
      <c r="BL137" s="13" t="s">
        <v>155</v>
      </c>
      <c r="BM137" s="145" t="s">
        <v>161</v>
      </c>
    </row>
    <row r="138" spans="1:65" s="2" customFormat="1" ht="24.2" customHeight="1">
      <c r="A138" s="25"/>
      <c r="B138" s="134"/>
      <c r="C138" s="135" t="s">
        <v>162</v>
      </c>
      <c r="D138" s="135" t="s">
        <v>150</v>
      </c>
      <c r="E138" s="136" t="s">
        <v>163</v>
      </c>
      <c r="F138" s="137" t="s">
        <v>600</v>
      </c>
      <c r="G138" s="138" t="s">
        <v>153</v>
      </c>
      <c r="H138" s="139">
        <v>9</v>
      </c>
      <c r="I138" s="331"/>
      <c r="J138" s="140">
        <f>ROUND(I138*H138,2)</f>
        <v>0</v>
      </c>
      <c r="K138" s="137" t="s">
        <v>1</v>
      </c>
      <c r="L138" s="26"/>
      <c r="M138" s="141" t="s">
        <v>1</v>
      </c>
      <c r="N138" s="142" t="s">
        <v>40</v>
      </c>
      <c r="O138" s="143">
        <v>0.075</v>
      </c>
      <c r="P138" s="143">
        <f>O138*H138</f>
        <v>0.6749999999999999</v>
      </c>
      <c r="Q138" s="143">
        <v>0.0003</v>
      </c>
      <c r="R138" s="143">
        <f>Q138*H138</f>
        <v>0.0026999999999999997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155</v>
      </c>
      <c r="AT138" s="145" t="s">
        <v>150</v>
      </c>
      <c r="AU138" s="145" t="s">
        <v>84</v>
      </c>
      <c r="AY138" s="13" t="s">
        <v>147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84</v>
      </c>
      <c r="BK138" s="146">
        <f>ROUND(I138*H138,2)</f>
        <v>0</v>
      </c>
      <c r="BL138" s="13" t="s">
        <v>155</v>
      </c>
      <c r="BM138" s="145" t="s">
        <v>164</v>
      </c>
    </row>
    <row r="139" spans="1:65" s="2" customFormat="1" ht="33" customHeight="1">
      <c r="A139" s="25"/>
      <c r="B139" s="134"/>
      <c r="C139" s="135" t="s">
        <v>155</v>
      </c>
      <c r="D139" s="135" t="s">
        <v>150</v>
      </c>
      <c r="E139" s="136" t="s">
        <v>165</v>
      </c>
      <c r="F139" s="137" t="s">
        <v>166</v>
      </c>
      <c r="G139" s="138" t="s">
        <v>153</v>
      </c>
      <c r="H139" s="139">
        <v>9</v>
      </c>
      <c r="I139" s="331"/>
      <c r="J139" s="140">
        <f>ROUND(I139*H139,2)</f>
        <v>0</v>
      </c>
      <c r="K139" s="137" t="s">
        <v>154</v>
      </c>
      <c r="L139" s="26"/>
      <c r="M139" s="141" t="s">
        <v>1</v>
      </c>
      <c r="N139" s="142" t="s">
        <v>40</v>
      </c>
      <c r="O139" s="143">
        <v>0.497</v>
      </c>
      <c r="P139" s="143">
        <f>O139*H139</f>
        <v>4.473</v>
      </c>
      <c r="Q139" s="143">
        <v>0.07396</v>
      </c>
      <c r="R139" s="143">
        <f>Q139*H139</f>
        <v>0.66564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155</v>
      </c>
      <c r="AT139" s="145" t="s">
        <v>150</v>
      </c>
      <c r="AU139" s="145" t="s">
        <v>84</v>
      </c>
      <c r="AY139" s="13" t="s">
        <v>147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84</v>
      </c>
      <c r="BK139" s="146">
        <f>ROUND(I139*H139,2)</f>
        <v>0</v>
      </c>
      <c r="BL139" s="13" t="s">
        <v>155</v>
      </c>
      <c r="BM139" s="145" t="s">
        <v>167</v>
      </c>
    </row>
    <row r="140" spans="1:65" s="2" customFormat="1" ht="16.5" customHeight="1">
      <c r="A140" s="25"/>
      <c r="B140" s="134"/>
      <c r="C140" s="135" t="s">
        <v>168</v>
      </c>
      <c r="D140" s="135" t="s">
        <v>150</v>
      </c>
      <c r="E140" s="136" t="s">
        <v>169</v>
      </c>
      <c r="F140" s="137" t="s">
        <v>170</v>
      </c>
      <c r="G140" s="138" t="s">
        <v>153</v>
      </c>
      <c r="H140" s="139">
        <v>9</v>
      </c>
      <c r="I140" s="331"/>
      <c r="J140" s="140">
        <f>ROUND(I140*H140,2)</f>
        <v>0</v>
      </c>
      <c r="K140" s="137" t="s">
        <v>154</v>
      </c>
      <c r="L140" s="26"/>
      <c r="M140" s="141" t="s">
        <v>1</v>
      </c>
      <c r="N140" s="142" t="s">
        <v>40</v>
      </c>
      <c r="O140" s="143">
        <v>0.14</v>
      </c>
      <c r="P140" s="143">
        <f>O140*H140</f>
        <v>1.2600000000000002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155</v>
      </c>
      <c r="AT140" s="145" t="s">
        <v>150</v>
      </c>
      <c r="AU140" s="145" t="s">
        <v>84</v>
      </c>
      <c r="AY140" s="13" t="s">
        <v>147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84</v>
      </c>
      <c r="BK140" s="146">
        <f>ROUND(I140*H140,2)</f>
        <v>0</v>
      </c>
      <c r="BL140" s="13" t="s">
        <v>155</v>
      </c>
      <c r="BM140" s="145" t="s">
        <v>171</v>
      </c>
    </row>
    <row r="141" spans="2:51" s="10" customFormat="1" ht="12">
      <c r="B141" s="147"/>
      <c r="D141" s="148" t="s">
        <v>157</v>
      </c>
      <c r="E141" s="149" t="s">
        <v>1</v>
      </c>
      <c r="F141" s="150" t="s">
        <v>172</v>
      </c>
      <c r="H141" s="151">
        <v>9</v>
      </c>
      <c r="L141" s="147"/>
      <c r="M141" s="152"/>
      <c r="N141" s="153"/>
      <c r="O141" s="153"/>
      <c r="P141" s="153"/>
      <c r="Q141" s="153"/>
      <c r="R141" s="153"/>
      <c r="S141" s="153"/>
      <c r="T141" s="154"/>
      <c r="AT141" s="149" t="s">
        <v>157</v>
      </c>
      <c r="AU141" s="149" t="s">
        <v>84</v>
      </c>
      <c r="AV141" s="10" t="s">
        <v>84</v>
      </c>
      <c r="AW141" s="10" t="s">
        <v>30</v>
      </c>
      <c r="AX141" s="10" t="s">
        <v>82</v>
      </c>
      <c r="AY141" s="149" t="s">
        <v>147</v>
      </c>
    </row>
    <row r="142" spans="1:65" s="2" customFormat="1" ht="33" customHeight="1">
      <c r="A142" s="25"/>
      <c r="B142" s="134"/>
      <c r="C142" s="135" t="s">
        <v>148</v>
      </c>
      <c r="D142" s="135" t="s">
        <v>150</v>
      </c>
      <c r="E142" s="136" t="s">
        <v>173</v>
      </c>
      <c r="F142" s="137" t="s">
        <v>605</v>
      </c>
      <c r="G142" s="138" t="s">
        <v>175</v>
      </c>
      <c r="H142" s="139">
        <v>1.607</v>
      </c>
      <c r="I142" s="331"/>
      <c r="J142" s="140">
        <f>ROUND(I142*H142,2)</f>
        <v>0</v>
      </c>
      <c r="K142" s="137" t="s">
        <v>154</v>
      </c>
      <c r="L142" s="26"/>
      <c r="M142" s="141" t="s">
        <v>1</v>
      </c>
      <c r="N142" s="142" t="s">
        <v>40</v>
      </c>
      <c r="O142" s="143">
        <v>2.317</v>
      </c>
      <c r="P142" s="143">
        <f>O142*H142</f>
        <v>3.7234190000000003</v>
      </c>
      <c r="Q142" s="143">
        <v>2.50187</v>
      </c>
      <c r="R142" s="143">
        <f>Q142*H142</f>
        <v>4.0205050899999994</v>
      </c>
      <c r="S142" s="143">
        <v>0</v>
      </c>
      <c r="T142" s="144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5" t="s">
        <v>155</v>
      </c>
      <c r="AT142" s="145" t="s">
        <v>150</v>
      </c>
      <c r="AU142" s="145" t="s">
        <v>84</v>
      </c>
      <c r="AY142" s="13" t="s">
        <v>147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3" t="s">
        <v>84</v>
      </c>
      <c r="BK142" s="146">
        <f>ROUND(I142*H142,2)</f>
        <v>0</v>
      </c>
      <c r="BL142" s="13" t="s">
        <v>155</v>
      </c>
      <c r="BM142" s="145" t="s">
        <v>176</v>
      </c>
    </row>
    <row r="143" spans="2:51" s="10" customFormat="1" ht="12">
      <c r="B143" s="147"/>
      <c r="D143" s="148" t="s">
        <v>157</v>
      </c>
      <c r="E143" s="149" t="s">
        <v>1</v>
      </c>
      <c r="F143" s="150" t="s">
        <v>177</v>
      </c>
      <c r="H143" s="151">
        <v>1.607</v>
      </c>
      <c r="L143" s="147"/>
      <c r="M143" s="152"/>
      <c r="N143" s="153"/>
      <c r="O143" s="153"/>
      <c r="P143" s="153"/>
      <c r="Q143" s="153"/>
      <c r="R143" s="153"/>
      <c r="S143" s="153"/>
      <c r="T143" s="154"/>
      <c r="AT143" s="149" t="s">
        <v>157</v>
      </c>
      <c r="AU143" s="149" t="s">
        <v>84</v>
      </c>
      <c r="AV143" s="10" t="s">
        <v>84</v>
      </c>
      <c r="AW143" s="10" t="s">
        <v>30</v>
      </c>
      <c r="AX143" s="10" t="s">
        <v>82</v>
      </c>
      <c r="AY143" s="149" t="s">
        <v>147</v>
      </c>
    </row>
    <row r="144" spans="1:65" s="2" customFormat="1" ht="33" customHeight="1">
      <c r="A144" s="25"/>
      <c r="B144" s="134"/>
      <c r="C144" s="135" t="s">
        <v>178</v>
      </c>
      <c r="D144" s="135" t="s">
        <v>150</v>
      </c>
      <c r="E144" s="136" t="s">
        <v>179</v>
      </c>
      <c r="F144" s="137" t="s">
        <v>180</v>
      </c>
      <c r="G144" s="138" t="s">
        <v>175</v>
      </c>
      <c r="H144" s="139">
        <v>3.214</v>
      </c>
      <c r="I144" s="331"/>
      <c r="J144" s="140">
        <f>ROUND(I144*H144,2)</f>
        <v>0</v>
      </c>
      <c r="K144" s="137" t="s">
        <v>154</v>
      </c>
      <c r="L144" s="26"/>
      <c r="M144" s="141" t="s">
        <v>1</v>
      </c>
      <c r="N144" s="142" t="s">
        <v>40</v>
      </c>
      <c r="O144" s="143">
        <v>0.205</v>
      </c>
      <c r="P144" s="143">
        <f>O144*H144</f>
        <v>0.65887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155</v>
      </c>
      <c r="AT144" s="145" t="s">
        <v>150</v>
      </c>
      <c r="AU144" s="145" t="s">
        <v>84</v>
      </c>
      <c r="AY144" s="13" t="s">
        <v>147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84</v>
      </c>
      <c r="BK144" s="146">
        <f>ROUND(I144*H144,2)</f>
        <v>0</v>
      </c>
      <c r="BL144" s="13" t="s">
        <v>155</v>
      </c>
      <c r="BM144" s="145" t="s">
        <v>181</v>
      </c>
    </row>
    <row r="145" spans="2:51" s="10" customFormat="1" ht="12">
      <c r="B145" s="147"/>
      <c r="D145" s="148" t="s">
        <v>157</v>
      </c>
      <c r="E145" s="149" t="s">
        <v>1</v>
      </c>
      <c r="F145" s="150" t="s">
        <v>182</v>
      </c>
      <c r="H145" s="151">
        <v>3.214</v>
      </c>
      <c r="L145" s="147"/>
      <c r="M145" s="152"/>
      <c r="N145" s="153"/>
      <c r="O145" s="153"/>
      <c r="P145" s="153"/>
      <c r="Q145" s="153"/>
      <c r="R145" s="153"/>
      <c r="S145" s="153"/>
      <c r="T145" s="154"/>
      <c r="AT145" s="149" t="s">
        <v>157</v>
      </c>
      <c r="AU145" s="149" t="s">
        <v>84</v>
      </c>
      <c r="AV145" s="10" t="s">
        <v>84</v>
      </c>
      <c r="AW145" s="10" t="s">
        <v>30</v>
      </c>
      <c r="AX145" s="10" t="s">
        <v>82</v>
      </c>
      <c r="AY145" s="149" t="s">
        <v>147</v>
      </c>
    </row>
    <row r="146" spans="1:65" s="2" customFormat="1" ht="24.2" customHeight="1">
      <c r="A146" s="25"/>
      <c r="B146" s="134"/>
      <c r="C146" s="135" t="s">
        <v>183</v>
      </c>
      <c r="D146" s="135" t="s">
        <v>150</v>
      </c>
      <c r="E146" s="136" t="s">
        <v>184</v>
      </c>
      <c r="F146" s="137" t="s">
        <v>185</v>
      </c>
      <c r="G146" s="138" t="s">
        <v>175</v>
      </c>
      <c r="H146" s="139">
        <v>3.214</v>
      </c>
      <c r="I146" s="331"/>
      <c r="J146" s="140">
        <f>ROUND(I146*H146,2)</f>
        <v>0</v>
      </c>
      <c r="K146" s="137" t="s">
        <v>154</v>
      </c>
      <c r="L146" s="26"/>
      <c r="M146" s="141" t="s">
        <v>1</v>
      </c>
      <c r="N146" s="142" t="s">
        <v>40</v>
      </c>
      <c r="O146" s="143">
        <v>0.188</v>
      </c>
      <c r="P146" s="143">
        <f>O146*H146</f>
        <v>0.604232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155</v>
      </c>
      <c r="AT146" s="145" t="s">
        <v>150</v>
      </c>
      <c r="AU146" s="145" t="s">
        <v>84</v>
      </c>
      <c r="AY146" s="13" t="s">
        <v>147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3" t="s">
        <v>84</v>
      </c>
      <c r="BK146" s="146">
        <f>ROUND(I146*H146,2)</f>
        <v>0</v>
      </c>
      <c r="BL146" s="13" t="s">
        <v>155</v>
      </c>
      <c r="BM146" s="145" t="s">
        <v>186</v>
      </c>
    </row>
    <row r="147" spans="1:65" s="2" customFormat="1" ht="16.5" customHeight="1">
      <c r="A147" s="25"/>
      <c r="B147" s="134"/>
      <c r="C147" s="135" t="s">
        <v>187</v>
      </c>
      <c r="D147" s="135" t="s">
        <v>150</v>
      </c>
      <c r="E147" s="136" t="s">
        <v>188</v>
      </c>
      <c r="F147" s="137" t="s">
        <v>189</v>
      </c>
      <c r="G147" s="138" t="s">
        <v>190</v>
      </c>
      <c r="H147" s="139">
        <v>0.061</v>
      </c>
      <c r="I147" s="331"/>
      <c r="J147" s="140">
        <f>ROUND(I147*H147,2)</f>
        <v>0</v>
      </c>
      <c r="K147" s="137" t="s">
        <v>154</v>
      </c>
      <c r="L147" s="26"/>
      <c r="M147" s="141" t="s">
        <v>1</v>
      </c>
      <c r="N147" s="142" t="s">
        <v>40</v>
      </c>
      <c r="O147" s="143">
        <v>15.231</v>
      </c>
      <c r="P147" s="143">
        <f>O147*H147</f>
        <v>0.929091</v>
      </c>
      <c r="Q147" s="143">
        <v>1.06277</v>
      </c>
      <c r="R147" s="143">
        <f>Q147*H147</f>
        <v>0.06482897</v>
      </c>
      <c r="S147" s="143">
        <v>0</v>
      </c>
      <c r="T147" s="144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155</v>
      </c>
      <c r="AT147" s="145" t="s">
        <v>150</v>
      </c>
      <c r="AU147" s="145" t="s">
        <v>84</v>
      </c>
      <c r="AY147" s="13" t="s">
        <v>147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3" t="s">
        <v>84</v>
      </c>
      <c r="BK147" s="146">
        <f>ROUND(I147*H147,2)</f>
        <v>0</v>
      </c>
      <c r="BL147" s="13" t="s">
        <v>155</v>
      </c>
      <c r="BM147" s="145" t="s">
        <v>191</v>
      </c>
    </row>
    <row r="148" spans="2:51" s="10" customFormat="1" ht="12">
      <c r="B148" s="147"/>
      <c r="D148" s="148" t="s">
        <v>157</v>
      </c>
      <c r="E148" s="149" t="s">
        <v>1</v>
      </c>
      <c r="F148" s="150" t="s">
        <v>192</v>
      </c>
      <c r="H148" s="151">
        <v>0.061</v>
      </c>
      <c r="L148" s="147"/>
      <c r="M148" s="152"/>
      <c r="N148" s="153"/>
      <c r="O148" s="153"/>
      <c r="P148" s="153"/>
      <c r="Q148" s="153"/>
      <c r="R148" s="153"/>
      <c r="S148" s="153"/>
      <c r="T148" s="154"/>
      <c r="AT148" s="149" t="s">
        <v>157</v>
      </c>
      <c r="AU148" s="149" t="s">
        <v>84</v>
      </c>
      <c r="AV148" s="10" t="s">
        <v>84</v>
      </c>
      <c r="AW148" s="10" t="s">
        <v>30</v>
      </c>
      <c r="AX148" s="10" t="s">
        <v>82</v>
      </c>
      <c r="AY148" s="149" t="s">
        <v>147</v>
      </c>
    </row>
    <row r="149" spans="1:65" s="2" customFormat="1" ht="24.2" customHeight="1">
      <c r="A149" s="25"/>
      <c r="B149" s="134"/>
      <c r="C149" s="135" t="s">
        <v>193</v>
      </c>
      <c r="D149" s="135" t="s">
        <v>150</v>
      </c>
      <c r="E149" s="136" t="s">
        <v>194</v>
      </c>
      <c r="F149" s="137" t="s">
        <v>195</v>
      </c>
      <c r="G149" s="138" t="s">
        <v>153</v>
      </c>
      <c r="H149" s="139">
        <v>49.717</v>
      </c>
      <c r="I149" s="331"/>
      <c r="J149" s="140">
        <f>ROUND(I149*H149,2)</f>
        <v>0</v>
      </c>
      <c r="K149" s="137" t="s">
        <v>154</v>
      </c>
      <c r="L149" s="26"/>
      <c r="M149" s="141" t="s">
        <v>1</v>
      </c>
      <c r="N149" s="142" t="s">
        <v>40</v>
      </c>
      <c r="O149" s="143">
        <v>0.31</v>
      </c>
      <c r="P149" s="143">
        <f>O149*H149</f>
        <v>15.41227</v>
      </c>
      <c r="Q149" s="143">
        <v>0.0408</v>
      </c>
      <c r="R149" s="143">
        <f>Q149*H149</f>
        <v>2.0284536</v>
      </c>
      <c r="S149" s="143">
        <v>0</v>
      </c>
      <c r="T149" s="144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155</v>
      </c>
      <c r="AT149" s="145" t="s">
        <v>150</v>
      </c>
      <c r="AU149" s="145" t="s">
        <v>84</v>
      </c>
      <c r="AY149" s="13" t="s">
        <v>147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3" t="s">
        <v>84</v>
      </c>
      <c r="BK149" s="146">
        <f>ROUND(I149*H149,2)</f>
        <v>0</v>
      </c>
      <c r="BL149" s="13" t="s">
        <v>155</v>
      </c>
      <c r="BM149" s="145" t="s">
        <v>196</v>
      </c>
    </row>
    <row r="150" spans="2:51" s="10" customFormat="1" ht="12">
      <c r="B150" s="147"/>
      <c r="D150" s="148" t="s">
        <v>157</v>
      </c>
      <c r="E150" s="149" t="s">
        <v>1</v>
      </c>
      <c r="F150" s="150" t="s">
        <v>197</v>
      </c>
      <c r="H150" s="151">
        <v>49.717</v>
      </c>
      <c r="L150" s="147"/>
      <c r="M150" s="152"/>
      <c r="N150" s="153"/>
      <c r="O150" s="153"/>
      <c r="P150" s="153"/>
      <c r="Q150" s="153"/>
      <c r="R150" s="153"/>
      <c r="S150" s="153"/>
      <c r="T150" s="154"/>
      <c r="AT150" s="149" t="s">
        <v>157</v>
      </c>
      <c r="AU150" s="149" t="s">
        <v>84</v>
      </c>
      <c r="AV150" s="10" t="s">
        <v>84</v>
      </c>
      <c r="AW150" s="10" t="s">
        <v>30</v>
      </c>
      <c r="AX150" s="10" t="s">
        <v>82</v>
      </c>
      <c r="AY150" s="149" t="s">
        <v>147</v>
      </c>
    </row>
    <row r="151" spans="1:65" s="2" customFormat="1" ht="24.2" customHeight="1">
      <c r="A151" s="25"/>
      <c r="B151" s="134"/>
      <c r="C151" s="135" t="s">
        <v>198</v>
      </c>
      <c r="D151" s="135" t="s">
        <v>150</v>
      </c>
      <c r="E151" s="136" t="s">
        <v>199</v>
      </c>
      <c r="F151" s="137" t="s">
        <v>200</v>
      </c>
      <c r="G151" s="138" t="s">
        <v>175</v>
      </c>
      <c r="H151" s="139">
        <v>0.402</v>
      </c>
      <c r="I151" s="331"/>
      <c r="J151" s="140">
        <f>ROUND(I151*H151,2)</f>
        <v>0</v>
      </c>
      <c r="K151" s="137" t="s">
        <v>154</v>
      </c>
      <c r="L151" s="26"/>
      <c r="M151" s="141" t="s">
        <v>1</v>
      </c>
      <c r="N151" s="142" t="s">
        <v>40</v>
      </c>
      <c r="O151" s="143">
        <v>2.048</v>
      </c>
      <c r="P151" s="143">
        <f>O151*H151</f>
        <v>0.823296</v>
      </c>
      <c r="Q151" s="143">
        <v>2.16</v>
      </c>
      <c r="R151" s="143">
        <f>Q151*H151</f>
        <v>0.8683200000000001</v>
      </c>
      <c r="S151" s="143">
        <v>0</v>
      </c>
      <c r="T151" s="144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155</v>
      </c>
      <c r="AT151" s="145" t="s">
        <v>150</v>
      </c>
      <c r="AU151" s="145" t="s">
        <v>84</v>
      </c>
      <c r="AY151" s="13" t="s">
        <v>147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3" t="s">
        <v>84</v>
      </c>
      <c r="BK151" s="146">
        <f>ROUND(I151*H151,2)</f>
        <v>0</v>
      </c>
      <c r="BL151" s="13" t="s">
        <v>155</v>
      </c>
      <c r="BM151" s="145" t="s">
        <v>201</v>
      </c>
    </row>
    <row r="152" spans="2:51" s="10" customFormat="1" ht="12">
      <c r="B152" s="147"/>
      <c r="D152" s="148" t="s">
        <v>157</v>
      </c>
      <c r="E152" s="149" t="s">
        <v>1</v>
      </c>
      <c r="F152" s="150" t="s">
        <v>202</v>
      </c>
      <c r="H152" s="151">
        <v>0.402</v>
      </c>
      <c r="L152" s="147"/>
      <c r="M152" s="152"/>
      <c r="N152" s="153"/>
      <c r="O152" s="153"/>
      <c r="P152" s="153"/>
      <c r="Q152" s="153"/>
      <c r="R152" s="153"/>
      <c r="S152" s="153"/>
      <c r="T152" s="154"/>
      <c r="AT152" s="149" t="s">
        <v>157</v>
      </c>
      <c r="AU152" s="149" t="s">
        <v>84</v>
      </c>
      <c r="AV152" s="10" t="s">
        <v>84</v>
      </c>
      <c r="AW152" s="10" t="s">
        <v>30</v>
      </c>
      <c r="AX152" s="10" t="s">
        <v>82</v>
      </c>
      <c r="AY152" s="149" t="s">
        <v>147</v>
      </c>
    </row>
    <row r="153" spans="2:63" s="9" customFormat="1" ht="22.9" customHeight="1">
      <c r="B153" s="122"/>
      <c r="D153" s="123" t="s">
        <v>73</v>
      </c>
      <c r="E153" s="132" t="s">
        <v>187</v>
      </c>
      <c r="F153" s="132" t="s">
        <v>203</v>
      </c>
      <c r="J153" s="133">
        <f>BK153</f>
        <v>0</v>
      </c>
      <c r="L153" s="122"/>
      <c r="M153" s="126"/>
      <c r="N153" s="127"/>
      <c r="O153" s="127"/>
      <c r="P153" s="128">
        <f>SUM(P154:P169)</f>
        <v>90.13443099999999</v>
      </c>
      <c r="Q153" s="127"/>
      <c r="R153" s="128">
        <f>SUM(R154:R169)</f>
        <v>0.024300000000000002</v>
      </c>
      <c r="S153" s="127"/>
      <c r="T153" s="129">
        <f>SUM(T154:T169)</f>
        <v>4.3307080000000004</v>
      </c>
      <c r="AR153" s="123" t="s">
        <v>82</v>
      </c>
      <c r="AT153" s="130" t="s">
        <v>73</v>
      </c>
      <c r="AU153" s="130" t="s">
        <v>82</v>
      </c>
      <c r="AY153" s="123" t="s">
        <v>147</v>
      </c>
      <c r="BK153" s="131">
        <f>SUM(BK154:BK169)</f>
        <v>0</v>
      </c>
    </row>
    <row r="154" spans="1:65" s="2" customFormat="1" ht="33" customHeight="1">
      <c r="A154" s="25"/>
      <c r="B154" s="134"/>
      <c r="C154" s="135" t="s">
        <v>204</v>
      </c>
      <c r="D154" s="135" t="s">
        <v>150</v>
      </c>
      <c r="E154" s="136" t="s">
        <v>205</v>
      </c>
      <c r="F154" s="137" t="s">
        <v>206</v>
      </c>
      <c r="G154" s="138" t="s">
        <v>153</v>
      </c>
      <c r="H154" s="139">
        <v>150</v>
      </c>
      <c r="I154" s="331"/>
      <c r="J154" s="140">
        <f>ROUND(I154*H154,2)</f>
        <v>0</v>
      </c>
      <c r="K154" s="137" t="s">
        <v>154</v>
      </c>
      <c r="L154" s="26"/>
      <c r="M154" s="141" t="s">
        <v>1</v>
      </c>
      <c r="N154" s="142" t="s">
        <v>39</v>
      </c>
      <c r="O154" s="143">
        <v>0.105</v>
      </c>
      <c r="P154" s="143">
        <f>O154*H154</f>
        <v>15.75</v>
      </c>
      <c r="Q154" s="143">
        <v>0.00013</v>
      </c>
      <c r="R154" s="143">
        <f>Q154*H154</f>
        <v>0.0195</v>
      </c>
      <c r="S154" s="143">
        <v>0</v>
      </c>
      <c r="T154" s="144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155</v>
      </c>
      <c r="AT154" s="145" t="s">
        <v>150</v>
      </c>
      <c r="AU154" s="145" t="s">
        <v>84</v>
      </c>
      <c r="AY154" s="13" t="s">
        <v>147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3" t="s">
        <v>82</v>
      </c>
      <c r="BK154" s="146">
        <f>ROUND(I154*H154,2)</f>
        <v>0</v>
      </c>
      <c r="BL154" s="13" t="s">
        <v>155</v>
      </c>
      <c r="BM154" s="145" t="s">
        <v>207</v>
      </c>
    </row>
    <row r="155" spans="1:65" s="2" customFormat="1" ht="24.2" customHeight="1">
      <c r="A155" s="25"/>
      <c r="B155" s="134"/>
      <c r="C155" s="135" t="s">
        <v>208</v>
      </c>
      <c r="D155" s="135" t="s">
        <v>150</v>
      </c>
      <c r="E155" s="136" t="s">
        <v>209</v>
      </c>
      <c r="F155" s="137" t="s">
        <v>210</v>
      </c>
      <c r="G155" s="138" t="s">
        <v>153</v>
      </c>
      <c r="H155" s="139">
        <v>7</v>
      </c>
      <c r="I155" s="331"/>
      <c r="J155" s="140">
        <f>ROUND(I155*H155,2)</f>
        <v>0</v>
      </c>
      <c r="K155" s="137" t="s">
        <v>1</v>
      </c>
      <c r="L155" s="26"/>
      <c r="M155" s="141" t="s">
        <v>1</v>
      </c>
      <c r="N155" s="142" t="s">
        <v>40</v>
      </c>
      <c r="O155" s="143">
        <v>0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155</v>
      </c>
      <c r="AT155" s="145" t="s">
        <v>150</v>
      </c>
      <c r="AU155" s="145" t="s">
        <v>84</v>
      </c>
      <c r="AY155" s="13" t="s">
        <v>147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3" t="s">
        <v>84</v>
      </c>
      <c r="BK155" s="146">
        <f>ROUND(I155*H155,2)</f>
        <v>0</v>
      </c>
      <c r="BL155" s="13" t="s">
        <v>155</v>
      </c>
      <c r="BM155" s="145" t="s">
        <v>211</v>
      </c>
    </row>
    <row r="156" spans="2:51" s="10" customFormat="1" ht="12">
      <c r="B156" s="147"/>
      <c r="D156" s="148" t="s">
        <v>157</v>
      </c>
      <c r="E156" s="149" t="s">
        <v>1</v>
      </c>
      <c r="F156" s="150" t="s">
        <v>212</v>
      </c>
      <c r="H156" s="151">
        <v>7</v>
      </c>
      <c r="L156" s="147"/>
      <c r="M156" s="152"/>
      <c r="N156" s="153"/>
      <c r="O156" s="153"/>
      <c r="P156" s="153"/>
      <c r="Q156" s="153"/>
      <c r="R156" s="153"/>
      <c r="S156" s="153"/>
      <c r="T156" s="154"/>
      <c r="AT156" s="149" t="s">
        <v>157</v>
      </c>
      <c r="AU156" s="149" t="s">
        <v>84</v>
      </c>
      <c r="AV156" s="10" t="s">
        <v>84</v>
      </c>
      <c r="AW156" s="10" t="s">
        <v>30</v>
      </c>
      <c r="AX156" s="10" t="s">
        <v>82</v>
      </c>
      <c r="AY156" s="149" t="s">
        <v>147</v>
      </c>
    </row>
    <row r="157" spans="1:65" s="2" customFormat="1" ht="24.2" customHeight="1">
      <c r="A157" s="25"/>
      <c r="B157" s="134"/>
      <c r="C157" s="135" t="s">
        <v>213</v>
      </c>
      <c r="D157" s="135" t="s">
        <v>150</v>
      </c>
      <c r="E157" s="136" t="s">
        <v>214</v>
      </c>
      <c r="F157" s="137" t="s">
        <v>215</v>
      </c>
      <c r="G157" s="138" t="s">
        <v>153</v>
      </c>
      <c r="H157" s="139">
        <v>120</v>
      </c>
      <c r="I157" s="331"/>
      <c r="J157" s="140">
        <f>ROUND(I157*H157,2)</f>
        <v>0</v>
      </c>
      <c r="K157" s="137" t="s">
        <v>154</v>
      </c>
      <c r="L157" s="26"/>
      <c r="M157" s="141" t="s">
        <v>1</v>
      </c>
      <c r="N157" s="142" t="s">
        <v>39</v>
      </c>
      <c r="O157" s="143">
        <v>0.308</v>
      </c>
      <c r="P157" s="143">
        <f>O157*H157</f>
        <v>36.96</v>
      </c>
      <c r="Q157" s="143">
        <v>4E-05</v>
      </c>
      <c r="R157" s="143">
        <f>Q157*H157</f>
        <v>0.0048000000000000004</v>
      </c>
      <c r="S157" s="143">
        <v>0</v>
      </c>
      <c r="T157" s="144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155</v>
      </c>
      <c r="AT157" s="145" t="s">
        <v>150</v>
      </c>
      <c r="AU157" s="145" t="s">
        <v>84</v>
      </c>
      <c r="AY157" s="13" t="s">
        <v>147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3" t="s">
        <v>82</v>
      </c>
      <c r="BK157" s="146">
        <f>ROUND(I157*H157,2)</f>
        <v>0</v>
      </c>
      <c r="BL157" s="13" t="s">
        <v>155</v>
      </c>
      <c r="BM157" s="145" t="s">
        <v>216</v>
      </c>
    </row>
    <row r="158" spans="1:65" s="2" customFormat="1" ht="21.75" customHeight="1">
      <c r="A158" s="25"/>
      <c r="B158" s="134"/>
      <c r="C158" s="135" t="s">
        <v>8</v>
      </c>
      <c r="D158" s="135" t="s">
        <v>150</v>
      </c>
      <c r="E158" s="136" t="s">
        <v>217</v>
      </c>
      <c r="F158" s="137" t="s">
        <v>218</v>
      </c>
      <c r="G158" s="138" t="s">
        <v>153</v>
      </c>
      <c r="H158" s="139">
        <v>49.717</v>
      </c>
      <c r="I158" s="331"/>
      <c r="J158" s="140">
        <f>ROUND(I158*H158,2)</f>
        <v>0</v>
      </c>
      <c r="K158" s="137" t="s">
        <v>154</v>
      </c>
      <c r="L158" s="26"/>
      <c r="M158" s="141" t="s">
        <v>1</v>
      </c>
      <c r="N158" s="142" t="s">
        <v>40</v>
      </c>
      <c r="O158" s="143">
        <v>0.306</v>
      </c>
      <c r="P158" s="143">
        <f>O158*H158</f>
        <v>15.213401999999999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155</v>
      </c>
      <c r="AT158" s="145" t="s">
        <v>150</v>
      </c>
      <c r="AU158" s="145" t="s">
        <v>84</v>
      </c>
      <c r="AY158" s="13" t="s">
        <v>147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3" t="s">
        <v>84</v>
      </c>
      <c r="BK158" s="146">
        <f>ROUND(I158*H158,2)</f>
        <v>0</v>
      </c>
      <c r="BL158" s="13" t="s">
        <v>155</v>
      </c>
      <c r="BM158" s="145" t="s">
        <v>219</v>
      </c>
    </row>
    <row r="159" spans="2:51" s="10" customFormat="1" ht="12">
      <c r="B159" s="147"/>
      <c r="D159" s="148" t="s">
        <v>157</v>
      </c>
      <c r="E159" s="149" t="s">
        <v>1</v>
      </c>
      <c r="F159" s="150" t="s">
        <v>220</v>
      </c>
      <c r="H159" s="151">
        <v>49.717</v>
      </c>
      <c r="L159" s="147"/>
      <c r="M159" s="152"/>
      <c r="N159" s="153"/>
      <c r="O159" s="153"/>
      <c r="P159" s="153"/>
      <c r="Q159" s="153"/>
      <c r="R159" s="153"/>
      <c r="S159" s="153"/>
      <c r="T159" s="154"/>
      <c r="AT159" s="149" t="s">
        <v>157</v>
      </c>
      <c r="AU159" s="149" t="s">
        <v>84</v>
      </c>
      <c r="AV159" s="10" t="s">
        <v>84</v>
      </c>
      <c r="AW159" s="10" t="s">
        <v>30</v>
      </c>
      <c r="AX159" s="10" t="s">
        <v>82</v>
      </c>
      <c r="AY159" s="149" t="s">
        <v>147</v>
      </c>
    </row>
    <row r="160" spans="1:65" s="2" customFormat="1" ht="24.2" customHeight="1">
      <c r="A160" s="25"/>
      <c r="B160" s="134"/>
      <c r="C160" s="135" t="s">
        <v>221</v>
      </c>
      <c r="D160" s="135" t="s">
        <v>150</v>
      </c>
      <c r="E160" s="136" t="s">
        <v>222</v>
      </c>
      <c r="F160" s="137" t="s">
        <v>223</v>
      </c>
      <c r="G160" s="138" t="s">
        <v>153</v>
      </c>
      <c r="H160" s="139">
        <v>2.78</v>
      </c>
      <c r="I160" s="331"/>
      <c r="J160" s="140">
        <f>ROUND(I160*H160,2)</f>
        <v>0</v>
      </c>
      <c r="K160" s="137" t="s">
        <v>154</v>
      </c>
      <c r="L160" s="26"/>
      <c r="M160" s="141" t="s">
        <v>1</v>
      </c>
      <c r="N160" s="142" t="s">
        <v>39</v>
      </c>
      <c r="O160" s="143">
        <v>0.162</v>
      </c>
      <c r="P160" s="143">
        <f>O160*H160</f>
        <v>0.45036</v>
      </c>
      <c r="Q160" s="143">
        <v>0</v>
      </c>
      <c r="R160" s="143">
        <f>Q160*H160</f>
        <v>0</v>
      </c>
      <c r="S160" s="143">
        <v>0.035</v>
      </c>
      <c r="T160" s="144">
        <f>S160*H160</f>
        <v>0.0973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155</v>
      </c>
      <c r="AT160" s="145" t="s">
        <v>150</v>
      </c>
      <c r="AU160" s="145" t="s">
        <v>84</v>
      </c>
      <c r="AY160" s="13" t="s">
        <v>147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82</v>
      </c>
      <c r="BK160" s="146">
        <f>ROUND(I160*H160,2)</f>
        <v>0</v>
      </c>
      <c r="BL160" s="13" t="s">
        <v>155</v>
      </c>
      <c r="BM160" s="145" t="s">
        <v>224</v>
      </c>
    </row>
    <row r="161" spans="2:51" s="10" customFormat="1" ht="12">
      <c r="B161" s="147"/>
      <c r="D161" s="148" t="s">
        <v>157</v>
      </c>
      <c r="E161" s="149" t="s">
        <v>1</v>
      </c>
      <c r="F161" s="150" t="s">
        <v>225</v>
      </c>
      <c r="H161" s="151">
        <v>2.78</v>
      </c>
      <c r="L161" s="147"/>
      <c r="M161" s="152"/>
      <c r="N161" s="153"/>
      <c r="O161" s="153"/>
      <c r="P161" s="153"/>
      <c r="Q161" s="153"/>
      <c r="R161" s="153"/>
      <c r="S161" s="153"/>
      <c r="T161" s="154"/>
      <c r="AT161" s="149" t="s">
        <v>157</v>
      </c>
      <c r="AU161" s="149" t="s">
        <v>84</v>
      </c>
      <c r="AV161" s="10" t="s">
        <v>84</v>
      </c>
      <c r="AW161" s="10" t="s">
        <v>30</v>
      </c>
      <c r="AX161" s="10" t="s">
        <v>82</v>
      </c>
      <c r="AY161" s="149" t="s">
        <v>147</v>
      </c>
    </row>
    <row r="162" spans="1:65" s="2" customFormat="1" ht="33" customHeight="1">
      <c r="A162" s="25"/>
      <c r="B162" s="134"/>
      <c r="C162" s="135" t="s">
        <v>226</v>
      </c>
      <c r="D162" s="135" t="s">
        <v>150</v>
      </c>
      <c r="E162" s="136" t="s">
        <v>227</v>
      </c>
      <c r="F162" s="137" t="s">
        <v>228</v>
      </c>
      <c r="G162" s="138" t="s">
        <v>153</v>
      </c>
      <c r="H162" s="139">
        <v>46.937</v>
      </c>
      <c r="I162" s="331"/>
      <c r="J162" s="140">
        <f>ROUND(I162*H162,2)</f>
        <v>0</v>
      </c>
      <c r="K162" s="137" t="s">
        <v>154</v>
      </c>
      <c r="L162" s="26"/>
      <c r="M162" s="141" t="s">
        <v>1</v>
      </c>
      <c r="N162" s="142" t="s">
        <v>40</v>
      </c>
      <c r="O162" s="143">
        <v>0.277</v>
      </c>
      <c r="P162" s="143">
        <f>O162*H162</f>
        <v>13.001549</v>
      </c>
      <c r="Q162" s="143">
        <v>0</v>
      </c>
      <c r="R162" s="143">
        <f>Q162*H162</f>
        <v>0</v>
      </c>
      <c r="S162" s="143">
        <v>0.074</v>
      </c>
      <c r="T162" s="144">
        <f>S162*H162</f>
        <v>3.4733379999999996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155</v>
      </c>
      <c r="AT162" s="145" t="s">
        <v>150</v>
      </c>
      <c r="AU162" s="145" t="s">
        <v>84</v>
      </c>
      <c r="AY162" s="13" t="s">
        <v>147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84</v>
      </c>
      <c r="BK162" s="146">
        <f>ROUND(I162*H162,2)</f>
        <v>0</v>
      </c>
      <c r="BL162" s="13" t="s">
        <v>155</v>
      </c>
      <c r="BM162" s="145" t="s">
        <v>229</v>
      </c>
    </row>
    <row r="163" spans="2:51" s="10" customFormat="1" ht="12">
      <c r="B163" s="147"/>
      <c r="D163" s="148" t="s">
        <v>157</v>
      </c>
      <c r="E163" s="149" t="s">
        <v>1</v>
      </c>
      <c r="F163" s="150" t="s">
        <v>767</v>
      </c>
      <c r="H163" s="151">
        <v>46.937</v>
      </c>
      <c r="L163" s="147"/>
      <c r="M163" s="152"/>
      <c r="N163" s="153"/>
      <c r="O163" s="153"/>
      <c r="P163" s="153"/>
      <c r="Q163" s="153"/>
      <c r="R163" s="153"/>
      <c r="S163" s="153"/>
      <c r="T163" s="154"/>
      <c r="AT163" s="149" t="s">
        <v>157</v>
      </c>
      <c r="AU163" s="149" t="s">
        <v>84</v>
      </c>
      <c r="AV163" s="10" t="s">
        <v>84</v>
      </c>
      <c r="AW163" s="10" t="s">
        <v>30</v>
      </c>
      <c r="AX163" s="10" t="s">
        <v>82</v>
      </c>
      <c r="AY163" s="149" t="s">
        <v>147</v>
      </c>
    </row>
    <row r="164" spans="1:65" s="2" customFormat="1" ht="16.5" customHeight="1">
      <c r="A164" s="25"/>
      <c r="B164" s="134"/>
      <c r="C164" s="135" t="s">
        <v>230</v>
      </c>
      <c r="D164" s="135" t="s">
        <v>150</v>
      </c>
      <c r="E164" s="136" t="s">
        <v>231</v>
      </c>
      <c r="F164" s="137" t="s">
        <v>232</v>
      </c>
      <c r="G164" s="138" t="s">
        <v>153</v>
      </c>
      <c r="H164" s="139">
        <v>9.01</v>
      </c>
      <c r="I164" s="331"/>
      <c r="J164" s="140">
        <f>ROUND(I164*H164,2)</f>
        <v>0</v>
      </c>
      <c r="K164" s="137" t="s">
        <v>154</v>
      </c>
      <c r="L164" s="26"/>
      <c r="M164" s="141" t="s">
        <v>1</v>
      </c>
      <c r="N164" s="142" t="s">
        <v>39</v>
      </c>
      <c r="O164" s="143">
        <v>0.332</v>
      </c>
      <c r="P164" s="143">
        <f>O164*H164</f>
        <v>2.99132</v>
      </c>
      <c r="Q164" s="143">
        <v>0</v>
      </c>
      <c r="R164" s="143">
        <f>Q164*H164</f>
        <v>0</v>
      </c>
      <c r="S164" s="143">
        <v>0.025</v>
      </c>
      <c r="T164" s="144">
        <f>S164*H164</f>
        <v>0.22525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155</v>
      </c>
      <c r="AT164" s="145" t="s">
        <v>150</v>
      </c>
      <c r="AU164" s="145" t="s">
        <v>84</v>
      </c>
      <c r="AY164" s="13" t="s">
        <v>147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82</v>
      </c>
      <c r="BK164" s="146">
        <f>ROUND(I164*H164,2)</f>
        <v>0</v>
      </c>
      <c r="BL164" s="13" t="s">
        <v>155</v>
      </c>
      <c r="BM164" s="145" t="s">
        <v>233</v>
      </c>
    </row>
    <row r="165" spans="2:51" s="10" customFormat="1" ht="12">
      <c r="B165" s="147"/>
      <c r="D165" s="148" t="s">
        <v>157</v>
      </c>
      <c r="E165" s="149" t="s">
        <v>1</v>
      </c>
      <c r="F165" s="150" t="s">
        <v>464</v>
      </c>
      <c r="H165" s="151">
        <v>9.01</v>
      </c>
      <c r="L165" s="147"/>
      <c r="M165" s="152"/>
      <c r="N165" s="153"/>
      <c r="O165" s="153"/>
      <c r="P165" s="153"/>
      <c r="Q165" s="153"/>
      <c r="R165" s="153"/>
      <c r="S165" s="153"/>
      <c r="T165" s="154"/>
      <c r="AT165" s="149" t="s">
        <v>157</v>
      </c>
      <c r="AU165" s="149" t="s">
        <v>84</v>
      </c>
      <c r="AV165" s="10" t="s">
        <v>84</v>
      </c>
      <c r="AW165" s="10" t="s">
        <v>30</v>
      </c>
      <c r="AX165" s="10" t="s">
        <v>82</v>
      </c>
      <c r="AY165" s="149" t="s">
        <v>147</v>
      </c>
    </row>
    <row r="166" spans="1:65" s="2" customFormat="1" ht="24.2" customHeight="1">
      <c r="A166" s="25"/>
      <c r="B166" s="134"/>
      <c r="C166" s="135" t="s">
        <v>235</v>
      </c>
      <c r="D166" s="135" t="s">
        <v>150</v>
      </c>
      <c r="E166" s="136" t="s">
        <v>236</v>
      </c>
      <c r="F166" s="137" t="s">
        <v>237</v>
      </c>
      <c r="G166" s="138" t="s">
        <v>153</v>
      </c>
      <c r="H166" s="139">
        <v>7.42</v>
      </c>
      <c r="I166" s="331"/>
      <c r="J166" s="140">
        <f>ROUND(I166*H166,2)</f>
        <v>0</v>
      </c>
      <c r="K166" s="137" t="s">
        <v>154</v>
      </c>
      <c r="L166" s="26"/>
      <c r="M166" s="141" t="s">
        <v>1</v>
      </c>
      <c r="N166" s="142" t="s">
        <v>39</v>
      </c>
      <c r="O166" s="143">
        <v>0.51</v>
      </c>
      <c r="P166" s="143">
        <f>O166*H166</f>
        <v>3.7842000000000002</v>
      </c>
      <c r="Q166" s="143">
        <v>0</v>
      </c>
      <c r="R166" s="143">
        <f>Q166*H166</f>
        <v>0</v>
      </c>
      <c r="S166" s="143">
        <v>0.043</v>
      </c>
      <c r="T166" s="144">
        <f>S166*H166</f>
        <v>0.31905999999999995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5" t="s">
        <v>155</v>
      </c>
      <c r="AT166" s="145" t="s">
        <v>150</v>
      </c>
      <c r="AU166" s="145" t="s">
        <v>84</v>
      </c>
      <c r="AY166" s="13" t="s">
        <v>147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3" t="s">
        <v>82</v>
      </c>
      <c r="BK166" s="146">
        <f>ROUND(I166*H166,2)</f>
        <v>0</v>
      </c>
      <c r="BL166" s="13" t="s">
        <v>155</v>
      </c>
      <c r="BM166" s="145" t="s">
        <v>238</v>
      </c>
    </row>
    <row r="167" spans="2:51" s="10" customFormat="1" ht="12">
      <c r="B167" s="147"/>
      <c r="D167" s="148" t="s">
        <v>157</v>
      </c>
      <c r="E167" s="149" t="s">
        <v>1</v>
      </c>
      <c r="F167" s="150" t="s">
        <v>239</v>
      </c>
      <c r="H167" s="151">
        <v>7.42</v>
      </c>
      <c r="L167" s="147"/>
      <c r="M167" s="152"/>
      <c r="N167" s="153"/>
      <c r="O167" s="153"/>
      <c r="P167" s="153"/>
      <c r="Q167" s="153"/>
      <c r="R167" s="153"/>
      <c r="S167" s="153"/>
      <c r="T167" s="154"/>
      <c r="AT167" s="149" t="s">
        <v>157</v>
      </c>
      <c r="AU167" s="149" t="s">
        <v>84</v>
      </c>
      <c r="AV167" s="10" t="s">
        <v>84</v>
      </c>
      <c r="AW167" s="10" t="s">
        <v>30</v>
      </c>
      <c r="AX167" s="10" t="s">
        <v>82</v>
      </c>
      <c r="AY167" s="149" t="s">
        <v>147</v>
      </c>
    </row>
    <row r="168" spans="1:65" s="2" customFormat="1" ht="21.75" customHeight="1">
      <c r="A168" s="25"/>
      <c r="B168" s="134"/>
      <c r="C168" s="135" t="s">
        <v>240</v>
      </c>
      <c r="D168" s="135" t="s">
        <v>150</v>
      </c>
      <c r="E168" s="136" t="s">
        <v>241</v>
      </c>
      <c r="F168" s="137" t="s">
        <v>606</v>
      </c>
      <c r="G168" s="138" t="s">
        <v>153</v>
      </c>
      <c r="H168" s="139">
        <v>3.48</v>
      </c>
      <c r="I168" s="331"/>
      <c r="J168" s="140">
        <f>ROUND(I168*H168,2)</f>
        <v>0</v>
      </c>
      <c r="K168" s="137" t="s">
        <v>154</v>
      </c>
      <c r="L168" s="26"/>
      <c r="M168" s="141" t="s">
        <v>1</v>
      </c>
      <c r="N168" s="142" t="s">
        <v>40</v>
      </c>
      <c r="O168" s="143">
        <v>0.57</v>
      </c>
      <c r="P168" s="143">
        <f>O168*H168</f>
        <v>1.9835999999999998</v>
      </c>
      <c r="Q168" s="143">
        <v>0</v>
      </c>
      <c r="R168" s="143">
        <f>Q168*H168</f>
        <v>0</v>
      </c>
      <c r="S168" s="143">
        <v>0.062</v>
      </c>
      <c r="T168" s="144">
        <f>S168*H168</f>
        <v>0.21576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5" t="s">
        <v>155</v>
      </c>
      <c r="AT168" s="145" t="s">
        <v>150</v>
      </c>
      <c r="AU168" s="145" t="s">
        <v>84</v>
      </c>
      <c r="AY168" s="13" t="s">
        <v>147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3" t="s">
        <v>84</v>
      </c>
      <c r="BK168" s="146">
        <f>ROUND(I168*H168,2)</f>
        <v>0</v>
      </c>
      <c r="BL168" s="13" t="s">
        <v>155</v>
      </c>
      <c r="BM168" s="145" t="s">
        <v>243</v>
      </c>
    </row>
    <row r="169" spans="2:51" s="10" customFormat="1" ht="12">
      <c r="B169" s="147"/>
      <c r="D169" s="148" t="s">
        <v>157</v>
      </c>
      <c r="E169" s="149" t="s">
        <v>1</v>
      </c>
      <c r="F169" s="150" t="s">
        <v>244</v>
      </c>
      <c r="H169" s="151">
        <v>3.48</v>
      </c>
      <c r="L169" s="147"/>
      <c r="M169" s="152"/>
      <c r="N169" s="153"/>
      <c r="O169" s="153"/>
      <c r="P169" s="153"/>
      <c r="Q169" s="153"/>
      <c r="R169" s="153"/>
      <c r="S169" s="153"/>
      <c r="T169" s="154"/>
      <c r="AT169" s="149" t="s">
        <v>157</v>
      </c>
      <c r="AU169" s="149" t="s">
        <v>84</v>
      </c>
      <c r="AV169" s="10" t="s">
        <v>84</v>
      </c>
      <c r="AW169" s="10" t="s">
        <v>30</v>
      </c>
      <c r="AX169" s="10" t="s">
        <v>82</v>
      </c>
      <c r="AY169" s="149" t="s">
        <v>147</v>
      </c>
    </row>
    <row r="170" spans="2:63" s="9" customFormat="1" ht="22.9" customHeight="1">
      <c r="B170" s="122"/>
      <c r="D170" s="123" t="s">
        <v>73</v>
      </c>
      <c r="E170" s="132" t="s">
        <v>245</v>
      </c>
      <c r="F170" s="132" t="s">
        <v>246</v>
      </c>
      <c r="J170" s="133">
        <f>BK170</f>
        <v>0</v>
      </c>
      <c r="L170" s="122"/>
      <c r="M170" s="126"/>
      <c r="N170" s="127"/>
      <c r="O170" s="127"/>
      <c r="P170" s="128">
        <f>SUM(P171:P175)</f>
        <v>11.659113999999999</v>
      </c>
      <c r="Q170" s="127"/>
      <c r="R170" s="128">
        <f>SUM(R171:R175)</f>
        <v>0</v>
      </c>
      <c r="S170" s="127"/>
      <c r="T170" s="129">
        <f>SUM(T171:T175)</f>
        <v>0</v>
      </c>
      <c r="AR170" s="123" t="s">
        <v>82</v>
      </c>
      <c r="AT170" s="130" t="s">
        <v>73</v>
      </c>
      <c r="AU170" s="130" t="s">
        <v>82</v>
      </c>
      <c r="AY170" s="123" t="s">
        <v>147</v>
      </c>
      <c r="BK170" s="131">
        <f>SUM(BK171:BK175)</f>
        <v>0</v>
      </c>
    </row>
    <row r="171" spans="1:65" s="2" customFormat="1" ht="24.2" customHeight="1">
      <c r="A171" s="25"/>
      <c r="B171" s="134"/>
      <c r="C171" s="135" t="s">
        <v>7</v>
      </c>
      <c r="D171" s="135" t="s">
        <v>150</v>
      </c>
      <c r="E171" s="136" t="s">
        <v>247</v>
      </c>
      <c r="F171" s="137" t="s">
        <v>248</v>
      </c>
      <c r="G171" s="138" t="s">
        <v>190</v>
      </c>
      <c r="H171" s="139">
        <v>4.486</v>
      </c>
      <c r="I171" s="331"/>
      <c r="J171" s="140">
        <f>ROUND(I171*H171,2)</f>
        <v>0</v>
      </c>
      <c r="K171" s="137" t="s">
        <v>154</v>
      </c>
      <c r="L171" s="26"/>
      <c r="M171" s="141" t="s">
        <v>1</v>
      </c>
      <c r="N171" s="142" t="s">
        <v>39</v>
      </c>
      <c r="O171" s="143">
        <v>2.42</v>
      </c>
      <c r="P171" s="143">
        <f>O171*H171</f>
        <v>10.856119999999999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5" t="s">
        <v>155</v>
      </c>
      <c r="AT171" s="145" t="s">
        <v>150</v>
      </c>
      <c r="AU171" s="145" t="s">
        <v>84</v>
      </c>
      <c r="AY171" s="13" t="s">
        <v>147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3" t="s">
        <v>82</v>
      </c>
      <c r="BK171" s="146">
        <f>ROUND(I171*H171,2)</f>
        <v>0</v>
      </c>
      <c r="BL171" s="13" t="s">
        <v>155</v>
      </c>
      <c r="BM171" s="145" t="s">
        <v>249</v>
      </c>
    </row>
    <row r="172" spans="1:65" s="2" customFormat="1" ht="24.2" customHeight="1">
      <c r="A172" s="25"/>
      <c r="B172" s="134"/>
      <c r="C172" s="135" t="s">
        <v>250</v>
      </c>
      <c r="D172" s="135" t="s">
        <v>150</v>
      </c>
      <c r="E172" s="136" t="s">
        <v>251</v>
      </c>
      <c r="F172" s="137" t="s">
        <v>252</v>
      </c>
      <c r="G172" s="138" t="s">
        <v>190</v>
      </c>
      <c r="H172" s="139">
        <v>4.486</v>
      </c>
      <c r="I172" s="331"/>
      <c r="J172" s="140">
        <f>ROUND(I172*H172,2)</f>
        <v>0</v>
      </c>
      <c r="K172" s="137" t="s">
        <v>154</v>
      </c>
      <c r="L172" s="26"/>
      <c r="M172" s="141" t="s">
        <v>1</v>
      </c>
      <c r="N172" s="142" t="s">
        <v>39</v>
      </c>
      <c r="O172" s="143">
        <v>0.125</v>
      </c>
      <c r="P172" s="143">
        <f>O172*H172</f>
        <v>0.56075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5" t="s">
        <v>155</v>
      </c>
      <c r="AT172" s="145" t="s">
        <v>150</v>
      </c>
      <c r="AU172" s="145" t="s">
        <v>84</v>
      </c>
      <c r="AY172" s="13" t="s">
        <v>147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3" t="s">
        <v>82</v>
      </c>
      <c r="BK172" s="146">
        <f>ROUND(I172*H172,2)</f>
        <v>0</v>
      </c>
      <c r="BL172" s="13" t="s">
        <v>155</v>
      </c>
      <c r="BM172" s="145" t="s">
        <v>253</v>
      </c>
    </row>
    <row r="173" spans="1:65" s="2" customFormat="1" ht="24.2" customHeight="1">
      <c r="A173" s="25"/>
      <c r="B173" s="134"/>
      <c r="C173" s="135" t="s">
        <v>254</v>
      </c>
      <c r="D173" s="135" t="s">
        <v>150</v>
      </c>
      <c r="E173" s="136" t="s">
        <v>255</v>
      </c>
      <c r="F173" s="137" t="s">
        <v>256</v>
      </c>
      <c r="G173" s="138" t="s">
        <v>190</v>
      </c>
      <c r="H173" s="139">
        <v>40.374</v>
      </c>
      <c r="I173" s="331"/>
      <c r="J173" s="140">
        <f>ROUND(I173*H173,2)</f>
        <v>0</v>
      </c>
      <c r="K173" s="137" t="s">
        <v>154</v>
      </c>
      <c r="L173" s="26"/>
      <c r="M173" s="141" t="s">
        <v>1</v>
      </c>
      <c r="N173" s="142" t="s">
        <v>39</v>
      </c>
      <c r="O173" s="143">
        <v>0.006</v>
      </c>
      <c r="P173" s="143">
        <f>O173*H173</f>
        <v>0.24224400000000001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5" t="s">
        <v>155</v>
      </c>
      <c r="AT173" s="145" t="s">
        <v>150</v>
      </c>
      <c r="AU173" s="145" t="s">
        <v>84</v>
      </c>
      <c r="AY173" s="13" t="s">
        <v>147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3" t="s">
        <v>82</v>
      </c>
      <c r="BK173" s="146">
        <f>ROUND(I173*H173,2)</f>
        <v>0</v>
      </c>
      <c r="BL173" s="13" t="s">
        <v>155</v>
      </c>
      <c r="BM173" s="145" t="s">
        <v>257</v>
      </c>
    </row>
    <row r="174" spans="2:51" s="10" customFormat="1" ht="12">
      <c r="B174" s="147"/>
      <c r="D174" s="148" t="s">
        <v>157</v>
      </c>
      <c r="E174" s="149" t="s">
        <v>1</v>
      </c>
      <c r="F174" s="150" t="s">
        <v>258</v>
      </c>
      <c r="H174" s="151">
        <v>40.374</v>
      </c>
      <c r="L174" s="147"/>
      <c r="M174" s="152"/>
      <c r="N174" s="153"/>
      <c r="O174" s="153"/>
      <c r="P174" s="153"/>
      <c r="Q174" s="153"/>
      <c r="R174" s="153"/>
      <c r="S174" s="153"/>
      <c r="T174" s="154"/>
      <c r="AT174" s="149" t="s">
        <v>157</v>
      </c>
      <c r="AU174" s="149" t="s">
        <v>84</v>
      </c>
      <c r="AV174" s="10" t="s">
        <v>84</v>
      </c>
      <c r="AW174" s="10" t="s">
        <v>30</v>
      </c>
      <c r="AX174" s="10" t="s">
        <v>82</v>
      </c>
      <c r="AY174" s="149" t="s">
        <v>147</v>
      </c>
    </row>
    <row r="175" spans="1:65" s="2" customFormat="1" ht="49.15" customHeight="1">
      <c r="A175" s="25"/>
      <c r="B175" s="134"/>
      <c r="C175" s="135" t="s">
        <v>259</v>
      </c>
      <c r="D175" s="135" t="s">
        <v>150</v>
      </c>
      <c r="E175" s="136" t="s">
        <v>260</v>
      </c>
      <c r="F175" s="137" t="s">
        <v>261</v>
      </c>
      <c r="G175" s="138" t="s">
        <v>190</v>
      </c>
      <c r="H175" s="139">
        <v>4.486</v>
      </c>
      <c r="I175" s="331"/>
      <c r="J175" s="140">
        <f>ROUND(I175*H175,2)</f>
        <v>0</v>
      </c>
      <c r="K175" s="137" t="s">
        <v>154</v>
      </c>
      <c r="L175" s="26"/>
      <c r="M175" s="141" t="s">
        <v>1</v>
      </c>
      <c r="N175" s="142" t="s">
        <v>39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5" t="s">
        <v>155</v>
      </c>
      <c r="AT175" s="145" t="s">
        <v>150</v>
      </c>
      <c r="AU175" s="145" t="s">
        <v>84</v>
      </c>
      <c r="AY175" s="13" t="s">
        <v>147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3" t="s">
        <v>82</v>
      </c>
      <c r="BK175" s="146">
        <f>ROUND(I175*H175,2)</f>
        <v>0</v>
      </c>
      <c r="BL175" s="13" t="s">
        <v>155</v>
      </c>
      <c r="BM175" s="145" t="s">
        <v>262</v>
      </c>
    </row>
    <row r="176" spans="2:63" s="9" customFormat="1" ht="22.9" customHeight="1">
      <c r="B176" s="122"/>
      <c r="D176" s="123" t="s">
        <v>73</v>
      </c>
      <c r="E176" s="132" t="s">
        <v>263</v>
      </c>
      <c r="F176" s="132" t="s">
        <v>264</v>
      </c>
      <c r="J176" s="133">
        <f>BK176</f>
        <v>0</v>
      </c>
      <c r="L176" s="122"/>
      <c r="M176" s="126"/>
      <c r="N176" s="127"/>
      <c r="O176" s="127"/>
      <c r="P176" s="128">
        <f>P177</f>
        <v>5.378748999999999</v>
      </c>
      <c r="Q176" s="127"/>
      <c r="R176" s="128">
        <f>R177</f>
        <v>0</v>
      </c>
      <c r="S176" s="127"/>
      <c r="T176" s="129">
        <f>T177</f>
        <v>0</v>
      </c>
      <c r="AR176" s="123" t="s">
        <v>82</v>
      </c>
      <c r="AT176" s="130" t="s">
        <v>73</v>
      </c>
      <c r="AU176" s="130" t="s">
        <v>82</v>
      </c>
      <c r="AY176" s="123" t="s">
        <v>147</v>
      </c>
      <c r="BK176" s="131">
        <f>BK177</f>
        <v>0</v>
      </c>
    </row>
    <row r="177" spans="1:65" s="2" customFormat="1" ht="16.5" customHeight="1">
      <c r="A177" s="25"/>
      <c r="B177" s="134"/>
      <c r="C177" s="135" t="s">
        <v>265</v>
      </c>
      <c r="D177" s="135" t="s">
        <v>150</v>
      </c>
      <c r="E177" s="136" t="s">
        <v>266</v>
      </c>
      <c r="F177" s="137" t="s">
        <v>267</v>
      </c>
      <c r="G177" s="138" t="s">
        <v>190</v>
      </c>
      <c r="H177" s="139">
        <v>7.717</v>
      </c>
      <c r="I177" s="331"/>
      <c r="J177" s="140">
        <f>ROUND(I177*H177,2)</f>
        <v>0</v>
      </c>
      <c r="K177" s="137" t="s">
        <v>154</v>
      </c>
      <c r="L177" s="26"/>
      <c r="M177" s="141" t="s">
        <v>1</v>
      </c>
      <c r="N177" s="142" t="s">
        <v>39</v>
      </c>
      <c r="O177" s="143">
        <v>0.697</v>
      </c>
      <c r="P177" s="143">
        <f>O177*H177</f>
        <v>5.378748999999999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5" t="s">
        <v>155</v>
      </c>
      <c r="AT177" s="145" t="s">
        <v>150</v>
      </c>
      <c r="AU177" s="145" t="s">
        <v>84</v>
      </c>
      <c r="AY177" s="13" t="s">
        <v>147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3" t="s">
        <v>82</v>
      </c>
      <c r="BK177" s="146">
        <f>ROUND(I177*H177,2)</f>
        <v>0</v>
      </c>
      <c r="BL177" s="13" t="s">
        <v>155</v>
      </c>
      <c r="BM177" s="145" t="s">
        <v>268</v>
      </c>
    </row>
    <row r="178" spans="2:63" s="9" customFormat="1" ht="25.9" customHeight="1">
      <c r="B178" s="122"/>
      <c r="D178" s="123" t="s">
        <v>73</v>
      </c>
      <c r="E178" s="124" t="s">
        <v>269</v>
      </c>
      <c r="F178" s="124" t="s">
        <v>270</v>
      </c>
      <c r="J178" s="125">
        <f>BK178+J226+J227</f>
        <v>0</v>
      </c>
      <c r="L178" s="122"/>
      <c r="M178" s="126"/>
      <c r="N178" s="127"/>
      <c r="O178" s="127"/>
      <c r="P178" s="128">
        <f>P179+P181+P184+P186+P188+P194+P212+P227+P234+P250</f>
        <v>288.77287</v>
      </c>
      <c r="Q178" s="127"/>
      <c r="R178" s="128">
        <f>R179+R181+R184+R186+R188+R194+R212+R227+R234+R250</f>
        <v>3.02713875</v>
      </c>
      <c r="S178" s="127"/>
      <c r="T178" s="129">
        <f>T179+T181+T184+T186+T188+T194+T212+T227+T234+T250</f>
        <v>0.18130000000000002</v>
      </c>
      <c r="AR178" s="123" t="s">
        <v>84</v>
      </c>
      <c r="AT178" s="130" t="s">
        <v>73</v>
      </c>
      <c r="AU178" s="130" t="s">
        <v>74</v>
      </c>
      <c r="AY178" s="123" t="s">
        <v>147</v>
      </c>
      <c r="BK178" s="131">
        <f>BK179+BK181+BK184+BK186+BK188+BK194+BK212+BK227+BK234+BK250</f>
        <v>0</v>
      </c>
    </row>
    <row r="179" spans="2:63" s="9" customFormat="1" ht="1.5" customHeight="1">
      <c r="B179" s="122"/>
      <c r="D179" s="123"/>
      <c r="E179" s="132"/>
      <c r="F179" s="132"/>
      <c r="J179" s="133"/>
      <c r="L179" s="122"/>
      <c r="M179" s="126"/>
      <c r="N179" s="127"/>
      <c r="O179" s="127"/>
      <c r="P179" s="128">
        <f>P180</f>
        <v>0</v>
      </c>
      <c r="Q179" s="127"/>
      <c r="R179" s="128">
        <f>R180</f>
        <v>0</v>
      </c>
      <c r="S179" s="127"/>
      <c r="T179" s="129">
        <f>T180</f>
        <v>0</v>
      </c>
      <c r="AR179" s="123" t="s">
        <v>84</v>
      </c>
      <c r="AT179" s="130" t="s">
        <v>73</v>
      </c>
      <c r="AU179" s="130" t="s">
        <v>82</v>
      </c>
      <c r="AY179" s="123" t="s">
        <v>147</v>
      </c>
      <c r="BK179" s="131">
        <f>BK180</f>
        <v>0</v>
      </c>
    </row>
    <row r="180" spans="1:65" s="2" customFormat="1" ht="2.25" customHeight="1">
      <c r="A180" s="25"/>
      <c r="B180" s="134"/>
      <c r="C180" s="135"/>
      <c r="D180" s="135"/>
      <c r="E180" s="136"/>
      <c r="F180" s="137"/>
      <c r="G180" s="138"/>
      <c r="H180" s="139"/>
      <c r="I180" s="140"/>
      <c r="J180" s="140"/>
      <c r="K180" s="137" t="s">
        <v>1</v>
      </c>
      <c r="L180" s="26"/>
      <c r="M180" s="141" t="s">
        <v>1</v>
      </c>
      <c r="N180" s="142" t="s">
        <v>39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5" t="s">
        <v>221</v>
      </c>
      <c r="AT180" s="145" t="s">
        <v>150</v>
      </c>
      <c r="AU180" s="145" t="s">
        <v>84</v>
      </c>
      <c r="AY180" s="13" t="s">
        <v>147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3" t="s">
        <v>82</v>
      </c>
      <c r="BK180" s="146">
        <f>ROUND(I180*H180,2)</f>
        <v>0</v>
      </c>
      <c r="BL180" s="13" t="s">
        <v>221</v>
      </c>
      <c r="BM180" s="145" t="s">
        <v>274</v>
      </c>
    </row>
    <row r="181" spans="2:63" s="9" customFormat="1" ht="22.9" customHeight="1">
      <c r="B181" s="122"/>
      <c r="D181" s="123" t="s">
        <v>73</v>
      </c>
      <c r="E181" s="132" t="s">
        <v>275</v>
      </c>
      <c r="F181" s="132" t="s">
        <v>276</v>
      </c>
      <c r="J181" s="133">
        <f>BK181</f>
        <v>0</v>
      </c>
      <c r="L181" s="122"/>
      <c r="M181" s="126"/>
      <c r="N181" s="127"/>
      <c r="O181" s="127"/>
      <c r="P181" s="128">
        <f>SUM(P182:P183)</f>
        <v>3.5</v>
      </c>
      <c r="Q181" s="127"/>
      <c r="R181" s="128">
        <f>SUM(R182:R183)</f>
        <v>0.01764</v>
      </c>
      <c r="S181" s="127"/>
      <c r="T181" s="129">
        <f>SUM(T182:T183)</f>
        <v>0</v>
      </c>
      <c r="AR181" s="123" t="s">
        <v>84</v>
      </c>
      <c r="AT181" s="130" t="s">
        <v>73</v>
      </c>
      <c r="AU181" s="130" t="s">
        <v>82</v>
      </c>
      <c r="AY181" s="123" t="s">
        <v>147</v>
      </c>
      <c r="BK181" s="131">
        <f>SUM(BK182:BK183)</f>
        <v>0</v>
      </c>
    </row>
    <row r="182" spans="1:65" s="2" customFormat="1" ht="33" customHeight="1">
      <c r="A182" s="25"/>
      <c r="B182" s="134"/>
      <c r="C182" s="135" t="s">
        <v>277</v>
      </c>
      <c r="D182" s="135" t="s">
        <v>150</v>
      </c>
      <c r="E182" s="136" t="s">
        <v>278</v>
      </c>
      <c r="F182" s="137" t="s">
        <v>279</v>
      </c>
      <c r="G182" s="138" t="s">
        <v>280</v>
      </c>
      <c r="H182" s="139">
        <v>4</v>
      </c>
      <c r="I182" s="331"/>
      <c r="J182" s="140">
        <f>ROUND(I182*H182,2)</f>
        <v>0</v>
      </c>
      <c r="K182" s="137" t="s">
        <v>154</v>
      </c>
      <c r="L182" s="26"/>
      <c r="M182" s="141" t="s">
        <v>1</v>
      </c>
      <c r="N182" s="142" t="s">
        <v>40</v>
      </c>
      <c r="O182" s="143">
        <v>0.875</v>
      </c>
      <c r="P182" s="143">
        <f>O182*H182</f>
        <v>3.5</v>
      </c>
      <c r="Q182" s="143">
        <v>0.00441</v>
      </c>
      <c r="R182" s="143">
        <f>Q182*H182</f>
        <v>0.01764</v>
      </c>
      <c r="S182" s="143">
        <v>0</v>
      </c>
      <c r="T182" s="144">
        <f>S182*H182</f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5" t="s">
        <v>221</v>
      </c>
      <c r="AT182" s="145" t="s">
        <v>150</v>
      </c>
      <c r="AU182" s="145" t="s">
        <v>84</v>
      </c>
      <c r="AY182" s="13" t="s">
        <v>147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3" t="s">
        <v>84</v>
      </c>
      <c r="BK182" s="146">
        <f>ROUND(I182*H182,2)</f>
        <v>0</v>
      </c>
      <c r="BL182" s="13" t="s">
        <v>221</v>
      </c>
      <c r="BM182" s="145" t="s">
        <v>281</v>
      </c>
    </row>
    <row r="183" spans="2:51" s="10" customFormat="1" ht="12">
      <c r="B183" s="147"/>
      <c r="D183" s="148" t="s">
        <v>157</v>
      </c>
      <c r="E183" s="149" t="s">
        <v>1</v>
      </c>
      <c r="F183" s="150" t="s">
        <v>282</v>
      </c>
      <c r="H183" s="151">
        <v>4</v>
      </c>
      <c r="L183" s="147"/>
      <c r="M183" s="152"/>
      <c r="N183" s="153"/>
      <c r="O183" s="153"/>
      <c r="P183" s="153"/>
      <c r="Q183" s="153"/>
      <c r="R183" s="153"/>
      <c r="S183" s="153"/>
      <c r="T183" s="154"/>
      <c r="AT183" s="149" t="s">
        <v>157</v>
      </c>
      <c r="AU183" s="149" t="s">
        <v>84</v>
      </c>
      <c r="AV183" s="10" t="s">
        <v>84</v>
      </c>
      <c r="AW183" s="10" t="s">
        <v>30</v>
      </c>
      <c r="AX183" s="10" t="s">
        <v>82</v>
      </c>
      <c r="AY183" s="149" t="s">
        <v>147</v>
      </c>
    </row>
    <row r="184" spans="2:63" s="9" customFormat="1" ht="22.9" customHeight="1">
      <c r="B184" s="122"/>
      <c r="D184" s="123" t="s">
        <v>73</v>
      </c>
      <c r="E184" s="132" t="s">
        <v>283</v>
      </c>
      <c r="F184" s="132" t="s">
        <v>284</v>
      </c>
      <c r="J184" s="133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84</v>
      </c>
      <c r="AT184" s="130" t="s">
        <v>73</v>
      </c>
      <c r="AU184" s="130" t="s">
        <v>82</v>
      </c>
      <c r="AY184" s="123" t="s">
        <v>147</v>
      </c>
      <c r="BK184" s="131">
        <f>BK185</f>
        <v>0</v>
      </c>
    </row>
    <row r="185" spans="1:65" s="2" customFormat="1" ht="16.5" customHeight="1">
      <c r="A185" s="25"/>
      <c r="B185" s="134"/>
      <c r="C185" s="135" t="s">
        <v>285</v>
      </c>
      <c r="D185" s="135" t="s">
        <v>150</v>
      </c>
      <c r="E185" s="136" t="s">
        <v>286</v>
      </c>
      <c r="F185" s="137" t="s">
        <v>287</v>
      </c>
      <c r="G185" s="138" t="s">
        <v>273</v>
      </c>
      <c r="H185" s="139">
        <v>1</v>
      </c>
      <c r="I185" s="425">
        <f>'EL - vchod B - Souhrn'!U41</f>
        <v>0</v>
      </c>
      <c r="J185" s="140">
        <f>ROUND(I185*H185,2)</f>
        <v>0</v>
      </c>
      <c r="K185" s="137" t="s">
        <v>1</v>
      </c>
      <c r="L185" s="26"/>
      <c r="M185" s="141" t="s">
        <v>1</v>
      </c>
      <c r="N185" s="142" t="s">
        <v>39</v>
      </c>
      <c r="O185" s="143">
        <v>0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5" t="s">
        <v>221</v>
      </c>
      <c r="AT185" s="145" t="s">
        <v>150</v>
      </c>
      <c r="AU185" s="145" t="s">
        <v>84</v>
      </c>
      <c r="AY185" s="13" t="s">
        <v>147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3" t="s">
        <v>82</v>
      </c>
      <c r="BK185" s="146">
        <f>ROUND(I185*H185,2)</f>
        <v>0</v>
      </c>
      <c r="BL185" s="13" t="s">
        <v>221</v>
      </c>
      <c r="BM185" s="145" t="s">
        <v>288</v>
      </c>
    </row>
    <row r="186" spans="2:63" s="9" customFormat="1" ht="22.9" customHeight="1">
      <c r="B186" s="122"/>
      <c r="D186" s="123" t="s">
        <v>73</v>
      </c>
      <c r="E186" s="132" t="s">
        <v>289</v>
      </c>
      <c r="F186" s="132" t="s">
        <v>290</v>
      </c>
      <c r="J186" s="133">
        <f>BK186</f>
        <v>0</v>
      </c>
      <c r="L186" s="122"/>
      <c r="M186" s="126"/>
      <c r="N186" s="127"/>
      <c r="O186" s="127"/>
      <c r="P186" s="128">
        <f>P187</f>
        <v>0</v>
      </c>
      <c r="Q186" s="127"/>
      <c r="R186" s="128">
        <f>R187</f>
        <v>0</v>
      </c>
      <c r="S186" s="127"/>
      <c r="T186" s="129">
        <f>T187</f>
        <v>0</v>
      </c>
      <c r="AR186" s="123" t="s">
        <v>84</v>
      </c>
      <c r="AT186" s="130" t="s">
        <v>73</v>
      </c>
      <c r="AU186" s="130" t="s">
        <v>82</v>
      </c>
      <c r="AY186" s="123" t="s">
        <v>147</v>
      </c>
      <c r="BK186" s="131">
        <f>BK187</f>
        <v>0</v>
      </c>
    </row>
    <row r="187" spans="1:65" s="2" customFormat="1" ht="16.5" customHeight="1">
      <c r="A187" s="25"/>
      <c r="B187" s="134"/>
      <c r="C187" s="135" t="s">
        <v>291</v>
      </c>
      <c r="D187" s="135" t="s">
        <v>150</v>
      </c>
      <c r="E187" s="136" t="s">
        <v>292</v>
      </c>
      <c r="F187" s="137" t="s">
        <v>293</v>
      </c>
      <c r="G187" s="138" t="s">
        <v>273</v>
      </c>
      <c r="H187" s="139">
        <v>1</v>
      </c>
      <c r="I187" s="425">
        <f>'SLP - vchod B - Souhrn'!U41</f>
        <v>0</v>
      </c>
      <c r="J187" s="140">
        <f>ROUND(I187*H187,2)</f>
        <v>0</v>
      </c>
      <c r="K187" s="137" t="s">
        <v>1</v>
      </c>
      <c r="L187" s="26"/>
      <c r="M187" s="141" t="s">
        <v>1</v>
      </c>
      <c r="N187" s="142" t="s">
        <v>39</v>
      </c>
      <c r="O187" s="143">
        <v>0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5" t="s">
        <v>221</v>
      </c>
      <c r="AT187" s="145" t="s">
        <v>150</v>
      </c>
      <c r="AU187" s="145" t="s">
        <v>84</v>
      </c>
      <c r="AY187" s="13" t="s">
        <v>147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3" t="s">
        <v>82</v>
      </c>
      <c r="BK187" s="146">
        <f>ROUND(I187*H187,2)</f>
        <v>0</v>
      </c>
      <c r="BL187" s="13" t="s">
        <v>221</v>
      </c>
      <c r="BM187" s="145" t="s">
        <v>294</v>
      </c>
    </row>
    <row r="188" spans="2:63" s="9" customFormat="1" ht="22.9" customHeight="1">
      <c r="B188" s="122"/>
      <c r="D188" s="123" t="s">
        <v>73</v>
      </c>
      <c r="E188" s="132" t="s">
        <v>295</v>
      </c>
      <c r="F188" s="132" t="s">
        <v>296</v>
      </c>
      <c r="J188" s="133">
        <f>BK188</f>
        <v>0</v>
      </c>
      <c r="L188" s="122"/>
      <c r="M188" s="126"/>
      <c r="N188" s="127"/>
      <c r="O188" s="127"/>
      <c r="P188" s="128">
        <f>SUM(P189:P193)</f>
        <v>0</v>
      </c>
      <c r="Q188" s="127"/>
      <c r="R188" s="128">
        <f>SUM(R189:R193)</f>
        <v>0</v>
      </c>
      <c r="S188" s="127"/>
      <c r="T188" s="129">
        <f>SUM(T189:T193)</f>
        <v>0</v>
      </c>
      <c r="AR188" s="123" t="s">
        <v>84</v>
      </c>
      <c r="AT188" s="130" t="s">
        <v>73</v>
      </c>
      <c r="AU188" s="130" t="s">
        <v>82</v>
      </c>
      <c r="AY188" s="123" t="s">
        <v>147</v>
      </c>
      <c r="BK188" s="131">
        <f>SUM(BK189:BK193)</f>
        <v>0</v>
      </c>
    </row>
    <row r="189" spans="1:65" s="2" customFormat="1" ht="37.9" customHeight="1">
      <c r="A189" s="25"/>
      <c r="B189" s="134"/>
      <c r="C189" s="135" t="s">
        <v>297</v>
      </c>
      <c r="D189" s="135" t="s">
        <v>150</v>
      </c>
      <c r="E189" s="136" t="s">
        <v>298</v>
      </c>
      <c r="F189" s="137" t="s">
        <v>776</v>
      </c>
      <c r="G189" s="138" t="s">
        <v>299</v>
      </c>
      <c r="H189" s="139">
        <v>2</v>
      </c>
      <c r="I189" s="331"/>
      <c r="J189" s="140">
        <f>ROUND(I189*H189,2)</f>
        <v>0</v>
      </c>
      <c r="K189" s="137" t="s">
        <v>1</v>
      </c>
      <c r="L189" s="26"/>
      <c r="M189" s="141" t="s">
        <v>1</v>
      </c>
      <c r="N189" s="142" t="s">
        <v>39</v>
      </c>
      <c r="O189" s="143">
        <v>0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5" t="s">
        <v>221</v>
      </c>
      <c r="AT189" s="145" t="s">
        <v>150</v>
      </c>
      <c r="AU189" s="145" t="s">
        <v>84</v>
      </c>
      <c r="AY189" s="13" t="s">
        <v>147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3" t="s">
        <v>82</v>
      </c>
      <c r="BK189" s="146">
        <f>ROUND(I189*H189,2)</f>
        <v>0</v>
      </c>
      <c r="BL189" s="13" t="s">
        <v>221</v>
      </c>
      <c r="BM189" s="145" t="s">
        <v>300</v>
      </c>
    </row>
    <row r="190" spans="2:51" s="10" customFormat="1" ht="12">
      <c r="B190" s="147"/>
      <c r="D190" s="148" t="s">
        <v>157</v>
      </c>
      <c r="E190" s="149" t="s">
        <v>1</v>
      </c>
      <c r="F190" s="150" t="s">
        <v>777</v>
      </c>
      <c r="H190" s="151">
        <v>2</v>
      </c>
      <c r="L190" s="147"/>
      <c r="M190" s="152"/>
      <c r="N190" s="153"/>
      <c r="O190" s="153"/>
      <c r="P190" s="153"/>
      <c r="Q190" s="153"/>
      <c r="R190" s="153"/>
      <c r="S190" s="153"/>
      <c r="T190" s="154"/>
      <c r="AT190" s="149" t="s">
        <v>157</v>
      </c>
      <c r="AU190" s="149" t="s">
        <v>84</v>
      </c>
      <c r="AV190" s="10" t="s">
        <v>84</v>
      </c>
      <c r="AW190" s="10" t="s">
        <v>30</v>
      </c>
      <c r="AX190" s="10" t="s">
        <v>82</v>
      </c>
      <c r="AY190" s="149" t="s">
        <v>147</v>
      </c>
    </row>
    <row r="191" spans="1:65" s="2" customFormat="1" ht="31.5" customHeight="1">
      <c r="A191" s="25"/>
      <c r="B191" s="134"/>
      <c r="C191" s="135" t="s">
        <v>301</v>
      </c>
      <c r="D191" s="135" t="s">
        <v>150</v>
      </c>
      <c r="E191" s="136" t="s">
        <v>302</v>
      </c>
      <c r="F191" s="137" t="s">
        <v>780</v>
      </c>
      <c r="G191" s="138" t="s">
        <v>299</v>
      </c>
      <c r="H191" s="139">
        <v>1</v>
      </c>
      <c r="I191" s="331"/>
      <c r="J191" s="140">
        <f>ROUND(I191*H191,2)</f>
        <v>0</v>
      </c>
      <c r="K191" s="137" t="s">
        <v>1</v>
      </c>
      <c r="L191" s="26"/>
      <c r="M191" s="141" t="s">
        <v>1</v>
      </c>
      <c r="N191" s="142" t="s">
        <v>39</v>
      </c>
      <c r="O191" s="143">
        <v>0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5" t="s">
        <v>221</v>
      </c>
      <c r="AT191" s="145" t="s">
        <v>150</v>
      </c>
      <c r="AU191" s="145" t="s">
        <v>84</v>
      </c>
      <c r="AY191" s="13" t="s">
        <v>147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3" t="s">
        <v>82</v>
      </c>
      <c r="BK191" s="146">
        <f>ROUND(I191*H191,2)</f>
        <v>0</v>
      </c>
      <c r="BL191" s="13" t="s">
        <v>221</v>
      </c>
      <c r="BM191" s="145" t="s">
        <v>303</v>
      </c>
    </row>
    <row r="192" spans="2:51" s="10" customFormat="1" ht="12">
      <c r="B192" s="147"/>
      <c r="D192" s="148" t="s">
        <v>157</v>
      </c>
      <c r="E192" s="149" t="s">
        <v>1</v>
      </c>
      <c r="F192" s="150" t="s">
        <v>778</v>
      </c>
      <c r="H192" s="151">
        <v>1</v>
      </c>
      <c r="L192" s="147"/>
      <c r="M192" s="152"/>
      <c r="N192" s="153"/>
      <c r="O192" s="153"/>
      <c r="P192" s="153"/>
      <c r="Q192" s="153"/>
      <c r="R192" s="153"/>
      <c r="S192" s="153"/>
      <c r="T192" s="154"/>
      <c r="AT192" s="149" t="s">
        <v>157</v>
      </c>
      <c r="AU192" s="149" t="s">
        <v>84</v>
      </c>
      <c r="AV192" s="10" t="s">
        <v>84</v>
      </c>
      <c r="AW192" s="10" t="s">
        <v>30</v>
      </c>
      <c r="AX192" s="10" t="s">
        <v>82</v>
      </c>
      <c r="AY192" s="149" t="s">
        <v>147</v>
      </c>
    </row>
    <row r="193" spans="1:65" s="2" customFormat="1" ht="24.2" customHeight="1">
      <c r="A193" s="25"/>
      <c r="B193" s="134"/>
      <c r="C193" s="135" t="s">
        <v>314</v>
      </c>
      <c r="D193" s="135" t="s">
        <v>150</v>
      </c>
      <c r="E193" s="136" t="s">
        <v>315</v>
      </c>
      <c r="F193" s="137" t="s">
        <v>316</v>
      </c>
      <c r="G193" s="138" t="s">
        <v>317</v>
      </c>
      <c r="H193" s="139">
        <v>287</v>
      </c>
      <c r="I193" s="331"/>
      <c r="J193" s="140">
        <f>ROUND(I193*H193,2)</f>
        <v>0</v>
      </c>
      <c r="K193" s="137" t="s">
        <v>154</v>
      </c>
      <c r="L193" s="26"/>
      <c r="M193" s="141" t="s">
        <v>1</v>
      </c>
      <c r="N193" s="142" t="s">
        <v>39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5" t="s">
        <v>221</v>
      </c>
      <c r="AT193" s="145" t="s">
        <v>150</v>
      </c>
      <c r="AU193" s="145" t="s">
        <v>84</v>
      </c>
      <c r="AY193" s="13" t="s">
        <v>147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3" t="s">
        <v>82</v>
      </c>
      <c r="BK193" s="146">
        <f>ROUND(I193*H193,2)</f>
        <v>0</v>
      </c>
      <c r="BL193" s="13" t="s">
        <v>221</v>
      </c>
      <c r="BM193" s="145" t="s">
        <v>318</v>
      </c>
    </row>
    <row r="194" spans="2:63" s="9" customFormat="1" ht="22.9" customHeight="1">
      <c r="B194" s="122"/>
      <c r="D194" s="123" t="s">
        <v>73</v>
      </c>
      <c r="E194" s="132" t="s">
        <v>319</v>
      </c>
      <c r="F194" s="132" t="s">
        <v>320</v>
      </c>
      <c r="J194" s="133">
        <f>BK194</f>
        <v>0</v>
      </c>
      <c r="L194" s="122"/>
      <c r="M194" s="126"/>
      <c r="N194" s="127"/>
      <c r="O194" s="127"/>
      <c r="P194" s="128">
        <f>SUM(P195:P211)</f>
        <v>2.967</v>
      </c>
      <c r="Q194" s="127"/>
      <c r="R194" s="128">
        <f>SUM(R195:R211)</f>
        <v>0</v>
      </c>
      <c r="S194" s="127"/>
      <c r="T194" s="129">
        <f>SUM(T195:T211)</f>
        <v>0.079</v>
      </c>
      <c r="AR194" s="123" t="s">
        <v>84</v>
      </c>
      <c r="AT194" s="130" t="s">
        <v>73</v>
      </c>
      <c r="AU194" s="130" t="s">
        <v>82</v>
      </c>
      <c r="AY194" s="123" t="s">
        <v>147</v>
      </c>
      <c r="BK194" s="131">
        <f>SUM(BK195:BK211)</f>
        <v>0</v>
      </c>
    </row>
    <row r="195" spans="1:65" s="2" customFormat="1" ht="24.2" customHeight="1">
      <c r="A195" s="25"/>
      <c r="B195" s="134"/>
      <c r="C195" s="135" t="s">
        <v>321</v>
      </c>
      <c r="D195" s="135" t="s">
        <v>150</v>
      </c>
      <c r="E195" s="136" t="s">
        <v>322</v>
      </c>
      <c r="F195" s="137" t="s">
        <v>768</v>
      </c>
      <c r="G195" s="138" t="s">
        <v>299</v>
      </c>
      <c r="H195" s="139">
        <v>1</v>
      </c>
      <c r="I195" s="331"/>
      <c r="J195" s="140">
        <f>ROUND(I195*H195,2)</f>
        <v>0</v>
      </c>
      <c r="K195" s="137" t="s">
        <v>1</v>
      </c>
      <c r="L195" s="26"/>
      <c r="M195" s="141" t="s">
        <v>1</v>
      </c>
      <c r="N195" s="142" t="s">
        <v>39</v>
      </c>
      <c r="O195" s="143">
        <v>0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5" t="s">
        <v>221</v>
      </c>
      <c r="AT195" s="145" t="s">
        <v>150</v>
      </c>
      <c r="AU195" s="145" t="s">
        <v>84</v>
      </c>
      <c r="AY195" s="13" t="s">
        <v>147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3" t="s">
        <v>82</v>
      </c>
      <c r="BK195" s="146">
        <f>ROUND(I195*H195,2)</f>
        <v>0</v>
      </c>
      <c r="BL195" s="13" t="s">
        <v>221</v>
      </c>
      <c r="BM195" s="145" t="s">
        <v>323</v>
      </c>
    </row>
    <row r="196" spans="2:51" s="10" customFormat="1" ht="12">
      <c r="B196" s="147"/>
      <c r="D196" s="148" t="s">
        <v>157</v>
      </c>
      <c r="E196" s="149" t="s">
        <v>1</v>
      </c>
      <c r="F196" s="150" t="s">
        <v>770</v>
      </c>
      <c r="H196" s="151">
        <v>1</v>
      </c>
      <c r="L196" s="147"/>
      <c r="M196" s="152"/>
      <c r="N196" s="153"/>
      <c r="O196" s="153"/>
      <c r="P196" s="153"/>
      <c r="Q196" s="153"/>
      <c r="R196" s="153"/>
      <c r="S196" s="153"/>
      <c r="T196" s="154"/>
      <c r="AT196" s="149" t="s">
        <v>157</v>
      </c>
      <c r="AU196" s="149" t="s">
        <v>84</v>
      </c>
      <c r="AV196" s="10" t="s">
        <v>84</v>
      </c>
      <c r="AW196" s="10" t="s">
        <v>30</v>
      </c>
      <c r="AX196" s="10" t="s">
        <v>82</v>
      </c>
      <c r="AY196" s="149" t="s">
        <v>147</v>
      </c>
    </row>
    <row r="197" spans="1:65" s="2" customFormat="1" ht="28.5" customHeight="1">
      <c r="A197" s="25"/>
      <c r="B197" s="134"/>
      <c r="C197" s="135" t="s">
        <v>324</v>
      </c>
      <c r="D197" s="135" t="s">
        <v>150</v>
      </c>
      <c r="E197" s="136" t="s">
        <v>325</v>
      </c>
      <c r="F197" s="137" t="s">
        <v>773</v>
      </c>
      <c r="G197" s="138" t="s">
        <v>299</v>
      </c>
      <c r="H197" s="139">
        <v>1</v>
      </c>
      <c r="I197" s="331"/>
      <c r="J197" s="140">
        <f>ROUND(I197*H197,2)</f>
        <v>0</v>
      </c>
      <c r="K197" s="137" t="s">
        <v>1</v>
      </c>
      <c r="L197" s="26"/>
      <c r="M197" s="141" t="s">
        <v>1</v>
      </c>
      <c r="N197" s="142" t="s">
        <v>39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5" t="s">
        <v>221</v>
      </c>
      <c r="AT197" s="145" t="s">
        <v>150</v>
      </c>
      <c r="AU197" s="145" t="s">
        <v>84</v>
      </c>
      <c r="AY197" s="13" t="s">
        <v>147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3" t="s">
        <v>82</v>
      </c>
      <c r="BK197" s="146">
        <f>ROUND(I197*H197,2)</f>
        <v>0</v>
      </c>
      <c r="BL197" s="13" t="s">
        <v>221</v>
      </c>
      <c r="BM197" s="145" t="s">
        <v>326</v>
      </c>
    </row>
    <row r="198" spans="2:51" s="10" customFormat="1" ht="12">
      <c r="B198" s="147"/>
      <c r="D198" s="148" t="s">
        <v>157</v>
      </c>
      <c r="E198" s="149" t="s">
        <v>1</v>
      </c>
      <c r="F198" s="150" t="s">
        <v>771</v>
      </c>
      <c r="H198" s="151">
        <v>1</v>
      </c>
      <c r="L198" s="147"/>
      <c r="M198" s="152"/>
      <c r="N198" s="153"/>
      <c r="O198" s="153"/>
      <c r="P198" s="153"/>
      <c r="Q198" s="153"/>
      <c r="R198" s="153"/>
      <c r="S198" s="153"/>
      <c r="T198" s="154"/>
      <c r="AT198" s="149" t="s">
        <v>157</v>
      </c>
      <c r="AU198" s="149" t="s">
        <v>84</v>
      </c>
      <c r="AV198" s="10" t="s">
        <v>84</v>
      </c>
      <c r="AW198" s="10" t="s">
        <v>30</v>
      </c>
      <c r="AX198" s="10" t="s">
        <v>82</v>
      </c>
      <c r="AY198" s="149" t="s">
        <v>147</v>
      </c>
    </row>
    <row r="199" spans="1:65" s="2" customFormat="1" ht="24.2" customHeight="1">
      <c r="A199" s="25"/>
      <c r="B199" s="134"/>
      <c r="C199" s="135" t="s">
        <v>374</v>
      </c>
      <c r="D199" s="135" t="s">
        <v>150</v>
      </c>
      <c r="E199" s="136" t="s">
        <v>465</v>
      </c>
      <c r="F199" s="137" t="s">
        <v>466</v>
      </c>
      <c r="G199" s="138" t="s">
        <v>299</v>
      </c>
      <c r="H199" s="139">
        <v>1</v>
      </c>
      <c r="I199" s="331"/>
      <c r="J199" s="140">
        <f>ROUND(I199*H199,2)</f>
        <v>0</v>
      </c>
      <c r="K199" s="137" t="s">
        <v>1</v>
      </c>
      <c r="L199" s="26"/>
      <c r="M199" s="141" t="s">
        <v>1</v>
      </c>
      <c r="N199" s="142" t="s">
        <v>39</v>
      </c>
      <c r="O199" s="143">
        <v>0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5" t="s">
        <v>221</v>
      </c>
      <c r="AT199" s="145" t="s">
        <v>150</v>
      </c>
      <c r="AU199" s="145" t="s">
        <v>84</v>
      </c>
      <c r="AY199" s="13" t="s">
        <v>147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3" t="s">
        <v>82</v>
      </c>
      <c r="BK199" s="146">
        <f>ROUND(I199*H199,2)</f>
        <v>0</v>
      </c>
      <c r="BL199" s="13" t="s">
        <v>221</v>
      </c>
      <c r="BM199" s="145" t="s">
        <v>467</v>
      </c>
    </row>
    <row r="200" spans="2:51" s="10" customFormat="1" ht="12">
      <c r="B200" s="147"/>
      <c r="D200" s="148" t="s">
        <v>157</v>
      </c>
      <c r="E200" s="149" t="s">
        <v>1</v>
      </c>
      <c r="F200" s="150" t="s">
        <v>468</v>
      </c>
      <c r="H200" s="151">
        <v>1</v>
      </c>
      <c r="L200" s="147"/>
      <c r="M200" s="152"/>
      <c r="N200" s="153"/>
      <c r="O200" s="153"/>
      <c r="P200" s="153"/>
      <c r="Q200" s="153"/>
      <c r="R200" s="153"/>
      <c r="S200" s="153"/>
      <c r="T200" s="154"/>
      <c r="AT200" s="149" t="s">
        <v>157</v>
      </c>
      <c r="AU200" s="149" t="s">
        <v>84</v>
      </c>
      <c r="AV200" s="10" t="s">
        <v>84</v>
      </c>
      <c r="AW200" s="10" t="s">
        <v>30</v>
      </c>
      <c r="AX200" s="10" t="s">
        <v>82</v>
      </c>
      <c r="AY200" s="149" t="s">
        <v>147</v>
      </c>
    </row>
    <row r="201" spans="1:65" s="2" customFormat="1" ht="24.2" customHeight="1">
      <c r="A201" s="25"/>
      <c r="B201" s="134"/>
      <c r="C201" s="135" t="s">
        <v>327</v>
      </c>
      <c r="D201" s="135" t="s">
        <v>150</v>
      </c>
      <c r="E201" s="136" t="s">
        <v>328</v>
      </c>
      <c r="F201" s="137" t="s">
        <v>329</v>
      </c>
      <c r="G201" s="138" t="s">
        <v>299</v>
      </c>
      <c r="H201" s="139">
        <v>1</v>
      </c>
      <c r="I201" s="331"/>
      <c r="J201" s="140">
        <f>ROUND(I201*H201,2)</f>
        <v>0</v>
      </c>
      <c r="K201" s="137" t="s">
        <v>1</v>
      </c>
      <c r="L201" s="26"/>
      <c r="M201" s="141" t="s">
        <v>1</v>
      </c>
      <c r="N201" s="142" t="s">
        <v>39</v>
      </c>
      <c r="O201" s="143">
        <v>0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5" t="s">
        <v>221</v>
      </c>
      <c r="AT201" s="145" t="s">
        <v>150</v>
      </c>
      <c r="AU201" s="145" t="s">
        <v>84</v>
      </c>
      <c r="AY201" s="13" t="s">
        <v>147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3" t="s">
        <v>82</v>
      </c>
      <c r="BK201" s="146">
        <f>ROUND(I201*H201,2)</f>
        <v>0</v>
      </c>
      <c r="BL201" s="13" t="s">
        <v>221</v>
      </c>
      <c r="BM201" s="145" t="s">
        <v>330</v>
      </c>
    </row>
    <row r="202" spans="2:51" s="10" customFormat="1" ht="12">
      <c r="B202" s="147"/>
      <c r="D202" s="148" t="s">
        <v>157</v>
      </c>
      <c r="E202" s="149" t="s">
        <v>1</v>
      </c>
      <c r="F202" s="150" t="s">
        <v>331</v>
      </c>
      <c r="H202" s="151">
        <v>1</v>
      </c>
      <c r="L202" s="147"/>
      <c r="M202" s="152"/>
      <c r="N202" s="153"/>
      <c r="O202" s="153"/>
      <c r="P202" s="153"/>
      <c r="Q202" s="153"/>
      <c r="R202" s="153"/>
      <c r="S202" s="153"/>
      <c r="T202" s="154"/>
      <c r="AT202" s="149" t="s">
        <v>157</v>
      </c>
      <c r="AU202" s="149" t="s">
        <v>84</v>
      </c>
      <c r="AV202" s="10" t="s">
        <v>84</v>
      </c>
      <c r="AW202" s="10" t="s">
        <v>30</v>
      </c>
      <c r="AX202" s="10" t="s">
        <v>82</v>
      </c>
      <c r="AY202" s="149" t="s">
        <v>147</v>
      </c>
    </row>
    <row r="203" spans="1:65" s="2" customFormat="1" ht="21.75" customHeight="1">
      <c r="A203" s="25"/>
      <c r="B203" s="134"/>
      <c r="C203" s="135" t="s">
        <v>332</v>
      </c>
      <c r="D203" s="135" t="s">
        <v>150</v>
      </c>
      <c r="E203" s="136" t="s">
        <v>333</v>
      </c>
      <c r="F203" s="137" t="s">
        <v>334</v>
      </c>
      <c r="G203" s="138" t="s">
        <v>335</v>
      </c>
      <c r="H203" s="139">
        <v>7.5</v>
      </c>
      <c r="I203" s="331"/>
      <c r="J203" s="140">
        <f>ROUND(I203*H203,2)</f>
        <v>0</v>
      </c>
      <c r="K203" s="137" t="s">
        <v>1</v>
      </c>
      <c r="L203" s="26"/>
      <c r="M203" s="141" t="s">
        <v>1</v>
      </c>
      <c r="N203" s="142" t="s">
        <v>40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5" t="s">
        <v>221</v>
      </c>
      <c r="AT203" s="145" t="s">
        <v>150</v>
      </c>
      <c r="AU203" s="145" t="s">
        <v>84</v>
      </c>
      <c r="AY203" s="13" t="s">
        <v>147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3" t="s">
        <v>84</v>
      </c>
      <c r="BK203" s="146">
        <f>ROUND(I203*H203,2)</f>
        <v>0</v>
      </c>
      <c r="BL203" s="13" t="s">
        <v>221</v>
      </c>
      <c r="BM203" s="145" t="s">
        <v>336</v>
      </c>
    </row>
    <row r="204" spans="2:51" s="10" customFormat="1" ht="12">
      <c r="B204" s="147"/>
      <c r="D204" s="148" t="s">
        <v>157</v>
      </c>
      <c r="E204" s="149" t="s">
        <v>1</v>
      </c>
      <c r="F204" s="150" t="s">
        <v>337</v>
      </c>
      <c r="H204" s="151">
        <v>7.5</v>
      </c>
      <c r="L204" s="147"/>
      <c r="M204" s="152"/>
      <c r="N204" s="153"/>
      <c r="O204" s="153"/>
      <c r="P204" s="153"/>
      <c r="Q204" s="153"/>
      <c r="R204" s="153"/>
      <c r="S204" s="153"/>
      <c r="T204" s="154"/>
      <c r="AT204" s="149" t="s">
        <v>157</v>
      </c>
      <c r="AU204" s="149" t="s">
        <v>84</v>
      </c>
      <c r="AV204" s="10" t="s">
        <v>84</v>
      </c>
      <c r="AW204" s="10" t="s">
        <v>30</v>
      </c>
      <c r="AX204" s="10" t="s">
        <v>82</v>
      </c>
      <c r="AY204" s="149" t="s">
        <v>147</v>
      </c>
    </row>
    <row r="205" spans="1:65" s="2" customFormat="1" ht="24.2" customHeight="1">
      <c r="A205" s="25"/>
      <c r="B205" s="134"/>
      <c r="C205" s="135" t="s">
        <v>338</v>
      </c>
      <c r="D205" s="135" t="s">
        <v>150</v>
      </c>
      <c r="E205" s="136" t="s">
        <v>339</v>
      </c>
      <c r="F205" s="137" t="s">
        <v>610</v>
      </c>
      <c r="G205" s="138" t="s">
        <v>299</v>
      </c>
      <c r="H205" s="139">
        <v>1</v>
      </c>
      <c r="I205" s="331"/>
      <c r="J205" s="140">
        <f>ROUND(I205*H205,2)</f>
        <v>0</v>
      </c>
      <c r="K205" s="137" t="s">
        <v>1</v>
      </c>
      <c r="L205" s="26"/>
      <c r="M205" s="141" t="s">
        <v>1</v>
      </c>
      <c r="N205" s="142" t="s">
        <v>40</v>
      </c>
      <c r="O205" s="143">
        <v>0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5" t="s">
        <v>221</v>
      </c>
      <c r="AT205" s="145" t="s">
        <v>150</v>
      </c>
      <c r="AU205" s="145" t="s">
        <v>84</v>
      </c>
      <c r="AY205" s="13" t="s">
        <v>147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3" t="s">
        <v>84</v>
      </c>
      <c r="BK205" s="146">
        <f>ROUND(I205*H205,2)</f>
        <v>0</v>
      </c>
      <c r="BL205" s="13" t="s">
        <v>221</v>
      </c>
      <c r="BM205" s="145" t="s">
        <v>340</v>
      </c>
    </row>
    <row r="206" spans="2:51" s="10" customFormat="1" ht="12">
      <c r="B206" s="147"/>
      <c r="D206" s="148" t="s">
        <v>157</v>
      </c>
      <c r="E206" s="149" t="s">
        <v>1</v>
      </c>
      <c r="F206" s="150" t="s">
        <v>341</v>
      </c>
      <c r="H206" s="151">
        <v>1</v>
      </c>
      <c r="L206" s="147"/>
      <c r="M206" s="152"/>
      <c r="N206" s="153"/>
      <c r="O206" s="153"/>
      <c r="P206" s="153"/>
      <c r="Q206" s="153"/>
      <c r="R206" s="153"/>
      <c r="S206" s="153"/>
      <c r="T206" s="154"/>
      <c r="AT206" s="149" t="s">
        <v>157</v>
      </c>
      <c r="AU206" s="149" t="s">
        <v>84</v>
      </c>
      <c r="AV206" s="10" t="s">
        <v>84</v>
      </c>
      <c r="AW206" s="10" t="s">
        <v>30</v>
      </c>
      <c r="AX206" s="10" t="s">
        <v>82</v>
      </c>
      <c r="AY206" s="149" t="s">
        <v>147</v>
      </c>
    </row>
    <row r="207" spans="1:65" s="2" customFormat="1" ht="21.75" customHeight="1">
      <c r="A207" s="25"/>
      <c r="B207" s="134"/>
      <c r="C207" s="135" t="s">
        <v>342</v>
      </c>
      <c r="D207" s="135" t="s">
        <v>150</v>
      </c>
      <c r="E207" s="136" t="s">
        <v>343</v>
      </c>
      <c r="F207" s="137" t="s">
        <v>344</v>
      </c>
      <c r="G207" s="138" t="s">
        <v>280</v>
      </c>
      <c r="H207" s="139">
        <v>4</v>
      </c>
      <c r="I207" s="331"/>
      <c r="J207" s="140">
        <f>ROUND(I207*H207,2)</f>
        <v>0</v>
      </c>
      <c r="K207" s="137" t="s">
        <v>154</v>
      </c>
      <c r="L207" s="26"/>
      <c r="M207" s="141" t="s">
        <v>1</v>
      </c>
      <c r="N207" s="142" t="s">
        <v>40</v>
      </c>
      <c r="O207" s="143">
        <v>0.6</v>
      </c>
      <c r="P207" s="143">
        <f>O207*H207</f>
        <v>2.4</v>
      </c>
      <c r="Q207" s="143">
        <v>0</v>
      </c>
      <c r="R207" s="143">
        <f>Q207*H207</f>
        <v>0</v>
      </c>
      <c r="S207" s="143">
        <v>0.013</v>
      </c>
      <c r="T207" s="144">
        <f>S207*H207</f>
        <v>0.052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5" t="s">
        <v>221</v>
      </c>
      <c r="AT207" s="145" t="s">
        <v>150</v>
      </c>
      <c r="AU207" s="145" t="s">
        <v>84</v>
      </c>
      <c r="AY207" s="13" t="s">
        <v>147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3" t="s">
        <v>84</v>
      </c>
      <c r="BK207" s="146">
        <f>ROUND(I207*H207,2)</f>
        <v>0</v>
      </c>
      <c r="BL207" s="13" t="s">
        <v>221</v>
      </c>
      <c r="BM207" s="145" t="s">
        <v>345</v>
      </c>
    </row>
    <row r="208" spans="2:51" s="10" customFormat="1" ht="12">
      <c r="B208" s="147"/>
      <c r="D208" s="148" t="s">
        <v>157</v>
      </c>
      <c r="E208" s="149" t="s">
        <v>1</v>
      </c>
      <c r="F208" s="150" t="s">
        <v>612</v>
      </c>
      <c r="H208" s="151">
        <v>4</v>
      </c>
      <c r="L208" s="147"/>
      <c r="M208" s="152"/>
      <c r="N208" s="153"/>
      <c r="O208" s="153"/>
      <c r="P208" s="153"/>
      <c r="Q208" s="153"/>
      <c r="R208" s="153"/>
      <c r="S208" s="153"/>
      <c r="T208" s="154"/>
      <c r="AT208" s="149" t="s">
        <v>157</v>
      </c>
      <c r="AU208" s="149" t="s">
        <v>84</v>
      </c>
      <c r="AV208" s="10" t="s">
        <v>84</v>
      </c>
      <c r="AW208" s="10" t="s">
        <v>30</v>
      </c>
      <c r="AX208" s="10" t="s">
        <v>82</v>
      </c>
      <c r="AY208" s="149" t="s">
        <v>147</v>
      </c>
    </row>
    <row r="209" spans="1:65" s="2" customFormat="1" ht="16.5" customHeight="1">
      <c r="A209" s="25"/>
      <c r="B209" s="134"/>
      <c r="C209" s="135" t="s">
        <v>469</v>
      </c>
      <c r="D209" s="135" t="s">
        <v>150</v>
      </c>
      <c r="E209" s="136" t="s">
        <v>470</v>
      </c>
      <c r="F209" s="137" t="s">
        <v>471</v>
      </c>
      <c r="G209" s="138" t="s">
        <v>153</v>
      </c>
      <c r="H209" s="139">
        <v>1.35</v>
      </c>
      <c r="I209" s="331"/>
      <c r="J209" s="140">
        <f>ROUND(I209*H209,2)</f>
        <v>0</v>
      </c>
      <c r="K209" s="137" t="s">
        <v>154</v>
      </c>
      <c r="L209" s="26"/>
      <c r="M209" s="141" t="s">
        <v>1</v>
      </c>
      <c r="N209" s="142" t="s">
        <v>39</v>
      </c>
      <c r="O209" s="143">
        <v>0.42</v>
      </c>
      <c r="P209" s="143">
        <f>O209*H209</f>
        <v>0.5670000000000001</v>
      </c>
      <c r="Q209" s="143">
        <v>0</v>
      </c>
      <c r="R209" s="143">
        <f>Q209*H209</f>
        <v>0</v>
      </c>
      <c r="S209" s="143">
        <v>0.02</v>
      </c>
      <c r="T209" s="144">
        <f>S209*H209</f>
        <v>0.027000000000000003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45" t="s">
        <v>221</v>
      </c>
      <c r="AT209" s="145" t="s">
        <v>150</v>
      </c>
      <c r="AU209" s="145" t="s">
        <v>84</v>
      </c>
      <c r="AY209" s="13" t="s">
        <v>147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3" t="s">
        <v>82</v>
      </c>
      <c r="BK209" s="146">
        <f>ROUND(I209*H209,2)</f>
        <v>0</v>
      </c>
      <c r="BL209" s="13" t="s">
        <v>221</v>
      </c>
      <c r="BM209" s="145" t="s">
        <v>472</v>
      </c>
    </row>
    <row r="210" spans="2:51" s="10" customFormat="1" ht="12">
      <c r="B210" s="147"/>
      <c r="D210" s="148" t="s">
        <v>157</v>
      </c>
      <c r="E210" s="149" t="s">
        <v>1</v>
      </c>
      <c r="F210" s="150" t="s">
        <v>473</v>
      </c>
      <c r="H210" s="151">
        <v>1.35</v>
      </c>
      <c r="I210" s="426"/>
      <c r="L210" s="147"/>
      <c r="M210" s="152"/>
      <c r="N210" s="153"/>
      <c r="O210" s="153"/>
      <c r="P210" s="153"/>
      <c r="Q210" s="153"/>
      <c r="R210" s="153"/>
      <c r="S210" s="153"/>
      <c r="T210" s="154"/>
      <c r="AT210" s="149" t="s">
        <v>157</v>
      </c>
      <c r="AU210" s="149" t="s">
        <v>84</v>
      </c>
      <c r="AV210" s="10" t="s">
        <v>84</v>
      </c>
      <c r="AW210" s="10" t="s">
        <v>30</v>
      </c>
      <c r="AX210" s="10" t="s">
        <v>82</v>
      </c>
      <c r="AY210" s="149" t="s">
        <v>147</v>
      </c>
    </row>
    <row r="211" spans="1:65" s="2" customFormat="1" ht="24.2" customHeight="1">
      <c r="A211" s="25"/>
      <c r="B211" s="134"/>
      <c r="C211" s="135" t="s">
        <v>346</v>
      </c>
      <c r="D211" s="135" t="s">
        <v>150</v>
      </c>
      <c r="E211" s="136" t="s">
        <v>347</v>
      </c>
      <c r="F211" s="137" t="s">
        <v>348</v>
      </c>
      <c r="G211" s="138" t="s">
        <v>317</v>
      </c>
      <c r="H211" s="139">
        <v>1282.061</v>
      </c>
      <c r="I211" s="331"/>
      <c r="J211" s="140">
        <f>ROUND(I211*H211,2)</f>
        <v>0</v>
      </c>
      <c r="K211" s="137" t="s">
        <v>154</v>
      </c>
      <c r="L211" s="26"/>
      <c r="M211" s="141" t="s">
        <v>1</v>
      </c>
      <c r="N211" s="142" t="s">
        <v>39</v>
      </c>
      <c r="O211" s="143">
        <v>0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5" t="s">
        <v>221</v>
      </c>
      <c r="AT211" s="145" t="s">
        <v>150</v>
      </c>
      <c r="AU211" s="145" t="s">
        <v>84</v>
      </c>
      <c r="AY211" s="13" t="s">
        <v>147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3" t="s">
        <v>82</v>
      </c>
      <c r="BK211" s="146">
        <f>ROUND(I211*H211,2)</f>
        <v>0</v>
      </c>
      <c r="BL211" s="13" t="s">
        <v>221</v>
      </c>
      <c r="BM211" s="145" t="s">
        <v>349</v>
      </c>
    </row>
    <row r="212" spans="2:63" s="9" customFormat="1" ht="22.9" customHeight="1">
      <c r="B212" s="122"/>
      <c r="D212" s="123" t="s">
        <v>73</v>
      </c>
      <c r="E212" s="132" t="s">
        <v>350</v>
      </c>
      <c r="F212" s="132" t="s">
        <v>351</v>
      </c>
      <c r="J212" s="133">
        <f>BK212+J226+J227</f>
        <v>0</v>
      </c>
      <c r="L212" s="122"/>
      <c r="M212" s="126"/>
      <c r="N212" s="127"/>
      <c r="O212" s="127"/>
      <c r="P212" s="128">
        <f>SUM(P213:P226)</f>
        <v>44.15987</v>
      </c>
      <c r="Q212" s="127"/>
      <c r="R212" s="128">
        <f>SUM(R213:R226)</f>
        <v>1.61295675</v>
      </c>
      <c r="S212" s="127"/>
      <c r="T212" s="129">
        <f>SUM(T213:T226)</f>
        <v>0</v>
      </c>
      <c r="AR212" s="123" t="s">
        <v>84</v>
      </c>
      <c r="AT212" s="130" t="s">
        <v>73</v>
      </c>
      <c r="AU212" s="130" t="s">
        <v>82</v>
      </c>
      <c r="AY212" s="123" t="s">
        <v>147</v>
      </c>
      <c r="BK212" s="131">
        <f>SUM(BK213:BK226)</f>
        <v>0</v>
      </c>
    </row>
    <row r="213" spans="1:65" s="2" customFormat="1" ht="16.5" customHeight="1">
      <c r="A213" s="25"/>
      <c r="B213" s="134"/>
      <c r="C213" s="135" t="s">
        <v>352</v>
      </c>
      <c r="D213" s="135" t="s">
        <v>150</v>
      </c>
      <c r="E213" s="136" t="s">
        <v>353</v>
      </c>
      <c r="F213" s="137" t="s">
        <v>354</v>
      </c>
      <c r="G213" s="138" t="s">
        <v>153</v>
      </c>
      <c r="H213" s="139">
        <v>52.095</v>
      </c>
      <c r="I213" s="331"/>
      <c r="J213" s="140">
        <f>ROUND(I213*H213,2)</f>
        <v>0</v>
      </c>
      <c r="K213" s="137" t="s">
        <v>154</v>
      </c>
      <c r="L213" s="26"/>
      <c r="M213" s="141" t="s">
        <v>1</v>
      </c>
      <c r="N213" s="142" t="s">
        <v>40</v>
      </c>
      <c r="O213" s="143">
        <v>0.044</v>
      </c>
      <c r="P213" s="143">
        <f>O213*H213</f>
        <v>2.2921799999999997</v>
      </c>
      <c r="Q213" s="143">
        <v>0.0003</v>
      </c>
      <c r="R213" s="143">
        <f>Q213*H213</f>
        <v>0.015628499999999997</v>
      </c>
      <c r="S213" s="143">
        <v>0</v>
      </c>
      <c r="T213" s="144">
        <f>S213*H213</f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5" t="s">
        <v>221</v>
      </c>
      <c r="AT213" s="145" t="s">
        <v>150</v>
      </c>
      <c r="AU213" s="145" t="s">
        <v>84</v>
      </c>
      <c r="AY213" s="13" t="s">
        <v>147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3" t="s">
        <v>84</v>
      </c>
      <c r="BK213" s="146">
        <f>ROUND(I213*H213,2)</f>
        <v>0</v>
      </c>
      <c r="BL213" s="13" t="s">
        <v>221</v>
      </c>
      <c r="BM213" s="145" t="s">
        <v>355</v>
      </c>
    </row>
    <row r="214" spans="2:51" s="10" customFormat="1" ht="12">
      <c r="B214" s="147"/>
      <c r="D214" s="148" t="s">
        <v>157</v>
      </c>
      <c r="E214" s="149" t="s">
        <v>1</v>
      </c>
      <c r="F214" s="150" t="s">
        <v>356</v>
      </c>
      <c r="H214" s="151">
        <v>9.315</v>
      </c>
      <c r="L214" s="147"/>
      <c r="M214" s="152"/>
      <c r="N214" s="153"/>
      <c r="O214" s="153"/>
      <c r="P214" s="153"/>
      <c r="Q214" s="153"/>
      <c r="R214" s="153"/>
      <c r="S214" s="153"/>
      <c r="T214" s="154"/>
      <c r="AT214" s="149" t="s">
        <v>157</v>
      </c>
      <c r="AU214" s="149" t="s">
        <v>84</v>
      </c>
      <c r="AV214" s="10" t="s">
        <v>84</v>
      </c>
      <c r="AW214" s="10" t="s">
        <v>30</v>
      </c>
      <c r="AX214" s="10" t="s">
        <v>74</v>
      </c>
      <c r="AY214" s="149" t="s">
        <v>147</v>
      </c>
    </row>
    <row r="215" spans="2:51" s="10" customFormat="1" ht="12">
      <c r="B215" s="147"/>
      <c r="D215" s="148" t="s">
        <v>157</v>
      </c>
      <c r="E215" s="149" t="s">
        <v>1</v>
      </c>
      <c r="F215" s="150" t="s">
        <v>357</v>
      </c>
      <c r="H215" s="151">
        <v>21.62</v>
      </c>
      <c r="L215" s="147"/>
      <c r="M215" s="152"/>
      <c r="N215" s="153"/>
      <c r="O215" s="153"/>
      <c r="P215" s="153"/>
      <c r="Q215" s="153"/>
      <c r="R215" s="153"/>
      <c r="S215" s="153"/>
      <c r="T215" s="154"/>
      <c r="AT215" s="149" t="s">
        <v>157</v>
      </c>
      <c r="AU215" s="149" t="s">
        <v>84</v>
      </c>
      <c r="AV215" s="10" t="s">
        <v>84</v>
      </c>
      <c r="AW215" s="10" t="s">
        <v>30</v>
      </c>
      <c r="AX215" s="10" t="s">
        <v>74</v>
      </c>
      <c r="AY215" s="149" t="s">
        <v>147</v>
      </c>
    </row>
    <row r="216" spans="2:51" s="10" customFormat="1" ht="12">
      <c r="B216" s="147"/>
      <c r="D216" s="148" t="s">
        <v>157</v>
      </c>
      <c r="E216" s="149" t="s">
        <v>1</v>
      </c>
      <c r="F216" s="150" t="s">
        <v>358</v>
      </c>
      <c r="H216" s="151">
        <v>21.16</v>
      </c>
      <c r="L216" s="147"/>
      <c r="M216" s="152"/>
      <c r="N216" s="153"/>
      <c r="O216" s="153"/>
      <c r="P216" s="153"/>
      <c r="Q216" s="153"/>
      <c r="R216" s="153"/>
      <c r="S216" s="153"/>
      <c r="T216" s="154"/>
      <c r="AT216" s="149" t="s">
        <v>157</v>
      </c>
      <c r="AU216" s="149" t="s">
        <v>84</v>
      </c>
      <c r="AV216" s="10" t="s">
        <v>84</v>
      </c>
      <c r="AW216" s="10" t="s">
        <v>30</v>
      </c>
      <c r="AX216" s="10" t="s">
        <v>74</v>
      </c>
      <c r="AY216" s="149" t="s">
        <v>147</v>
      </c>
    </row>
    <row r="217" spans="2:51" s="11" customFormat="1" ht="12">
      <c r="B217" s="155"/>
      <c r="D217" s="148" t="s">
        <v>157</v>
      </c>
      <c r="E217" s="156" t="s">
        <v>1</v>
      </c>
      <c r="F217" s="157" t="s">
        <v>359</v>
      </c>
      <c r="H217" s="158">
        <v>52.095</v>
      </c>
      <c r="L217" s="155"/>
      <c r="M217" s="159"/>
      <c r="N217" s="160"/>
      <c r="O217" s="160"/>
      <c r="P217" s="160"/>
      <c r="Q217" s="160"/>
      <c r="R217" s="160"/>
      <c r="S217" s="160"/>
      <c r="T217" s="161"/>
      <c r="AT217" s="156" t="s">
        <v>157</v>
      </c>
      <c r="AU217" s="156" t="s">
        <v>84</v>
      </c>
      <c r="AV217" s="11" t="s">
        <v>155</v>
      </c>
      <c r="AW217" s="11" t="s">
        <v>30</v>
      </c>
      <c r="AX217" s="11" t="s">
        <v>82</v>
      </c>
      <c r="AY217" s="156" t="s">
        <v>147</v>
      </c>
    </row>
    <row r="218" spans="1:65" s="2" customFormat="1" ht="21.75" customHeight="1">
      <c r="A218" s="25"/>
      <c r="B218" s="134"/>
      <c r="C218" s="135" t="s">
        <v>360</v>
      </c>
      <c r="D218" s="135" t="s">
        <v>150</v>
      </c>
      <c r="E218" s="136" t="s">
        <v>361</v>
      </c>
      <c r="F218" s="137" t="s">
        <v>362</v>
      </c>
      <c r="G218" s="138" t="s">
        <v>153</v>
      </c>
      <c r="H218" s="139">
        <v>52.095</v>
      </c>
      <c r="I218" s="331"/>
      <c r="J218" s="140">
        <f>ROUND(I218*H218,2)</f>
        <v>0</v>
      </c>
      <c r="K218" s="137" t="s">
        <v>154</v>
      </c>
      <c r="L218" s="26"/>
      <c r="M218" s="141" t="s">
        <v>1</v>
      </c>
      <c r="N218" s="142" t="s">
        <v>40</v>
      </c>
      <c r="O218" s="143">
        <v>0.192</v>
      </c>
      <c r="P218" s="143">
        <f>O218*H218</f>
        <v>10.00224</v>
      </c>
      <c r="Q218" s="143">
        <v>0.00455</v>
      </c>
      <c r="R218" s="143">
        <f>Q218*H218</f>
        <v>0.23703225</v>
      </c>
      <c r="S218" s="143">
        <v>0</v>
      </c>
      <c r="T218" s="144">
        <f>S218*H218</f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45" t="s">
        <v>221</v>
      </c>
      <c r="AT218" s="145" t="s">
        <v>150</v>
      </c>
      <c r="AU218" s="145" t="s">
        <v>84</v>
      </c>
      <c r="AY218" s="13" t="s">
        <v>147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3" t="s">
        <v>84</v>
      </c>
      <c r="BK218" s="146">
        <f>ROUND(I218*H218,2)</f>
        <v>0</v>
      </c>
      <c r="BL218" s="13" t="s">
        <v>221</v>
      </c>
      <c r="BM218" s="145" t="s">
        <v>363</v>
      </c>
    </row>
    <row r="219" spans="1:65" s="2" customFormat="1" ht="24.2" customHeight="1">
      <c r="A219" s="25"/>
      <c r="B219" s="134"/>
      <c r="C219" s="135" t="s">
        <v>364</v>
      </c>
      <c r="D219" s="135" t="s">
        <v>150</v>
      </c>
      <c r="E219" s="136" t="s">
        <v>365</v>
      </c>
      <c r="F219" s="137" t="s">
        <v>366</v>
      </c>
      <c r="G219" s="138" t="s">
        <v>367</v>
      </c>
      <c r="H219" s="139">
        <v>1.25</v>
      </c>
      <c r="I219" s="331"/>
      <c r="J219" s="140">
        <f>ROUND(I219*H219,2)</f>
        <v>0</v>
      </c>
      <c r="K219" s="137" t="s">
        <v>154</v>
      </c>
      <c r="L219" s="26"/>
      <c r="M219" s="141" t="s">
        <v>1</v>
      </c>
      <c r="N219" s="142" t="s">
        <v>40</v>
      </c>
      <c r="O219" s="143">
        <v>0.07</v>
      </c>
      <c r="P219" s="143">
        <f>O219*H219</f>
        <v>0.08750000000000001</v>
      </c>
      <c r="Q219" s="143">
        <v>0.0002</v>
      </c>
      <c r="R219" s="143">
        <f>Q219*H219</f>
        <v>0.00025</v>
      </c>
      <c r="S219" s="143">
        <v>0</v>
      </c>
      <c r="T219" s="144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5" t="s">
        <v>221</v>
      </c>
      <c r="AT219" s="145" t="s">
        <v>150</v>
      </c>
      <c r="AU219" s="145" t="s">
        <v>84</v>
      </c>
      <c r="AY219" s="13" t="s">
        <v>147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3" t="s">
        <v>84</v>
      </c>
      <c r="BK219" s="146">
        <f>ROUND(I219*H219,2)</f>
        <v>0</v>
      </c>
      <c r="BL219" s="13" t="s">
        <v>221</v>
      </c>
      <c r="BM219" s="145" t="s">
        <v>368</v>
      </c>
    </row>
    <row r="220" spans="2:51" s="10" customFormat="1" ht="12">
      <c r="B220" s="147"/>
      <c r="D220" s="148" t="s">
        <v>157</v>
      </c>
      <c r="E220" s="149" t="s">
        <v>1</v>
      </c>
      <c r="F220" s="150" t="s">
        <v>369</v>
      </c>
      <c r="H220" s="151">
        <v>1.25</v>
      </c>
      <c r="L220" s="147"/>
      <c r="M220" s="152"/>
      <c r="N220" s="153"/>
      <c r="O220" s="153"/>
      <c r="P220" s="153"/>
      <c r="Q220" s="153"/>
      <c r="R220" s="153"/>
      <c r="S220" s="153"/>
      <c r="T220" s="154"/>
      <c r="AT220" s="149" t="s">
        <v>157</v>
      </c>
      <c r="AU220" s="149" t="s">
        <v>84</v>
      </c>
      <c r="AV220" s="10" t="s">
        <v>84</v>
      </c>
      <c r="AW220" s="10" t="s">
        <v>30</v>
      </c>
      <c r="AX220" s="10" t="s">
        <v>82</v>
      </c>
      <c r="AY220" s="149" t="s">
        <v>147</v>
      </c>
    </row>
    <row r="221" spans="1:65" s="2" customFormat="1" ht="21.75" customHeight="1">
      <c r="A221" s="25"/>
      <c r="B221" s="134"/>
      <c r="C221" s="162" t="s">
        <v>370</v>
      </c>
      <c r="D221" s="162" t="s">
        <v>371</v>
      </c>
      <c r="E221" s="163" t="s">
        <v>372</v>
      </c>
      <c r="F221" s="164" t="s">
        <v>373</v>
      </c>
      <c r="G221" s="165" t="s">
        <v>367</v>
      </c>
      <c r="H221" s="166">
        <v>1.375</v>
      </c>
      <c r="I221" s="332"/>
      <c r="J221" s="167">
        <f>ROUND(I221*H221,2)</f>
        <v>0</v>
      </c>
      <c r="K221" s="164" t="s">
        <v>154</v>
      </c>
      <c r="L221" s="168"/>
      <c r="M221" s="169" t="s">
        <v>1</v>
      </c>
      <c r="N221" s="170" t="s">
        <v>40</v>
      </c>
      <c r="O221" s="143">
        <v>0</v>
      </c>
      <c r="P221" s="143">
        <f>O221*H221</f>
        <v>0</v>
      </c>
      <c r="Q221" s="143">
        <v>0.00026</v>
      </c>
      <c r="R221" s="143">
        <f>Q221*H221</f>
        <v>0.00035749999999999996</v>
      </c>
      <c r="S221" s="143">
        <v>0</v>
      </c>
      <c r="T221" s="144">
        <f>S221*H221</f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45" t="s">
        <v>374</v>
      </c>
      <c r="AT221" s="145" t="s">
        <v>371</v>
      </c>
      <c r="AU221" s="145" t="s">
        <v>84</v>
      </c>
      <c r="AY221" s="13" t="s">
        <v>147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3" t="s">
        <v>84</v>
      </c>
      <c r="BK221" s="146">
        <f>ROUND(I221*H221,2)</f>
        <v>0</v>
      </c>
      <c r="BL221" s="13" t="s">
        <v>221</v>
      </c>
      <c r="BM221" s="145" t="s">
        <v>375</v>
      </c>
    </row>
    <row r="222" spans="2:51" s="10" customFormat="1" ht="12">
      <c r="B222" s="147"/>
      <c r="D222" s="148" t="s">
        <v>157</v>
      </c>
      <c r="F222" s="150" t="s">
        <v>376</v>
      </c>
      <c r="H222" s="151">
        <v>1.375</v>
      </c>
      <c r="L222" s="147"/>
      <c r="M222" s="152"/>
      <c r="N222" s="153"/>
      <c r="O222" s="153"/>
      <c r="P222" s="153"/>
      <c r="Q222" s="153"/>
      <c r="R222" s="153"/>
      <c r="S222" s="153"/>
      <c r="T222" s="154"/>
      <c r="AT222" s="149" t="s">
        <v>157</v>
      </c>
      <c r="AU222" s="149" t="s">
        <v>84</v>
      </c>
      <c r="AV222" s="10" t="s">
        <v>84</v>
      </c>
      <c r="AW222" s="10" t="s">
        <v>3</v>
      </c>
      <c r="AX222" s="10" t="s">
        <v>82</v>
      </c>
      <c r="AY222" s="149" t="s">
        <v>147</v>
      </c>
    </row>
    <row r="223" spans="1:65" s="2" customFormat="1" ht="33" customHeight="1">
      <c r="A223" s="25"/>
      <c r="B223" s="134"/>
      <c r="C223" s="135" t="s">
        <v>377</v>
      </c>
      <c r="D223" s="135" t="s">
        <v>150</v>
      </c>
      <c r="E223" s="136" t="s">
        <v>378</v>
      </c>
      <c r="F223" s="137" t="s">
        <v>379</v>
      </c>
      <c r="G223" s="138" t="s">
        <v>153</v>
      </c>
      <c r="H223" s="139">
        <v>52.095</v>
      </c>
      <c r="I223" s="331"/>
      <c r="J223" s="140">
        <f>ROUND(I223*H223,2)</f>
        <v>0</v>
      </c>
      <c r="K223" s="137" t="s">
        <v>154</v>
      </c>
      <c r="L223" s="26"/>
      <c r="M223" s="141" t="s">
        <v>1</v>
      </c>
      <c r="N223" s="142" t="s">
        <v>40</v>
      </c>
      <c r="O223" s="143">
        <v>0.61</v>
      </c>
      <c r="P223" s="143">
        <f>O223*H223</f>
        <v>31.777949999999997</v>
      </c>
      <c r="Q223" s="143">
        <v>0.0063</v>
      </c>
      <c r="R223" s="143">
        <f>Q223*H223</f>
        <v>0.3281985</v>
      </c>
      <c r="S223" s="143">
        <v>0</v>
      </c>
      <c r="T223" s="144">
        <f>S223*H223</f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5" t="s">
        <v>221</v>
      </c>
      <c r="AT223" s="145" t="s">
        <v>150</v>
      </c>
      <c r="AU223" s="145" t="s">
        <v>84</v>
      </c>
      <c r="AY223" s="13" t="s">
        <v>147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3" t="s">
        <v>84</v>
      </c>
      <c r="BK223" s="146">
        <f>ROUND(I223*H223,2)</f>
        <v>0</v>
      </c>
      <c r="BL223" s="13" t="s">
        <v>221</v>
      </c>
      <c r="BM223" s="145" t="s">
        <v>380</v>
      </c>
    </row>
    <row r="224" spans="1:65" s="2" customFormat="1" ht="24.2" customHeight="1">
      <c r="A224" s="25"/>
      <c r="B224" s="134"/>
      <c r="C224" s="162" t="s">
        <v>381</v>
      </c>
      <c r="D224" s="162" t="s">
        <v>371</v>
      </c>
      <c r="E224" s="163" t="s">
        <v>382</v>
      </c>
      <c r="F224" s="164" t="s">
        <v>383</v>
      </c>
      <c r="G224" s="165" t="s">
        <v>153</v>
      </c>
      <c r="H224" s="166">
        <v>57.305</v>
      </c>
      <c r="I224" s="332"/>
      <c r="J224" s="167">
        <f>ROUND(I224*H224,2)</f>
        <v>0</v>
      </c>
      <c r="K224" s="164" t="s">
        <v>154</v>
      </c>
      <c r="L224" s="168"/>
      <c r="M224" s="169" t="s">
        <v>1</v>
      </c>
      <c r="N224" s="170" t="s">
        <v>40</v>
      </c>
      <c r="O224" s="143">
        <v>0</v>
      </c>
      <c r="P224" s="143">
        <f>O224*H224</f>
        <v>0</v>
      </c>
      <c r="Q224" s="143">
        <v>0.018</v>
      </c>
      <c r="R224" s="143">
        <f>Q224*H224</f>
        <v>1.03149</v>
      </c>
      <c r="S224" s="143">
        <v>0</v>
      </c>
      <c r="T224" s="144">
        <f>S224*H224</f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5" t="s">
        <v>374</v>
      </c>
      <c r="AT224" s="145" t="s">
        <v>371</v>
      </c>
      <c r="AU224" s="145" t="s">
        <v>84</v>
      </c>
      <c r="AY224" s="13" t="s">
        <v>147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3" t="s">
        <v>84</v>
      </c>
      <c r="BK224" s="146">
        <f>ROUND(I224*H224,2)</f>
        <v>0</v>
      </c>
      <c r="BL224" s="13" t="s">
        <v>221</v>
      </c>
      <c r="BM224" s="145" t="s">
        <v>384</v>
      </c>
    </row>
    <row r="225" spans="2:51" s="10" customFormat="1" ht="12">
      <c r="B225" s="147"/>
      <c r="D225" s="148" t="s">
        <v>157</v>
      </c>
      <c r="F225" s="150" t="s">
        <v>385</v>
      </c>
      <c r="H225" s="151">
        <v>57.305</v>
      </c>
      <c r="L225" s="147"/>
      <c r="M225" s="152"/>
      <c r="N225" s="153"/>
      <c r="O225" s="153"/>
      <c r="P225" s="153"/>
      <c r="Q225" s="153"/>
      <c r="R225" s="153"/>
      <c r="S225" s="153"/>
      <c r="T225" s="154"/>
      <c r="AT225" s="149" t="s">
        <v>157</v>
      </c>
      <c r="AU225" s="149" t="s">
        <v>84</v>
      </c>
      <c r="AV225" s="10" t="s">
        <v>84</v>
      </c>
      <c r="AW225" s="10" t="s">
        <v>3</v>
      </c>
      <c r="AX225" s="10" t="s">
        <v>82</v>
      </c>
      <c r="AY225" s="149" t="s">
        <v>147</v>
      </c>
    </row>
    <row r="226" spans="1:65" s="2" customFormat="1" ht="24.2" customHeight="1">
      <c r="A226" s="176"/>
      <c r="B226" s="134"/>
      <c r="C226" s="135">
        <v>64</v>
      </c>
      <c r="D226" s="135" t="s">
        <v>150</v>
      </c>
      <c r="E226" s="136" t="s">
        <v>783</v>
      </c>
      <c r="F226" s="137" t="s">
        <v>784</v>
      </c>
      <c r="G226" s="138" t="s">
        <v>367</v>
      </c>
      <c r="H226" s="139">
        <v>38.55</v>
      </c>
      <c r="I226" s="331"/>
      <c r="J226" s="140">
        <f>ROUND(I226*H226,2)</f>
        <v>0</v>
      </c>
      <c r="K226" s="137" t="s">
        <v>154</v>
      </c>
      <c r="L226" s="26"/>
      <c r="M226" s="141" t="s">
        <v>1</v>
      </c>
      <c r="N226" s="142" t="s">
        <v>39</v>
      </c>
      <c r="O226" s="143">
        <v>0</v>
      </c>
      <c r="P226" s="143">
        <f>O226*H228</f>
        <v>0</v>
      </c>
      <c r="Q226" s="143">
        <v>0</v>
      </c>
      <c r="R226" s="143">
        <f>Q226*H228</f>
        <v>0</v>
      </c>
      <c r="S226" s="143">
        <v>0</v>
      </c>
      <c r="T226" s="144">
        <f>S226*H228</f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45" t="s">
        <v>221</v>
      </c>
      <c r="AT226" s="145" t="s">
        <v>150</v>
      </c>
      <c r="AU226" s="145" t="s">
        <v>84</v>
      </c>
      <c r="AY226" s="13" t="s">
        <v>147</v>
      </c>
      <c r="BE226" s="146">
        <f>IF(N226="základní",J228,0)</f>
        <v>0</v>
      </c>
      <c r="BF226" s="146">
        <f>IF(N226="snížená",J228,0)</f>
        <v>0</v>
      </c>
      <c r="BG226" s="146">
        <f>IF(N226="zákl. přenesená",J228,0)</f>
        <v>0</v>
      </c>
      <c r="BH226" s="146">
        <f>IF(N226="sníž. přenesená",J228,0)</f>
        <v>0</v>
      </c>
      <c r="BI226" s="146">
        <f>IF(N226="nulová",J228,0)</f>
        <v>0</v>
      </c>
      <c r="BJ226" s="13" t="s">
        <v>82</v>
      </c>
      <c r="BK226" s="146">
        <f>ROUND(I228*H228,2)</f>
        <v>0</v>
      </c>
      <c r="BL226" s="13" t="s">
        <v>221</v>
      </c>
      <c r="BM226" s="145" t="s">
        <v>389</v>
      </c>
    </row>
    <row r="227" spans="1:63" s="9" customFormat="1" ht="22.9" customHeight="1">
      <c r="A227" s="176"/>
      <c r="B227" s="134"/>
      <c r="C227" s="135">
        <v>65</v>
      </c>
      <c r="D227" s="135" t="s">
        <v>150</v>
      </c>
      <c r="E227" s="136" t="s">
        <v>785</v>
      </c>
      <c r="F227" s="137" t="s">
        <v>786</v>
      </c>
      <c r="G227" s="138" t="s">
        <v>367</v>
      </c>
      <c r="H227" s="139">
        <v>56</v>
      </c>
      <c r="I227" s="331"/>
      <c r="J227" s="140">
        <f>ROUND(I227*H227,2)</f>
        <v>0</v>
      </c>
      <c r="K227" s="137" t="s">
        <v>154</v>
      </c>
      <c r="L227" s="122"/>
      <c r="M227" s="126"/>
      <c r="N227" s="127"/>
      <c r="O227" s="127"/>
      <c r="P227" s="128">
        <f>SUM(P228:P233)</f>
        <v>24.9984</v>
      </c>
      <c r="Q227" s="127"/>
      <c r="R227" s="128">
        <f>SUM(R228:R233)</f>
        <v>0.692832</v>
      </c>
      <c r="S227" s="127"/>
      <c r="T227" s="129">
        <f>SUM(T228:T233)</f>
        <v>0</v>
      </c>
      <c r="AR227" s="123" t="s">
        <v>84</v>
      </c>
      <c r="AT227" s="130" t="s">
        <v>73</v>
      </c>
      <c r="AU227" s="130" t="s">
        <v>82</v>
      </c>
      <c r="AY227" s="123" t="s">
        <v>147</v>
      </c>
      <c r="BK227" s="131">
        <f>SUM(BK228:BK233)</f>
        <v>0</v>
      </c>
    </row>
    <row r="228" spans="1:65" s="2" customFormat="1" ht="16.5" customHeight="1">
      <c r="A228" s="25"/>
      <c r="B228" s="134"/>
      <c r="C228" s="135" t="s">
        <v>386</v>
      </c>
      <c r="D228" s="135" t="s">
        <v>150</v>
      </c>
      <c r="E228" s="136" t="s">
        <v>387</v>
      </c>
      <c r="F228" s="137" t="s">
        <v>388</v>
      </c>
      <c r="G228" s="138" t="s">
        <v>317</v>
      </c>
      <c r="H228" s="139">
        <v>665.57</v>
      </c>
      <c r="I228" s="331"/>
      <c r="J228" s="140">
        <f>ROUND(I228*H228,2)</f>
        <v>0</v>
      </c>
      <c r="K228" s="137" t="s">
        <v>154</v>
      </c>
      <c r="L228" s="26"/>
      <c r="M228" s="141" t="s">
        <v>1</v>
      </c>
      <c r="N228" s="142" t="s">
        <v>40</v>
      </c>
      <c r="O228" s="143">
        <v>0.162</v>
      </c>
      <c r="P228" s="143">
        <f>O228*H230</f>
        <v>10.8864</v>
      </c>
      <c r="Q228" s="143">
        <v>0.005</v>
      </c>
      <c r="R228" s="143">
        <f>Q228*H230</f>
        <v>0.336</v>
      </c>
      <c r="S228" s="143">
        <v>0</v>
      </c>
      <c r="T228" s="144">
        <f>S228*H230</f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45" t="s">
        <v>221</v>
      </c>
      <c r="AT228" s="145" t="s">
        <v>150</v>
      </c>
      <c r="AU228" s="145" t="s">
        <v>84</v>
      </c>
      <c r="AY228" s="13" t="s">
        <v>147</v>
      </c>
      <c r="BE228" s="146">
        <f>IF(N228="základní",J230,0)</f>
        <v>0</v>
      </c>
      <c r="BF228" s="146">
        <f>IF(N228="snížená",J230,0)</f>
        <v>0</v>
      </c>
      <c r="BG228" s="146">
        <f>IF(N228="zákl. přenesená",J230,0)</f>
        <v>0</v>
      </c>
      <c r="BH228" s="146">
        <f>IF(N228="sníž. přenesená",J230,0)</f>
        <v>0</v>
      </c>
      <c r="BI228" s="146">
        <f>IF(N228="nulová",J230,0)</f>
        <v>0</v>
      </c>
      <c r="BJ228" s="13" t="s">
        <v>84</v>
      </c>
      <c r="BK228" s="146">
        <f>ROUND(I230*H230,2)</f>
        <v>0</v>
      </c>
      <c r="BL228" s="13" t="s">
        <v>221</v>
      </c>
      <c r="BM228" s="145" t="s">
        <v>395</v>
      </c>
    </row>
    <row r="229" spans="1:51" s="10" customFormat="1" ht="12.75">
      <c r="A229" s="9"/>
      <c r="B229" s="122"/>
      <c r="C229" s="9"/>
      <c r="D229" s="123" t="s">
        <v>73</v>
      </c>
      <c r="E229" s="132" t="s">
        <v>390</v>
      </c>
      <c r="F229" s="132" t="s">
        <v>391</v>
      </c>
      <c r="G229" s="9"/>
      <c r="H229" s="9"/>
      <c r="I229" s="9"/>
      <c r="J229" s="133">
        <f>BK227</f>
        <v>0</v>
      </c>
      <c r="K229" s="9"/>
      <c r="L229" s="147"/>
      <c r="M229" s="152"/>
      <c r="N229" s="153"/>
      <c r="O229" s="153"/>
      <c r="P229" s="153"/>
      <c r="Q229" s="153"/>
      <c r="R229" s="153"/>
      <c r="S229" s="153"/>
      <c r="T229" s="154"/>
      <c r="AT229" s="149" t="s">
        <v>157</v>
      </c>
      <c r="AU229" s="149" t="s">
        <v>84</v>
      </c>
      <c r="AV229" s="10" t="s">
        <v>84</v>
      </c>
      <c r="AW229" s="10" t="s">
        <v>30</v>
      </c>
      <c r="AX229" s="10" t="s">
        <v>82</v>
      </c>
      <c r="AY229" s="149" t="s">
        <v>147</v>
      </c>
    </row>
    <row r="230" spans="1:65" s="2" customFormat="1" ht="16.5" customHeight="1">
      <c r="A230" s="25"/>
      <c r="B230" s="134"/>
      <c r="C230" s="135" t="s">
        <v>392</v>
      </c>
      <c r="D230" s="135" t="s">
        <v>150</v>
      </c>
      <c r="E230" s="136" t="s">
        <v>393</v>
      </c>
      <c r="F230" s="137" t="s">
        <v>394</v>
      </c>
      <c r="G230" s="138" t="s">
        <v>153</v>
      </c>
      <c r="H230" s="139">
        <v>67.2</v>
      </c>
      <c r="I230" s="331"/>
      <c r="J230" s="140">
        <f>ROUND(I230*H230,2)</f>
        <v>0</v>
      </c>
      <c r="K230" s="137" t="s">
        <v>154</v>
      </c>
      <c r="L230" s="26"/>
      <c r="M230" s="141" t="s">
        <v>1</v>
      </c>
      <c r="N230" s="142" t="s">
        <v>40</v>
      </c>
      <c r="O230" s="143">
        <v>0.007</v>
      </c>
      <c r="P230" s="143">
        <f>O230*H232</f>
        <v>0.47040000000000004</v>
      </c>
      <c r="Q230" s="143">
        <v>0.0051</v>
      </c>
      <c r="R230" s="143">
        <f>Q230*H232</f>
        <v>0.34272</v>
      </c>
      <c r="S230" s="143">
        <v>0</v>
      </c>
      <c r="T230" s="144">
        <f>S230*H232</f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5" t="s">
        <v>221</v>
      </c>
      <c r="AT230" s="145" t="s">
        <v>150</v>
      </c>
      <c r="AU230" s="145" t="s">
        <v>84</v>
      </c>
      <c r="AY230" s="13" t="s">
        <v>147</v>
      </c>
      <c r="BE230" s="146">
        <f>IF(N230="základní",J232,0)</f>
        <v>0</v>
      </c>
      <c r="BF230" s="146">
        <f>IF(N230="snížená",J232,0)</f>
        <v>0</v>
      </c>
      <c r="BG230" s="146">
        <f>IF(N230="zákl. přenesená",J232,0)</f>
        <v>0</v>
      </c>
      <c r="BH230" s="146">
        <f>IF(N230="sníž. přenesená",J232,0)</f>
        <v>0</v>
      </c>
      <c r="BI230" s="146">
        <f>IF(N230="nulová",J232,0)</f>
        <v>0</v>
      </c>
      <c r="BJ230" s="13" t="s">
        <v>84</v>
      </c>
      <c r="BK230" s="146">
        <f>ROUND(I232*H232,2)</f>
        <v>0</v>
      </c>
      <c r="BL230" s="13" t="s">
        <v>221</v>
      </c>
      <c r="BM230" s="145" t="s">
        <v>400</v>
      </c>
    </row>
    <row r="231" spans="1:65" s="2" customFormat="1" ht="21.75" customHeight="1">
      <c r="A231" s="10"/>
      <c r="B231" s="147"/>
      <c r="C231" s="10"/>
      <c r="D231" s="148" t="s">
        <v>157</v>
      </c>
      <c r="E231" s="149" t="s">
        <v>1</v>
      </c>
      <c r="F231" s="150" t="s">
        <v>396</v>
      </c>
      <c r="G231" s="10"/>
      <c r="H231" s="151">
        <v>67.2</v>
      </c>
      <c r="I231" s="10"/>
      <c r="J231" s="10"/>
      <c r="K231" s="10"/>
      <c r="L231" s="26"/>
      <c r="M231" s="141" t="s">
        <v>1</v>
      </c>
      <c r="N231" s="142" t="s">
        <v>40</v>
      </c>
      <c r="O231" s="143">
        <v>0.099</v>
      </c>
      <c r="P231" s="143">
        <f>O231*H233</f>
        <v>6.652800000000001</v>
      </c>
      <c r="Q231" s="143">
        <v>6E-05</v>
      </c>
      <c r="R231" s="143">
        <f>Q231*H233</f>
        <v>0.004032</v>
      </c>
      <c r="S231" s="143">
        <v>0</v>
      </c>
      <c r="T231" s="144">
        <f>S231*H233</f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45" t="s">
        <v>221</v>
      </c>
      <c r="AT231" s="145" t="s">
        <v>150</v>
      </c>
      <c r="AU231" s="145" t="s">
        <v>84</v>
      </c>
      <c r="AY231" s="13" t="s">
        <v>147</v>
      </c>
      <c r="BE231" s="146">
        <f>IF(N231="základní",J233,0)</f>
        <v>0</v>
      </c>
      <c r="BF231" s="146">
        <f>IF(N231="snížená",J233,0)</f>
        <v>0</v>
      </c>
      <c r="BG231" s="146">
        <f>IF(N231="zákl. přenesená",J233,0)</f>
        <v>0</v>
      </c>
      <c r="BH231" s="146">
        <f>IF(N231="sníž. přenesená",J233,0)</f>
        <v>0</v>
      </c>
      <c r="BI231" s="146">
        <f>IF(N231="nulová",J233,0)</f>
        <v>0</v>
      </c>
      <c r="BJ231" s="13" t="s">
        <v>84</v>
      </c>
      <c r="BK231" s="146">
        <f>ROUND(I233*H233,2)</f>
        <v>0</v>
      </c>
      <c r="BL231" s="13" t="s">
        <v>221</v>
      </c>
      <c r="BM231" s="145" t="s">
        <v>404</v>
      </c>
    </row>
    <row r="232" spans="1:65" s="2" customFormat="1" ht="16.5" customHeight="1">
      <c r="A232" s="25"/>
      <c r="B232" s="134"/>
      <c r="C232" s="135" t="s">
        <v>397</v>
      </c>
      <c r="D232" s="135" t="s">
        <v>150</v>
      </c>
      <c r="E232" s="136" t="s">
        <v>398</v>
      </c>
      <c r="F232" s="137" t="s">
        <v>399</v>
      </c>
      <c r="G232" s="138" t="s">
        <v>153</v>
      </c>
      <c r="H232" s="139">
        <v>67.2</v>
      </c>
      <c r="I232" s="331"/>
      <c r="J232" s="140">
        <f>ROUND(I232*H232,2)</f>
        <v>0</v>
      </c>
      <c r="K232" s="137" t="s">
        <v>154</v>
      </c>
      <c r="L232" s="26"/>
      <c r="M232" s="141" t="s">
        <v>1</v>
      </c>
      <c r="N232" s="142" t="s">
        <v>40</v>
      </c>
      <c r="O232" s="143">
        <v>0.104</v>
      </c>
      <c r="P232" s="143">
        <f>O232*H234</f>
        <v>6.9888</v>
      </c>
      <c r="Q232" s="143">
        <v>0.00015</v>
      </c>
      <c r="R232" s="143">
        <f>Q232*H234</f>
        <v>0.010079999999999999</v>
      </c>
      <c r="S232" s="143">
        <v>0</v>
      </c>
      <c r="T232" s="144">
        <f>S232*H234</f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5" t="s">
        <v>221</v>
      </c>
      <c r="AT232" s="145" t="s">
        <v>150</v>
      </c>
      <c r="AU232" s="145" t="s">
        <v>84</v>
      </c>
      <c r="AY232" s="13" t="s">
        <v>147</v>
      </c>
      <c r="BE232" s="146">
        <f>IF(N232="základní",J234,0)</f>
        <v>0</v>
      </c>
      <c r="BF232" s="146">
        <f>IF(N232="snížená",J234,0)</f>
        <v>0</v>
      </c>
      <c r="BG232" s="146">
        <f>IF(N232="zákl. přenesená",J234,0)</f>
        <v>0</v>
      </c>
      <c r="BH232" s="146">
        <f>IF(N232="sníž. přenesená",J234,0)</f>
        <v>0</v>
      </c>
      <c r="BI232" s="146">
        <f>IF(N232="nulová",J234,0)</f>
        <v>0</v>
      </c>
      <c r="BJ232" s="13" t="s">
        <v>84</v>
      </c>
      <c r="BK232" s="146">
        <f>ROUND(I234*H234,2)</f>
        <v>0</v>
      </c>
      <c r="BL232" s="13" t="s">
        <v>221</v>
      </c>
      <c r="BM232" s="145" t="s">
        <v>408</v>
      </c>
    </row>
    <row r="233" spans="1:65" s="2" customFormat="1" ht="24.2" customHeight="1">
      <c r="A233" s="25"/>
      <c r="B233" s="134"/>
      <c r="C233" s="135" t="s">
        <v>401</v>
      </c>
      <c r="D233" s="135" t="s">
        <v>150</v>
      </c>
      <c r="E233" s="136" t="s">
        <v>402</v>
      </c>
      <c r="F233" s="137" t="s">
        <v>403</v>
      </c>
      <c r="G233" s="138" t="s">
        <v>153</v>
      </c>
      <c r="H233" s="139">
        <v>67.2</v>
      </c>
      <c r="I233" s="331"/>
      <c r="J233" s="140">
        <f>ROUND(I233*H233,2)</f>
        <v>0</v>
      </c>
      <c r="K233" s="137" t="s">
        <v>154</v>
      </c>
      <c r="L233" s="26"/>
      <c r="M233" s="141" t="s">
        <v>1</v>
      </c>
      <c r="N233" s="142" t="s">
        <v>39</v>
      </c>
      <c r="O233" s="143">
        <v>0</v>
      </c>
      <c r="P233" s="143">
        <f>O233*H235</f>
        <v>0</v>
      </c>
      <c r="Q233" s="143">
        <v>0</v>
      </c>
      <c r="R233" s="143">
        <f>Q233*H235</f>
        <v>0</v>
      </c>
      <c r="S233" s="143">
        <v>0</v>
      </c>
      <c r="T233" s="144">
        <f>S233*H235</f>
        <v>0</v>
      </c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45" t="s">
        <v>221</v>
      </c>
      <c r="AT233" s="145" t="s">
        <v>150</v>
      </c>
      <c r="AU233" s="145" t="s">
        <v>84</v>
      </c>
      <c r="AY233" s="13" t="s">
        <v>147</v>
      </c>
      <c r="BE233" s="146">
        <f>IF(N233="základní",J235,0)</f>
        <v>0</v>
      </c>
      <c r="BF233" s="146">
        <f>IF(N233="snížená",J235,0)</f>
        <v>0</v>
      </c>
      <c r="BG233" s="146">
        <f>IF(N233="zákl. přenesená",J235,0)</f>
        <v>0</v>
      </c>
      <c r="BH233" s="146">
        <f>IF(N233="sníž. přenesená",J235,0)</f>
        <v>0</v>
      </c>
      <c r="BI233" s="146">
        <f>IF(N233="nulová",J235,0)</f>
        <v>0</v>
      </c>
      <c r="BJ233" s="13" t="s">
        <v>82</v>
      </c>
      <c r="BK233" s="146">
        <f>ROUND(I235*H235,2)</f>
        <v>0</v>
      </c>
      <c r="BL233" s="13" t="s">
        <v>221</v>
      </c>
      <c r="BM233" s="145" t="s">
        <v>412</v>
      </c>
    </row>
    <row r="234" spans="1:63" s="9" customFormat="1" ht="22.9" customHeight="1">
      <c r="A234" s="25"/>
      <c r="B234" s="134"/>
      <c r="C234" s="135" t="s">
        <v>405</v>
      </c>
      <c r="D234" s="135" t="s">
        <v>150</v>
      </c>
      <c r="E234" s="136" t="s">
        <v>406</v>
      </c>
      <c r="F234" s="137" t="s">
        <v>407</v>
      </c>
      <c r="G234" s="138" t="s">
        <v>153</v>
      </c>
      <c r="H234" s="139">
        <v>67.2</v>
      </c>
      <c r="I234" s="331"/>
      <c r="J234" s="140">
        <f>ROUND(I234*H234,2)</f>
        <v>0</v>
      </c>
      <c r="K234" s="137" t="s">
        <v>154</v>
      </c>
      <c r="L234" s="122"/>
      <c r="M234" s="126"/>
      <c r="N234" s="127"/>
      <c r="O234" s="127"/>
      <c r="P234" s="128">
        <f>SUM(P235:P249)</f>
        <v>144.5076</v>
      </c>
      <c r="Q234" s="127"/>
      <c r="R234" s="128">
        <f>SUM(R235:R249)</f>
        <v>0.21531</v>
      </c>
      <c r="S234" s="127"/>
      <c r="T234" s="129">
        <f>SUM(T235:T249)</f>
        <v>0</v>
      </c>
      <c r="AR234" s="123" t="s">
        <v>84</v>
      </c>
      <c r="AT234" s="130" t="s">
        <v>73</v>
      </c>
      <c r="AU234" s="130" t="s">
        <v>82</v>
      </c>
      <c r="AY234" s="123" t="s">
        <v>147</v>
      </c>
      <c r="BK234" s="131">
        <f>SUM(BK235:BK249)</f>
        <v>0</v>
      </c>
    </row>
    <row r="235" spans="1:65" s="2" customFormat="1" ht="16.5" customHeight="1">
      <c r="A235" s="25"/>
      <c r="B235" s="134"/>
      <c r="C235" s="135" t="s">
        <v>409</v>
      </c>
      <c r="D235" s="135" t="s">
        <v>150</v>
      </c>
      <c r="E235" s="136" t="s">
        <v>410</v>
      </c>
      <c r="F235" s="137" t="s">
        <v>411</v>
      </c>
      <c r="G235" s="138" t="s">
        <v>317</v>
      </c>
      <c r="H235" s="139">
        <v>234.998</v>
      </c>
      <c r="I235" s="331"/>
      <c r="J235" s="140">
        <f>ROUND(I235*H235,2)</f>
        <v>0</v>
      </c>
      <c r="K235" s="137" t="s">
        <v>154</v>
      </c>
      <c r="L235" s="26"/>
      <c r="M235" s="141" t="s">
        <v>1</v>
      </c>
      <c r="N235" s="142" t="s">
        <v>40</v>
      </c>
      <c r="O235" s="143">
        <v>0.1</v>
      </c>
      <c r="P235" s="143">
        <f>O235*H237</f>
        <v>8.58</v>
      </c>
      <c r="Q235" s="143">
        <v>7E-05</v>
      </c>
      <c r="R235" s="143">
        <f>Q235*H237</f>
        <v>0.006005999999999999</v>
      </c>
      <c r="S235" s="143">
        <v>0</v>
      </c>
      <c r="T235" s="144">
        <f>S235*H237</f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45" t="s">
        <v>221</v>
      </c>
      <c r="AT235" s="145" t="s">
        <v>150</v>
      </c>
      <c r="AU235" s="145" t="s">
        <v>84</v>
      </c>
      <c r="AY235" s="13" t="s">
        <v>147</v>
      </c>
      <c r="BE235" s="146">
        <f>IF(N235="základní",J237,0)</f>
        <v>0</v>
      </c>
      <c r="BF235" s="146">
        <f>IF(N235="snížená",J237,0)</f>
        <v>0</v>
      </c>
      <c r="BG235" s="146">
        <f>IF(N235="zákl. přenesená",J237,0)</f>
        <v>0</v>
      </c>
      <c r="BH235" s="146">
        <f>IF(N235="sníž. přenesená",J237,0)</f>
        <v>0</v>
      </c>
      <c r="BI235" s="146">
        <f>IF(N235="nulová",J237,0)</f>
        <v>0</v>
      </c>
      <c r="BJ235" s="13" t="s">
        <v>84</v>
      </c>
      <c r="BK235" s="146">
        <f>ROUND(I237*H237,2)</f>
        <v>0</v>
      </c>
      <c r="BL235" s="13" t="s">
        <v>221</v>
      </c>
      <c r="BM235" s="145" t="s">
        <v>418</v>
      </c>
    </row>
    <row r="236" spans="1:51" s="10" customFormat="1" ht="12.75">
      <c r="A236" s="9"/>
      <c r="B236" s="122"/>
      <c r="C236" s="9"/>
      <c r="D236" s="123" t="s">
        <v>73</v>
      </c>
      <c r="E236" s="132" t="s">
        <v>413</v>
      </c>
      <c r="F236" s="132" t="s">
        <v>414</v>
      </c>
      <c r="G236" s="9"/>
      <c r="H236" s="9"/>
      <c r="I236" s="9"/>
      <c r="J236" s="133">
        <f>BK234</f>
        <v>0</v>
      </c>
      <c r="K236" s="9"/>
      <c r="L236" s="147"/>
      <c r="M236" s="152"/>
      <c r="N236" s="153"/>
      <c r="O236" s="153"/>
      <c r="P236" s="153"/>
      <c r="Q236" s="153"/>
      <c r="R236" s="153"/>
      <c r="S236" s="153"/>
      <c r="T236" s="154"/>
      <c r="AT236" s="149" t="s">
        <v>157</v>
      </c>
      <c r="AU236" s="149" t="s">
        <v>84</v>
      </c>
      <c r="AV236" s="10" t="s">
        <v>84</v>
      </c>
      <c r="AW236" s="10" t="s">
        <v>30</v>
      </c>
      <c r="AX236" s="10" t="s">
        <v>74</v>
      </c>
      <c r="AY236" s="149" t="s">
        <v>147</v>
      </c>
    </row>
    <row r="237" spans="1:51" s="10" customFormat="1" ht="12">
      <c r="A237" s="25"/>
      <c r="B237" s="134"/>
      <c r="C237" s="135" t="s">
        <v>415</v>
      </c>
      <c r="D237" s="135" t="s">
        <v>150</v>
      </c>
      <c r="E237" s="136" t="s">
        <v>416</v>
      </c>
      <c r="F237" s="137" t="s">
        <v>417</v>
      </c>
      <c r="G237" s="138" t="s">
        <v>153</v>
      </c>
      <c r="H237" s="139">
        <v>85.8</v>
      </c>
      <c r="I237" s="331"/>
      <c r="J237" s="140">
        <f>ROUND(I237*H237,2)</f>
        <v>0</v>
      </c>
      <c r="K237" s="137" t="s">
        <v>154</v>
      </c>
      <c r="L237" s="147"/>
      <c r="M237" s="152"/>
      <c r="N237" s="153"/>
      <c r="O237" s="153"/>
      <c r="P237" s="153"/>
      <c r="Q237" s="153"/>
      <c r="R237" s="153"/>
      <c r="S237" s="153"/>
      <c r="T237" s="154"/>
      <c r="AT237" s="149" t="s">
        <v>157</v>
      </c>
      <c r="AU237" s="149" t="s">
        <v>84</v>
      </c>
      <c r="AV237" s="10" t="s">
        <v>84</v>
      </c>
      <c r="AW237" s="10" t="s">
        <v>30</v>
      </c>
      <c r="AX237" s="10" t="s">
        <v>74</v>
      </c>
      <c r="AY237" s="149" t="s">
        <v>147</v>
      </c>
    </row>
    <row r="238" spans="2:51" s="10" customFormat="1" ht="12">
      <c r="B238" s="147"/>
      <c r="D238" s="148" t="s">
        <v>157</v>
      </c>
      <c r="E238" s="149" t="s">
        <v>1</v>
      </c>
      <c r="F238" s="150" t="s">
        <v>419</v>
      </c>
      <c r="H238" s="151">
        <v>42</v>
      </c>
      <c r="L238" s="147"/>
      <c r="M238" s="152"/>
      <c r="N238" s="153"/>
      <c r="O238" s="153"/>
      <c r="P238" s="153"/>
      <c r="Q238" s="153"/>
      <c r="R238" s="153"/>
      <c r="S238" s="153"/>
      <c r="T238" s="154"/>
      <c r="AT238" s="149" t="s">
        <v>157</v>
      </c>
      <c r="AU238" s="149" t="s">
        <v>84</v>
      </c>
      <c r="AV238" s="10" t="s">
        <v>84</v>
      </c>
      <c r="AW238" s="10" t="s">
        <v>30</v>
      </c>
      <c r="AX238" s="10" t="s">
        <v>74</v>
      </c>
      <c r="AY238" s="149" t="s">
        <v>147</v>
      </c>
    </row>
    <row r="239" spans="1:51" s="11" customFormat="1" ht="12">
      <c r="A239" s="10"/>
      <c r="B239" s="147"/>
      <c r="C239" s="10"/>
      <c r="D239" s="148" t="s">
        <v>157</v>
      </c>
      <c r="E239" s="149" t="s">
        <v>1</v>
      </c>
      <c r="F239" s="150" t="s">
        <v>420</v>
      </c>
      <c r="G239" s="10"/>
      <c r="H239" s="151">
        <v>28.8</v>
      </c>
      <c r="I239" s="10"/>
      <c r="J239" s="10"/>
      <c r="K239" s="10"/>
      <c r="L239" s="155"/>
      <c r="M239" s="159"/>
      <c r="N239" s="160"/>
      <c r="O239" s="160"/>
      <c r="P239" s="160"/>
      <c r="Q239" s="160"/>
      <c r="R239" s="160"/>
      <c r="S239" s="160"/>
      <c r="T239" s="161"/>
      <c r="AT239" s="156" t="s">
        <v>157</v>
      </c>
      <c r="AU239" s="156" t="s">
        <v>84</v>
      </c>
      <c r="AV239" s="11" t="s">
        <v>155</v>
      </c>
      <c r="AW239" s="11" t="s">
        <v>30</v>
      </c>
      <c r="AX239" s="11" t="s">
        <v>82</v>
      </c>
      <c r="AY239" s="156" t="s">
        <v>147</v>
      </c>
    </row>
    <row r="240" spans="1:65" s="2" customFormat="1" ht="24.2" customHeight="1">
      <c r="A240" s="10"/>
      <c r="B240" s="147"/>
      <c r="C240" s="10"/>
      <c r="D240" s="148" t="s">
        <v>157</v>
      </c>
      <c r="E240" s="149" t="s">
        <v>1</v>
      </c>
      <c r="F240" s="150" t="s">
        <v>421</v>
      </c>
      <c r="G240" s="10"/>
      <c r="H240" s="151">
        <v>15</v>
      </c>
      <c r="I240" s="10"/>
      <c r="J240" s="10"/>
      <c r="K240" s="10"/>
      <c r="L240" s="26"/>
      <c r="M240" s="141" t="s">
        <v>1</v>
      </c>
      <c r="N240" s="142" t="s">
        <v>40</v>
      </c>
      <c r="O240" s="143">
        <v>0.184</v>
      </c>
      <c r="P240" s="143">
        <f>O240*H242</f>
        <v>15.787199999999999</v>
      </c>
      <c r="Q240" s="143">
        <v>0.00014</v>
      </c>
      <c r="R240" s="143">
        <f>Q240*H242</f>
        <v>0.012011999999999998</v>
      </c>
      <c r="S240" s="143">
        <v>0</v>
      </c>
      <c r="T240" s="144">
        <f>S240*H242</f>
        <v>0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45" t="s">
        <v>221</v>
      </c>
      <c r="AT240" s="145" t="s">
        <v>150</v>
      </c>
      <c r="AU240" s="145" t="s">
        <v>84</v>
      </c>
      <c r="AY240" s="13" t="s">
        <v>147</v>
      </c>
      <c r="BE240" s="146">
        <f>IF(N240="základní",J242,0)</f>
        <v>0</v>
      </c>
      <c r="BF240" s="146">
        <f>IF(N240="snížená",J242,0)</f>
        <v>0</v>
      </c>
      <c r="BG240" s="146">
        <f>IF(N240="zákl. přenesená",J242,0)</f>
        <v>0</v>
      </c>
      <c r="BH240" s="146">
        <f>IF(N240="sníž. přenesená",J242,0)</f>
        <v>0</v>
      </c>
      <c r="BI240" s="146">
        <f>IF(N240="nulová",J242,0)</f>
        <v>0</v>
      </c>
      <c r="BJ240" s="13" t="s">
        <v>84</v>
      </c>
      <c r="BK240" s="146">
        <f>ROUND(I242*H242,2)</f>
        <v>0</v>
      </c>
      <c r="BL240" s="13" t="s">
        <v>221</v>
      </c>
      <c r="BM240" s="145" t="s">
        <v>425</v>
      </c>
    </row>
    <row r="241" spans="1:51" s="10" customFormat="1" ht="12">
      <c r="A241" s="11"/>
      <c r="B241" s="155"/>
      <c r="C241" s="11"/>
      <c r="D241" s="148" t="s">
        <v>157</v>
      </c>
      <c r="E241" s="156" t="s">
        <v>1</v>
      </c>
      <c r="F241" s="157" t="s">
        <v>359</v>
      </c>
      <c r="G241" s="11"/>
      <c r="H241" s="158">
        <v>85.8</v>
      </c>
      <c r="I241" s="11"/>
      <c r="J241" s="11"/>
      <c r="K241" s="11"/>
      <c r="L241" s="147"/>
      <c r="M241" s="152"/>
      <c r="N241" s="153"/>
      <c r="O241" s="153"/>
      <c r="P241" s="153"/>
      <c r="Q241" s="153"/>
      <c r="R241" s="153"/>
      <c r="S241" s="153"/>
      <c r="T241" s="154"/>
      <c r="AT241" s="149" t="s">
        <v>157</v>
      </c>
      <c r="AU241" s="149" t="s">
        <v>84</v>
      </c>
      <c r="AV241" s="10" t="s">
        <v>84</v>
      </c>
      <c r="AW241" s="10" t="s">
        <v>30</v>
      </c>
      <c r="AX241" s="10" t="s">
        <v>82</v>
      </c>
      <c r="AY241" s="149" t="s">
        <v>147</v>
      </c>
    </row>
    <row r="242" spans="1:65" s="2" customFormat="1" ht="24.2" customHeight="1">
      <c r="A242" s="25"/>
      <c r="B242" s="134"/>
      <c r="C242" s="135" t="s">
        <v>422</v>
      </c>
      <c r="D242" s="135" t="s">
        <v>150</v>
      </c>
      <c r="E242" s="136" t="s">
        <v>423</v>
      </c>
      <c r="F242" s="137" t="s">
        <v>424</v>
      </c>
      <c r="G242" s="138" t="s">
        <v>153</v>
      </c>
      <c r="H242" s="139">
        <v>85.8</v>
      </c>
      <c r="I242" s="331"/>
      <c r="J242" s="140">
        <f>ROUND(I242*H242,2)</f>
        <v>0</v>
      </c>
      <c r="K242" s="137" t="s">
        <v>154</v>
      </c>
      <c r="L242" s="26"/>
      <c r="M242" s="141" t="s">
        <v>1</v>
      </c>
      <c r="N242" s="142" t="s">
        <v>40</v>
      </c>
      <c r="O242" s="143">
        <v>0.166</v>
      </c>
      <c r="P242" s="143">
        <f>O242*H244</f>
        <v>14.2428</v>
      </c>
      <c r="Q242" s="143">
        <v>0.00012</v>
      </c>
      <c r="R242" s="143">
        <f>Q242*H244</f>
        <v>0.010296</v>
      </c>
      <c r="S242" s="143">
        <v>0</v>
      </c>
      <c r="T242" s="144">
        <f>S242*H244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45" t="s">
        <v>221</v>
      </c>
      <c r="AT242" s="145" t="s">
        <v>150</v>
      </c>
      <c r="AU242" s="145" t="s">
        <v>84</v>
      </c>
      <c r="AY242" s="13" t="s">
        <v>147</v>
      </c>
      <c r="BE242" s="146">
        <f>IF(N242="základní",J244,0)</f>
        <v>0</v>
      </c>
      <c r="BF242" s="146">
        <f>IF(N242="snížená",J244,0)</f>
        <v>0</v>
      </c>
      <c r="BG242" s="146">
        <f>IF(N242="zákl. přenesená",J244,0)</f>
        <v>0</v>
      </c>
      <c r="BH242" s="146">
        <f>IF(N242="sníž. přenesená",J244,0)</f>
        <v>0</v>
      </c>
      <c r="BI242" s="146">
        <f>IF(N242="nulová",J244,0)</f>
        <v>0</v>
      </c>
      <c r="BJ242" s="13" t="s">
        <v>84</v>
      </c>
      <c r="BK242" s="146">
        <f>ROUND(I244*H244,2)</f>
        <v>0</v>
      </c>
      <c r="BL242" s="13" t="s">
        <v>221</v>
      </c>
      <c r="BM242" s="145" t="s">
        <v>430</v>
      </c>
    </row>
    <row r="243" spans="1:65" s="2" customFormat="1" ht="24.2" customHeight="1">
      <c r="A243" s="10"/>
      <c r="B243" s="147"/>
      <c r="C243" s="10"/>
      <c r="D243" s="148" t="s">
        <v>157</v>
      </c>
      <c r="E243" s="149" t="s">
        <v>1</v>
      </c>
      <c r="F243" s="150" t="s">
        <v>426</v>
      </c>
      <c r="G243" s="10"/>
      <c r="H243" s="151">
        <v>85.8</v>
      </c>
      <c r="I243" s="10"/>
      <c r="J243" s="10"/>
      <c r="K243" s="10"/>
      <c r="L243" s="26"/>
      <c r="M243" s="141" t="s">
        <v>1</v>
      </c>
      <c r="N243" s="142" t="s">
        <v>40</v>
      </c>
      <c r="O243" s="143">
        <v>0.172</v>
      </c>
      <c r="P243" s="143">
        <f>O243*H245</f>
        <v>14.757599999999998</v>
      </c>
      <c r="Q243" s="143">
        <v>0.00012</v>
      </c>
      <c r="R243" s="143">
        <f>Q243*H245</f>
        <v>0.010296</v>
      </c>
      <c r="S243" s="143">
        <v>0</v>
      </c>
      <c r="T243" s="144">
        <f>S243*H245</f>
        <v>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45" t="s">
        <v>221</v>
      </c>
      <c r="AT243" s="145" t="s">
        <v>150</v>
      </c>
      <c r="AU243" s="145" t="s">
        <v>84</v>
      </c>
      <c r="AY243" s="13" t="s">
        <v>147</v>
      </c>
      <c r="BE243" s="146">
        <f>IF(N243="základní",J245,0)</f>
        <v>0</v>
      </c>
      <c r="BF243" s="146">
        <f>IF(N243="snížená",J245,0)</f>
        <v>0</v>
      </c>
      <c r="BG243" s="146">
        <f>IF(N243="zákl. přenesená",J245,0)</f>
        <v>0</v>
      </c>
      <c r="BH243" s="146">
        <f>IF(N243="sníž. přenesená",J245,0)</f>
        <v>0</v>
      </c>
      <c r="BI243" s="146">
        <f>IF(N243="nulová",J245,0)</f>
        <v>0</v>
      </c>
      <c r="BJ243" s="13" t="s">
        <v>84</v>
      </c>
      <c r="BK243" s="146">
        <f>ROUND(I245*H245,2)</f>
        <v>0</v>
      </c>
      <c r="BL243" s="13" t="s">
        <v>221</v>
      </c>
      <c r="BM243" s="145" t="s">
        <v>434</v>
      </c>
    </row>
    <row r="244" spans="1:65" s="2" customFormat="1" ht="24.2" customHeight="1">
      <c r="A244" s="25"/>
      <c r="B244" s="134"/>
      <c r="C244" s="135" t="s">
        <v>427</v>
      </c>
      <c r="D244" s="135" t="s">
        <v>150</v>
      </c>
      <c r="E244" s="136" t="s">
        <v>428</v>
      </c>
      <c r="F244" s="137" t="s">
        <v>429</v>
      </c>
      <c r="G244" s="138" t="s">
        <v>153</v>
      </c>
      <c r="H244" s="139">
        <v>85.8</v>
      </c>
      <c r="I244" s="331"/>
      <c r="J244" s="140">
        <f>ROUND(I244*H244,2)</f>
        <v>0</v>
      </c>
      <c r="K244" s="137" t="s">
        <v>154</v>
      </c>
      <c r="L244" s="26"/>
      <c r="M244" s="141" t="s">
        <v>1</v>
      </c>
      <c r="N244" s="142" t="s">
        <v>40</v>
      </c>
      <c r="O244" s="143">
        <v>0.229</v>
      </c>
      <c r="P244" s="143">
        <f>O244*H246</f>
        <v>35.495000000000005</v>
      </c>
      <c r="Q244" s="143">
        <v>0.00034</v>
      </c>
      <c r="R244" s="143">
        <f>Q244*H246</f>
        <v>0.052700000000000004</v>
      </c>
      <c r="S244" s="143">
        <v>0</v>
      </c>
      <c r="T244" s="144">
        <f>S244*H246</f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45" t="s">
        <v>221</v>
      </c>
      <c r="AT244" s="145" t="s">
        <v>150</v>
      </c>
      <c r="AU244" s="145" t="s">
        <v>84</v>
      </c>
      <c r="AY244" s="13" t="s">
        <v>147</v>
      </c>
      <c r="BE244" s="146">
        <f>IF(N244="základní",J246,0)</f>
        <v>0</v>
      </c>
      <c r="BF244" s="146">
        <f>IF(N244="snížená",J246,0)</f>
        <v>0</v>
      </c>
      <c r="BG244" s="146">
        <f>IF(N244="zákl. přenesená",J246,0)</f>
        <v>0</v>
      </c>
      <c r="BH244" s="146">
        <f>IF(N244="sníž. přenesená",J246,0)</f>
        <v>0</v>
      </c>
      <c r="BI244" s="146">
        <f>IF(N244="nulová",J246,0)</f>
        <v>0</v>
      </c>
      <c r="BJ244" s="13" t="s">
        <v>84</v>
      </c>
      <c r="BK244" s="146">
        <f>ROUND(I246*H246,2)</f>
        <v>0</v>
      </c>
      <c r="BL244" s="13" t="s">
        <v>221</v>
      </c>
      <c r="BM244" s="145" t="s">
        <v>438</v>
      </c>
    </row>
    <row r="245" spans="1:51" s="10" customFormat="1" ht="24">
      <c r="A245" s="25"/>
      <c r="B245" s="134"/>
      <c r="C245" s="135" t="s">
        <v>431</v>
      </c>
      <c r="D245" s="135" t="s">
        <v>150</v>
      </c>
      <c r="E245" s="136" t="s">
        <v>432</v>
      </c>
      <c r="F245" s="137" t="s">
        <v>433</v>
      </c>
      <c r="G245" s="138" t="s">
        <v>153</v>
      </c>
      <c r="H245" s="139">
        <v>85.8</v>
      </c>
      <c r="I245" s="331"/>
      <c r="J245" s="140">
        <f>ROUND(I245*H245,2)</f>
        <v>0</v>
      </c>
      <c r="K245" s="137" t="s">
        <v>154</v>
      </c>
      <c r="L245" s="147"/>
      <c r="M245" s="152"/>
      <c r="N245" s="153"/>
      <c r="O245" s="153"/>
      <c r="P245" s="153"/>
      <c r="Q245" s="153"/>
      <c r="R245" s="153"/>
      <c r="S245" s="153"/>
      <c r="T245" s="154"/>
      <c r="AT245" s="149" t="s">
        <v>157</v>
      </c>
      <c r="AU245" s="149" t="s">
        <v>84</v>
      </c>
      <c r="AV245" s="10" t="s">
        <v>84</v>
      </c>
      <c r="AW245" s="10" t="s">
        <v>30</v>
      </c>
      <c r="AX245" s="10" t="s">
        <v>74</v>
      </c>
      <c r="AY245" s="149" t="s">
        <v>147</v>
      </c>
    </row>
    <row r="246" spans="1:51" s="10" customFormat="1" ht="24">
      <c r="A246" s="25"/>
      <c r="B246" s="134"/>
      <c r="C246" s="135" t="s">
        <v>435</v>
      </c>
      <c r="D246" s="135" t="s">
        <v>150</v>
      </c>
      <c r="E246" s="136" t="s">
        <v>436</v>
      </c>
      <c r="F246" s="137" t="s">
        <v>437</v>
      </c>
      <c r="G246" s="138" t="s">
        <v>153</v>
      </c>
      <c r="H246" s="139">
        <v>155</v>
      </c>
      <c r="I246" s="331"/>
      <c r="J246" s="140">
        <f>ROUND(I246*H246,2)</f>
        <v>0</v>
      </c>
      <c r="K246" s="137" t="s">
        <v>154</v>
      </c>
      <c r="L246" s="147"/>
      <c r="M246" s="152"/>
      <c r="N246" s="153"/>
      <c r="O246" s="153"/>
      <c r="P246" s="153"/>
      <c r="Q246" s="153"/>
      <c r="R246" s="153"/>
      <c r="S246" s="153"/>
      <c r="T246" s="154"/>
      <c r="AT246" s="149" t="s">
        <v>157</v>
      </c>
      <c r="AU246" s="149" t="s">
        <v>84</v>
      </c>
      <c r="AV246" s="10" t="s">
        <v>84</v>
      </c>
      <c r="AW246" s="10" t="s">
        <v>30</v>
      </c>
      <c r="AX246" s="10" t="s">
        <v>74</v>
      </c>
      <c r="AY246" s="149" t="s">
        <v>147</v>
      </c>
    </row>
    <row r="247" spans="1:51" s="11" customFormat="1" ht="12">
      <c r="A247" s="10"/>
      <c r="B247" s="147"/>
      <c r="C247" s="10"/>
      <c r="D247" s="148" t="s">
        <v>157</v>
      </c>
      <c r="E247" s="149" t="s">
        <v>1</v>
      </c>
      <c r="F247" s="150" t="s">
        <v>439</v>
      </c>
      <c r="G247" s="10"/>
      <c r="H247" s="151">
        <v>125</v>
      </c>
      <c r="I247" s="10"/>
      <c r="J247" s="10"/>
      <c r="K247" s="10"/>
      <c r="L247" s="155"/>
      <c r="M247" s="159"/>
      <c r="N247" s="160"/>
      <c r="O247" s="160"/>
      <c r="P247" s="160"/>
      <c r="Q247" s="160"/>
      <c r="R247" s="160"/>
      <c r="S247" s="160"/>
      <c r="T247" s="161"/>
      <c r="AT247" s="156" t="s">
        <v>157</v>
      </c>
      <c r="AU247" s="156" t="s">
        <v>84</v>
      </c>
      <c r="AV247" s="11" t="s">
        <v>155</v>
      </c>
      <c r="AW247" s="11" t="s">
        <v>30</v>
      </c>
      <c r="AX247" s="11" t="s">
        <v>82</v>
      </c>
      <c r="AY247" s="156" t="s">
        <v>147</v>
      </c>
    </row>
    <row r="248" spans="1:65" s="2" customFormat="1" ht="24.2" customHeight="1">
      <c r="A248" s="10"/>
      <c r="B248" s="147"/>
      <c r="C248" s="10"/>
      <c r="D248" s="148" t="s">
        <v>157</v>
      </c>
      <c r="E248" s="149" t="s">
        <v>1</v>
      </c>
      <c r="F248" s="150" t="s">
        <v>440</v>
      </c>
      <c r="G248" s="10"/>
      <c r="H248" s="151">
        <v>30</v>
      </c>
      <c r="I248" s="10"/>
      <c r="J248" s="10"/>
      <c r="K248" s="10"/>
      <c r="L248" s="26"/>
      <c r="M248" s="141" t="s">
        <v>1</v>
      </c>
      <c r="N248" s="142" t="s">
        <v>40</v>
      </c>
      <c r="O248" s="143">
        <v>0.075</v>
      </c>
      <c r="P248" s="143">
        <f>O248*H250</f>
        <v>11.625</v>
      </c>
      <c r="Q248" s="143">
        <v>0.0002</v>
      </c>
      <c r="R248" s="143">
        <f>Q248*H250</f>
        <v>0.031</v>
      </c>
      <c r="S248" s="143">
        <v>0</v>
      </c>
      <c r="T248" s="144">
        <f>S248*H250</f>
        <v>0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45" t="s">
        <v>221</v>
      </c>
      <c r="AT248" s="145" t="s">
        <v>150</v>
      </c>
      <c r="AU248" s="145" t="s">
        <v>84</v>
      </c>
      <c r="AY248" s="13" t="s">
        <v>147</v>
      </c>
      <c r="BE248" s="146">
        <f>IF(N248="základní",J250,0)</f>
        <v>0</v>
      </c>
      <c r="BF248" s="146">
        <f>IF(N248="snížená",J250,0)</f>
        <v>0</v>
      </c>
      <c r="BG248" s="146">
        <f>IF(N248="zákl. přenesená",J250,0)</f>
        <v>0</v>
      </c>
      <c r="BH248" s="146">
        <f>IF(N248="sníž. přenesená",J250,0)</f>
        <v>0</v>
      </c>
      <c r="BI248" s="146">
        <f>IF(N248="nulová",J250,0)</f>
        <v>0</v>
      </c>
      <c r="BJ248" s="13" t="s">
        <v>84</v>
      </c>
      <c r="BK248" s="146">
        <f>ROUND(I250*H250,2)</f>
        <v>0</v>
      </c>
      <c r="BL248" s="13" t="s">
        <v>221</v>
      </c>
      <c r="BM248" s="145" t="s">
        <v>444</v>
      </c>
    </row>
    <row r="249" spans="1:65" s="2" customFormat="1" ht="16.5" customHeight="1">
      <c r="A249" s="11"/>
      <c r="B249" s="155"/>
      <c r="C249" s="11"/>
      <c r="D249" s="148" t="s">
        <v>157</v>
      </c>
      <c r="E249" s="156" t="s">
        <v>1</v>
      </c>
      <c r="F249" s="157" t="s">
        <v>359</v>
      </c>
      <c r="G249" s="11"/>
      <c r="H249" s="158">
        <v>155</v>
      </c>
      <c r="I249" s="11"/>
      <c r="J249" s="11"/>
      <c r="K249" s="11"/>
      <c r="L249" s="26"/>
      <c r="M249" s="141" t="s">
        <v>1</v>
      </c>
      <c r="N249" s="142" t="s">
        <v>40</v>
      </c>
      <c r="O249" s="143">
        <v>0.284</v>
      </c>
      <c r="P249" s="143">
        <f>O249*H251</f>
        <v>44.019999999999996</v>
      </c>
      <c r="Q249" s="143">
        <v>0.0006</v>
      </c>
      <c r="R249" s="143">
        <f>Q249*H251</f>
        <v>0.09299999999999999</v>
      </c>
      <c r="S249" s="143">
        <v>0</v>
      </c>
      <c r="T249" s="144">
        <f>S249*H251</f>
        <v>0</v>
      </c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45" t="s">
        <v>221</v>
      </c>
      <c r="AT249" s="145" t="s">
        <v>150</v>
      </c>
      <c r="AU249" s="145" t="s">
        <v>84</v>
      </c>
      <c r="AY249" s="13" t="s">
        <v>147</v>
      </c>
      <c r="BE249" s="146">
        <f>IF(N249="základní",J251,0)</f>
        <v>0</v>
      </c>
      <c r="BF249" s="146">
        <f>IF(N249="snížená",J251,0)</f>
        <v>0</v>
      </c>
      <c r="BG249" s="146">
        <f>IF(N249="zákl. přenesená",J251,0)</f>
        <v>0</v>
      </c>
      <c r="BH249" s="146">
        <f>IF(N249="sníž. přenesená",J251,0)</f>
        <v>0</v>
      </c>
      <c r="BI249" s="146">
        <f>IF(N249="nulová",J251,0)</f>
        <v>0</v>
      </c>
      <c r="BJ249" s="13" t="s">
        <v>84</v>
      </c>
      <c r="BK249" s="146">
        <f>ROUND(I251*H251,2)</f>
        <v>0</v>
      </c>
      <c r="BL249" s="13" t="s">
        <v>221</v>
      </c>
      <c r="BM249" s="145" t="s">
        <v>448</v>
      </c>
    </row>
    <row r="250" spans="1:63" s="9" customFormat="1" ht="22.9" customHeight="1">
      <c r="A250" s="25"/>
      <c r="B250" s="134"/>
      <c r="C250" s="135" t="s">
        <v>441</v>
      </c>
      <c r="D250" s="135" t="s">
        <v>150</v>
      </c>
      <c r="E250" s="136" t="s">
        <v>442</v>
      </c>
      <c r="F250" s="137" t="s">
        <v>443</v>
      </c>
      <c r="G250" s="138" t="s">
        <v>153</v>
      </c>
      <c r="H250" s="139">
        <v>155</v>
      </c>
      <c r="I250" s="331"/>
      <c r="J250" s="140">
        <f>ROUND(I250*H250,2)</f>
        <v>0</v>
      </c>
      <c r="K250" s="137" t="s">
        <v>154</v>
      </c>
      <c r="L250" s="122"/>
      <c r="M250" s="126"/>
      <c r="N250" s="127"/>
      <c r="O250" s="127"/>
      <c r="P250" s="128">
        <f>SUM(P251:P254)</f>
        <v>68.64000000000001</v>
      </c>
      <c r="Q250" s="127"/>
      <c r="R250" s="128">
        <f>SUM(R251:R254)</f>
        <v>0.4884</v>
      </c>
      <c r="S250" s="127"/>
      <c r="T250" s="129">
        <f>SUM(T251:T254)</f>
        <v>0.1023</v>
      </c>
      <c r="AR250" s="123" t="s">
        <v>84</v>
      </c>
      <c r="AT250" s="130" t="s">
        <v>73</v>
      </c>
      <c r="AU250" s="130" t="s">
        <v>82</v>
      </c>
      <c r="AY250" s="123" t="s">
        <v>147</v>
      </c>
      <c r="BK250" s="131">
        <f>SUM(BK251:BK254)</f>
        <v>0</v>
      </c>
    </row>
    <row r="251" spans="1:65" s="2" customFormat="1" ht="16.5" customHeight="1">
      <c r="A251" s="25"/>
      <c r="B251" s="134"/>
      <c r="C251" s="135" t="s">
        <v>445</v>
      </c>
      <c r="D251" s="135" t="s">
        <v>150</v>
      </c>
      <c r="E251" s="136" t="s">
        <v>446</v>
      </c>
      <c r="F251" s="137" t="s">
        <v>447</v>
      </c>
      <c r="G251" s="138" t="s">
        <v>153</v>
      </c>
      <c r="H251" s="139">
        <v>155</v>
      </c>
      <c r="I251" s="331"/>
      <c r="J251" s="140">
        <f>ROUND(I251*H251,2)</f>
        <v>0</v>
      </c>
      <c r="K251" s="137" t="s">
        <v>154</v>
      </c>
      <c r="L251" s="26"/>
      <c r="M251" s="141" t="s">
        <v>1</v>
      </c>
      <c r="N251" s="142" t="s">
        <v>40</v>
      </c>
      <c r="O251" s="143">
        <v>0.074</v>
      </c>
      <c r="P251" s="143">
        <f>O251*H253</f>
        <v>24.419999999999998</v>
      </c>
      <c r="Q251" s="143">
        <v>0.001</v>
      </c>
      <c r="R251" s="143">
        <f>Q251*H253</f>
        <v>0.33</v>
      </c>
      <c r="S251" s="143">
        <v>0.00031</v>
      </c>
      <c r="T251" s="144">
        <f>S251*H253</f>
        <v>0.1023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45" t="s">
        <v>221</v>
      </c>
      <c r="AT251" s="145" t="s">
        <v>150</v>
      </c>
      <c r="AU251" s="145" t="s">
        <v>84</v>
      </c>
      <c r="AY251" s="13" t="s">
        <v>147</v>
      </c>
      <c r="BE251" s="146">
        <f>IF(N251="základní",J253,0)</f>
        <v>0</v>
      </c>
      <c r="BF251" s="146">
        <f>IF(N251="snížená",J253,0)</f>
        <v>0</v>
      </c>
      <c r="BG251" s="146">
        <f>IF(N251="zákl. přenesená",J253,0)</f>
        <v>0</v>
      </c>
      <c r="BH251" s="146">
        <f>IF(N251="sníž. přenesená",J253,0)</f>
        <v>0</v>
      </c>
      <c r="BI251" s="146">
        <f>IF(N251="nulová",J253,0)</f>
        <v>0</v>
      </c>
      <c r="BJ251" s="13" t="s">
        <v>84</v>
      </c>
      <c r="BK251" s="146">
        <f>ROUND(I253*H253,2)</f>
        <v>0</v>
      </c>
      <c r="BL251" s="13" t="s">
        <v>221</v>
      </c>
      <c r="BM251" s="145" t="s">
        <v>454</v>
      </c>
    </row>
    <row r="252" spans="1:51" s="10" customFormat="1" ht="12.75">
      <c r="A252" s="9"/>
      <c r="B252" s="122"/>
      <c r="C252" s="9"/>
      <c r="D252" s="123" t="s">
        <v>73</v>
      </c>
      <c r="E252" s="132" t="s">
        <v>449</v>
      </c>
      <c r="F252" s="132" t="s">
        <v>450</v>
      </c>
      <c r="G252" s="9"/>
      <c r="H252" s="9"/>
      <c r="I252" s="9"/>
      <c r="J252" s="133">
        <f>BK250</f>
        <v>0</v>
      </c>
      <c r="K252" s="9"/>
      <c r="L252" s="147"/>
      <c r="M252" s="152"/>
      <c r="N252" s="153"/>
      <c r="O252" s="153"/>
      <c r="P252" s="153"/>
      <c r="Q252" s="153"/>
      <c r="R252" s="153"/>
      <c r="S252" s="153"/>
      <c r="T252" s="154"/>
      <c r="AT252" s="149" t="s">
        <v>157</v>
      </c>
      <c r="AU252" s="149" t="s">
        <v>84</v>
      </c>
      <c r="AV252" s="10" t="s">
        <v>84</v>
      </c>
      <c r="AW252" s="10" t="s">
        <v>30</v>
      </c>
      <c r="AX252" s="10" t="s">
        <v>82</v>
      </c>
      <c r="AY252" s="149" t="s">
        <v>147</v>
      </c>
    </row>
    <row r="253" spans="1:65" s="2" customFormat="1" ht="24.2" customHeight="1">
      <c r="A253" s="25"/>
      <c r="B253" s="134"/>
      <c r="C253" s="135" t="s">
        <v>451</v>
      </c>
      <c r="D253" s="135" t="s">
        <v>150</v>
      </c>
      <c r="E253" s="136" t="s">
        <v>452</v>
      </c>
      <c r="F253" s="137" t="s">
        <v>453</v>
      </c>
      <c r="G253" s="138" t="s">
        <v>153</v>
      </c>
      <c r="H253" s="139">
        <v>330</v>
      </c>
      <c r="I253" s="331"/>
      <c r="J253" s="140">
        <f>ROUND(I253*H253,2)</f>
        <v>0</v>
      </c>
      <c r="K253" s="137" t="s">
        <v>154</v>
      </c>
      <c r="L253" s="26"/>
      <c r="M253" s="141" t="s">
        <v>1</v>
      </c>
      <c r="N253" s="142" t="s">
        <v>40</v>
      </c>
      <c r="O253" s="143">
        <v>0.033</v>
      </c>
      <c r="P253" s="143">
        <f>O253*H255</f>
        <v>10.89</v>
      </c>
      <c r="Q253" s="143">
        <v>0.0002</v>
      </c>
      <c r="R253" s="143">
        <f>Q253*H255</f>
        <v>0.066</v>
      </c>
      <c r="S253" s="143">
        <v>0</v>
      </c>
      <c r="T253" s="144">
        <f>S253*H255</f>
        <v>0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45" t="s">
        <v>221</v>
      </c>
      <c r="AT253" s="145" t="s">
        <v>150</v>
      </c>
      <c r="AU253" s="145" t="s">
        <v>84</v>
      </c>
      <c r="AY253" s="13" t="s">
        <v>147</v>
      </c>
      <c r="BE253" s="146">
        <f>IF(N253="základní",J255,0)</f>
        <v>0</v>
      </c>
      <c r="BF253" s="146">
        <f>IF(N253="snížená",J255,0)</f>
        <v>0</v>
      </c>
      <c r="BG253" s="146">
        <f>IF(N253="zákl. přenesená",J255,0)</f>
        <v>0</v>
      </c>
      <c r="BH253" s="146">
        <f>IF(N253="sníž. přenesená",J255,0)</f>
        <v>0</v>
      </c>
      <c r="BI253" s="146">
        <f>IF(N253="nulová",J255,0)</f>
        <v>0</v>
      </c>
      <c r="BJ253" s="13" t="s">
        <v>84</v>
      </c>
      <c r="BK253" s="146">
        <f>ROUND(I255*H255,2)</f>
        <v>0</v>
      </c>
      <c r="BL253" s="13" t="s">
        <v>221</v>
      </c>
      <c r="BM253" s="145" t="s">
        <v>458</v>
      </c>
    </row>
    <row r="254" spans="1:65" s="2" customFormat="1" ht="33" customHeight="1">
      <c r="A254" s="10"/>
      <c r="B254" s="147"/>
      <c r="C254" s="10"/>
      <c r="D254" s="148" t="s">
        <v>157</v>
      </c>
      <c r="E254" s="149" t="s">
        <v>1</v>
      </c>
      <c r="F254" s="150" t="s">
        <v>769</v>
      </c>
      <c r="G254" s="10"/>
      <c r="H254" s="151">
        <v>330</v>
      </c>
      <c r="I254" s="10"/>
      <c r="J254" s="10"/>
      <c r="K254" s="10"/>
      <c r="L254" s="26"/>
      <c r="M254" s="171" t="s">
        <v>1</v>
      </c>
      <c r="N254" s="172" t="s">
        <v>40</v>
      </c>
      <c r="O254" s="173">
        <v>0.101</v>
      </c>
      <c r="P254" s="173">
        <f>O254*H256</f>
        <v>33.330000000000005</v>
      </c>
      <c r="Q254" s="173">
        <v>0.00028</v>
      </c>
      <c r="R254" s="173">
        <f>Q254*H256</f>
        <v>0.0924</v>
      </c>
      <c r="S254" s="173">
        <v>0</v>
      </c>
      <c r="T254" s="174">
        <f>S254*H256</f>
        <v>0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45" t="s">
        <v>221</v>
      </c>
      <c r="AT254" s="145" t="s">
        <v>150</v>
      </c>
      <c r="AU254" s="145" t="s">
        <v>84</v>
      </c>
      <c r="AY254" s="13" t="s">
        <v>147</v>
      </c>
      <c r="BE254" s="146">
        <f>IF(N254="základní",J256,0)</f>
        <v>0</v>
      </c>
      <c r="BF254" s="146">
        <f>IF(N254="snížená",J256,0)</f>
        <v>0</v>
      </c>
      <c r="BG254" s="146">
        <f>IF(N254="zákl. přenesená",J256,0)</f>
        <v>0</v>
      </c>
      <c r="BH254" s="146">
        <f>IF(N254="sníž. přenesená",J256,0)</f>
        <v>0</v>
      </c>
      <c r="BI254" s="146">
        <f>IF(N254="nulová",J256,0)</f>
        <v>0</v>
      </c>
      <c r="BJ254" s="13" t="s">
        <v>84</v>
      </c>
      <c r="BK254" s="146">
        <f>ROUND(I256*H256,2)</f>
        <v>0</v>
      </c>
      <c r="BL254" s="13" t="s">
        <v>221</v>
      </c>
      <c r="BM254" s="145" t="s">
        <v>462</v>
      </c>
    </row>
    <row r="255" spans="1:31" s="2" customFormat="1" ht="25.5" customHeight="1">
      <c r="A255" s="25"/>
      <c r="B255" s="134"/>
      <c r="C255" s="135" t="s">
        <v>455</v>
      </c>
      <c r="D255" s="135" t="s">
        <v>150</v>
      </c>
      <c r="E255" s="136" t="s">
        <v>456</v>
      </c>
      <c r="F255" s="137" t="s">
        <v>457</v>
      </c>
      <c r="G255" s="138" t="s">
        <v>153</v>
      </c>
      <c r="H255" s="139">
        <v>330</v>
      </c>
      <c r="I255" s="331"/>
      <c r="J255" s="140">
        <f>ROUND(I255*H255,2)</f>
        <v>0</v>
      </c>
      <c r="K255" s="137" t="s">
        <v>154</v>
      </c>
      <c r="L255" s="26"/>
      <c r="M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</row>
    <row r="256" spans="1:11" ht="24">
      <c r="A256" s="25"/>
      <c r="B256" s="134"/>
      <c r="C256" s="135" t="s">
        <v>459</v>
      </c>
      <c r="D256" s="135" t="s">
        <v>150</v>
      </c>
      <c r="E256" s="136" t="s">
        <v>460</v>
      </c>
      <c r="F256" s="137" t="s">
        <v>461</v>
      </c>
      <c r="G256" s="138" t="s">
        <v>153</v>
      </c>
      <c r="H256" s="139">
        <v>330</v>
      </c>
      <c r="I256" s="331"/>
      <c r="J256" s="140">
        <f>ROUND(I256*H256,2)</f>
        <v>0</v>
      </c>
      <c r="K256" s="137" t="s">
        <v>154</v>
      </c>
    </row>
    <row r="257" spans="1:11" ht="12">
      <c r="A257" s="25"/>
      <c r="B257" s="39"/>
      <c r="C257" s="40"/>
      <c r="D257" s="40"/>
      <c r="E257" s="40"/>
      <c r="F257" s="40"/>
      <c r="G257" s="40"/>
      <c r="H257" s="40"/>
      <c r="I257" s="40"/>
      <c r="J257" s="40"/>
      <c r="K257" s="40"/>
    </row>
  </sheetData>
  <sheetProtection password="DAFF" sheet="1" objects="1" scenarios="1"/>
  <autoFilter ref="C131:K256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2:U46"/>
  <sheetViews>
    <sheetView view="pageBreakPreview" zoomScale="91" zoomScaleSheetLayoutView="91" workbookViewId="0" topLeftCell="A1">
      <selection activeCell="F8" sqref="F8:G8"/>
    </sheetView>
  </sheetViews>
  <sheetFormatPr defaultColWidth="9.28125" defaultRowHeight="12"/>
  <cols>
    <col min="1" max="1" width="5.140625" style="177" customWidth="1"/>
    <col min="2" max="3" width="13.28125" style="177" customWidth="1"/>
    <col min="4" max="10" width="13.421875" style="177" customWidth="1"/>
    <col min="11" max="11" width="9.28125" style="177" hidden="1" customWidth="1"/>
    <col min="12" max="12" width="11.00390625" style="177" hidden="1" customWidth="1"/>
    <col min="13" max="13" width="9.28125" style="177" hidden="1" customWidth="1"/>
    <col min="14" max="14" width="5.7109375" style="177" customWidth="1"/>
    <col min="15" max="15" width="10.7109375" style="177" hidden="1" customWidth="1"/>
    <col min="16" max="18" width="11.8515625" style="177" hidden="1" customWidth="1"/>
    <col min="19" max="19" width="9.28125" style="177" customWidth="1"/>
    <col min="20" max="21" width="11.28125" style="177" hidden="1" customWidth="1"/>
    <col min="22" max="256" width="9.28125" style="177" customWidth="1"/>
    <col min="257" max="257" width="5.140625" style="177" customWidth="1"/>
    <col min="258" max="259" width="13.28125" style="177" customWidth="1"/>
    <col min="260" max="266" width="13.421875" style="177" customWidth="1"/>
    <col min="267" max="269" width="9.28125" style="177" hidden="1" customWidth="1"/>
    <col min="270" max="270" width="5.7109375" style="177" customWidth="1"/>
    <col min="271" max="274" width="9.28125" style="177" hidden="1" customWidth="1"/>
    <col min="275" max="512" width="9.28125" style="177" customWidth="1"/>
    <col min="513" max="513" width="5.140625" style="177" customWidth="1"/>
    <col min="514" max="515" width="13.28125" style="177" customWidth="1"/>
    <col min="516" max="522" width="13.421875" style="177" customWidth="1"/>
    <col min="523" max="525" width="9.28125" style="177" hidden="1" customWidth="1"/>
    <col min="526" max="526" width="5.7109375" style="177" customWidth="1"/>
    <col min="527" max="530" width="9.28125" style="177" hidden="1" customWidth="1"/>
    <col min="531" max="768" width="9.28125" style="177" customWidth="1"/>
    <col min="769" max="769" width="5.140625" style="177" customWidth="1"/>
    <col min="770" max="771" width="13.28125" style="177" customWidth="1"/>
    <col min="772" max="778" width="13.421875" style="177" customWidth="1"/>
    <col min="779" max="781" width="9.28125" style="177" hidden="1" customWidth="1"/>
    <col min="782" max="782" width="5.7109375" style="177" customWidth="1"/>
    <col min="783" max="786" width="9.28125" style="177" hidden="1" customWidth="1"/>
    <col min="787" max="1024" width="9.28125" style="177" customWidth="1"/>
    <col min="1025" max="1025" width="5.140625" style="177" customWidth="1"/>
    <col min="1026" max="1027" width="13.28125" style="177" customWidth="1"/>
    <col min="1028" max="1034" width="13.421875" style="177" customWidth="1"/>
    <col min="1035" max="1037" width="9.28125" style="177" hidden="1" customWidth="1"/>
    <col min="1038" max="1038" width="5.7109375" style="177" customWidth="1"/>
    <col min="1039" max="1042" width="9.28125" style="177" hidden="1" customWidth="1"/>
    <col min="1043" max="1280" width="9.28125" style="177" customWidth="1"/>
    <col min="1281" max="1281" width="5.140625" style="177" customWidth="1"/>
    <col min="1282" max="1283" width="13.28125" style="177" customWidth="1"/>
    <col min="1284" max="1290" width="13.421875" style="177" customWidth="1"/>
    <col min="1291" max="1293" width="9.28125" style="177" hidden="1" customWidth="1"/>
    <col min="1294" max="1294" width="5.7109375" style="177" customWidth="1"/>
    <col min="1295" max="1298" width="9.28125" style="177" hidden="1" customWidth="1"/>
    <col min="1299" max="1536" width="9.28125" style="177" customWidth="1"/>
    <col min="1537" max="1537" width="5.140625" style="177" customWidth="1"/>
    <col min="1538" max="1539" width="13.28125" style="177" customWidth="1"/>
    <col min="1540" max="1546" width="13.421875" style="177" customWidth="1"/>
    <col min="1547" max="1549" width="9.28125" style="177" hidden="1" customWidth="1"/>
    <col min="1550" max="1550" width="5.7109375" style="177" customWidth="1"/>
    <col min="1551" max="1554" width="9.28125" style="177" hidden="1" customWidth="1"/>
    <col min="1555" max="1792" width="9.28125" style="177" customWidth="1"/>
    <col min="1793" max="1793" width="5.140625" style="177" customWidth="1"/>
    <col min="1794" max="1795" width="13.28125" style="177" customWidth="1"/>
    <col min="1796" max="1802" width="13.421875" style="177" customWidth="1"/>
    <col min="1803" max="1805" width="9.28125" style="177" hidden="1" customWidth="1"/>
    <col min="1806" max="1806" width="5.7109375" style="177" customWidth="1"/>
    <col min="1807" max="1810" width="9.28125" style="177" hidden="1" customWidth="1"/>
    <col min="1811" max="2048" width="9.28125" style="177" customWidth="1"/>
    <col min="2049" max="2049" width="5.140625" style="177" customWidth="1"/>
    <col min="2050" max="2051" width="13.28125" style="177" customWidth="1"/>
    <col min="2052" max="2058" width="13.421875" style="177" customWidth="1"/>
    <col min="2059" max="2061" width="9.28125" style="177" hidden="1" customWidth="1"/>
    <col min="2062" max="2062" width="5.7109375" style="177" customWidth="1"/>
    <col min="2063" max="2066" width="9.28125" style="177" hidden="1" customWidth="1"/>
    <col min="2067" max="2304" width="9.28125" style="177" customWidth="1"/>
    <col min="2305" max="2305" width="5.140625" style="177" customWidth="1"/>
    <col min="2306" max="2307" width="13.28125" style="177" customWidth="1"/>
    <col min="2308" max="2314" width="13.421875" style="177" customWidth="1"/>
    <col min="2315" max="2317" width="9.28125" style="177" hidden="1" customWidth="1"/>
    <col min="2318" max="2318" width="5.7109375" style="177" customWidth="1"/>
    <col min="2319" max="2322" width="9.28125" style="177" hidden="1" customWidth="1"/>
    <col min="2323" max="2560" width="9.28125" style="177" customWidth="1"/>
    <col min="2561" max="2561" width="5.140625" style="177" customWidth="1"/>
    <col min="2562" max="2563" width="13.28125" style="177" customWidth="1"/>
    <col min="2564" max="2570" width="13.421875" style="177" customWidth="1"/>
    <col min="2571" max="2573" width="9.28125" style="177" hidden="1" customWidth="1"/>
    <col min="2574" max="2574" width="5.7109375" style="177" customWidth="1"/>
    <col min="2575" max="2578" width="9.28125" style="177" hidden="1" customWidth="1"/>
    <col min="2579" max="2816" width="9.28125" style="177" customWidth="1"/>
    <col min="2817" max="2817" width="5.140625" style="177" customWidth="1"/>
    <col min="2818" max="2819" width="13.28125" style="177" customWidth="1"/>
    <col min="2820" max="2826" width="13.421875" style="177" customWidth="1"/>
    <col min="2827" max="2829" width="9.28125" style="177" hidden="1" customWidth="1"/>
    <col min="2830" max="2830" width="5.7109375" style="177" customWidth="1"/>
    <col min="2831" max="2834" width="9.28125" style="177" hidden="1" customWidth="1"/>
    <col min="2835" max="3072" width="9.28125" style="177" customWidth="1"/>
    <col min="3073" max="3073" width="5.140625" style="177" customWidth="1"/>
    <col min="3074" max="3075" width="13.28125" style="177" customWidth="1"/>
    <col min="3076" max="3082" width="13.421875" style="177" customWidth="1"/>
    <col min="3083" max="3085" width="9.28125" style="177" hidden="1" customWidth="1"/>
    <col min="3086" max="3086" width="5.7109375" style="177" customWidth="1"/>
    <col min="3087" max="3090" width="9.28125" style="177" hidden="1" customWidth="1"/>
    <col min="3091" max="3328" width="9.28125" style="177" customWidth="1"/>
    <col min="3329" max="3329" width="5.140625" style="177" customWidth="1"/>
    <col min="3330" max="3331" width="13.28125" style="177" customWidth="1"/>
    <col min="3332" max="3338" width="13.421875" style="177" customWidth="1"/>
    <col min="3339" max="3341" width="9.28125" style="177" hidden="1" customWidth="1"/>
    <col min="3342" max="3342" width="5.7109375" style="177" customWidth="1"/>
    <col min="3343" max="3346" width="9.28125" style="177" hidden="1" customWidth="1"/>
    <col min="3347" max="3584" width="9.28125" style="177" customWidth="1"/>
    <col min="3585" max="3585" width="5.140625" style="177" customWidth="1"/>
    <col min="3586" max="3587" width="13.28125" style="177" customWidth="1"/>
    <col min="3588" max="3594" width="13.421875" style="177" customWidth="1"/>
    <col min="3595" max="3597" width="9.28125" style="177" hidden="1" customWidth="1"/>
    <col min="3598" max="3598" width="5.7109375" style="177" customWidth="1"/>
    <col min="3599" max="3602" width="9.28125" style="177" hidden="1" customWidth="1"/>
    <col min="3603" max="3840" width="9.28125" style="177" customWidth="1"/>
    <col min="3841" max="3841" width="5.140625" style="177" customWidth="1"/>
    <col min="3842" max="3843" width="13.28125" style="177" customWidth="1"/>
    <col min="3844" max="3850" width="13.421875" style="177" customWidth="1"/>
    <col min="3851" max="3853" width="9.28125" style="177" hidden="1" customWidth="1"/>
    <col min="3854" max="3854" width="5.7109375" style="177" customWidth="1"/>
    <col min="3855" max="3858" width="9.28125" style="177" hidden="1" customWidth="1"/>
    <col min="3859" max="4096" width="9.28125" style="177" customWidth="1"/>
    <col min="4097" max="4097" width="5.140625" style="177" customWidth="1"/>
    <col min="4098" max="4099" width="13.28125" style="177" customWidth="1"/>
    <col min="4100" max="4106" width="13.421875" style="177" customWidth="1"/>
    <col min="4107" max="4109" width="9.28125" style="177" hidden="1" customWidth="1"/>
    <col min="4110" max="4110" width="5.7109375" style="177" customWidth="1"/>
    <col min="4111" max="4114" width="9.28125" style="177" hidden="1" customWidth="1"/>
    <col min="4115" max="4352" width="9.28125" style="177" customWidth="1"/>
    <col min="4353" max="4353" width="5.140625" style="177" customWidth="1"/>
    <col min="4354" max="4355" width="13.28125" style="177" customWidth="1"/>
    <col min="4356" max="4362" width="13.421875" style="177" customWidth="1"/>
    <col min="4363" max="4365" width="9.28125" style="177" hidden="1" customWidth="1"/>
    <col min="4366" max="4366" width="5.7109375" style="177" customWidth="1"/>
    <col min="4367" max="4370" width="9.28125" style="177" hidden="1" customWidth="1"/>
    <col min="4371" max="4608" width="9.28125" style="177" customWidth="1"/>
    <col min="4609" max="4609" width="5.140625" style="177" customWidth="1"/>
    <col min="4610" max="4611" width="13.28125" style="177" customWidth="1"/>
    <col min="4612" max="4618" width="13.421875" style="177" customWidth="1"/>
    <col min="4619" max="4621" width="9.28125" style="177" hidden="1" customWidth="1"/>
    <col min="4622" max="4622" width="5.7109375" style="177" customWidth="1"/>
    <col min="4623" max="4626" width="9.28125" style="177" hidden="1" customWidth="1"/>
    <col min="4627" max="4864" width="9.28125" style="177" customWidth="1"/>
    <col min="4865" max="4865" width="5.140625" style="177" customWidth="1"/>
    <col min="4866" max="4867" width="13.28125" style="177" customWidth="1"/>
    <col min="4868" max="4874" width="13.421875" style="177" customWidth="1"/>
    <col min="4875" max="4877" width="9.28125" style="177" hidden="1" customWidth="1"/>
    <col min="4878" max="4878" width="5.7109375" style="177" customWidth="1"/>
    <col min="4879" max="4882" width="9.28125" style="177" hidden="1" customWidth="1"/>
    <col min="4883" max="5120" width="9.28125" style="177" customWidth="1"/>
    <col min="5121" max="5121" width="5.140625" style="177" customWidth="1"/>
    <col min="5122" max="5123" width="13.28125" style="177" customWidth="1"/>
    <col min="5124" max="5130" width="13.421875" style="177" customWidth="1"/>
    <col min="5131" max="5133" width="9.28125" style="177" hidden="1" customWidth="1"/>
    <col min="5134" max="5134" width="5.7109375" style="177" customWidth="1"/>
    <col min="5135" max="5138" width="9.28125" style="177" hidden="1" customWidth="1"/>
    <col min="5139" max="5376" width="9.28125" style="177" customWidth="1"/>
    <col min="5377" max="5377" width="5.140625" style="177" customWidth="1"/>
    <col min="5378" max="5379" width="13.28125" style="177" customWidth="1"/>
    <col min="5380" max="5386" width="13.421875" style="177" customWidth="1"/>
    <col min="5387" max="5389" width="9.28125" style="177" hidden="1" customWidth="1"/>
    <col min="5390" max="5390" width="5.7109375" style="177" customWidth="1"/>
    <col min="5391" max="5394" width="9.28125" style="177" hidden="1" customWidth="1"/>
    <col min="5395" max="5632" width="9.28125" style="177" customWidth="1"/>
    <col min="5633" max="5633" width="5.140625" style="177" customWidth="1"/>
    <col min="5634" max="5635" width="13.28125" style="177" customWidth="1"/>
    <col min="5636" max="5642" width="13.421875" style="177" customWidth="1"/>
    <col min="5643" max="5645" width="9.28125" style="177" hidden="1" customWidth="1"/>
    <col min="5646" max="5646" width="5.7109375" style="177" customWidth="1"/>
    <col min="5647" max="5650" width="9.28125" style="177" hidden="1" customWidth="1"/>
    <col min="5651" max="5888" width="9.28125" style="177" customWidth="1"/>
    <col min="5889" max="5889" width="5.140625" style="177" customWidth="1"/>
    <col min="5890" max="5891" width="13.28125" style="177" customWidth="1"/>
    <col min="5892" max="5898" width="13.421875" style="177" customWidth="1"/>
    <col min="5899" max="5901" width="9.28125" style="177" hidden="1" customWidth="1"/>
    <col min="5902" max="5902" width="5.7109375" style="177" customWidth="1"/>
    <col min="5903" max="5906" width="9.28125" style="177" hidden="1" customWidth="1"/>
    <col min="5907" max="6144" width="9.28125" style="177" customWidth="1"/>
    <col min="6145" max="6145" width="5.140625" style="177" customWidth="1"/>
    <col min="6146" max="6147" width="13.28125" style="177" customWidth="1"/>
    <col min="6148" max="6154" width="13.421875" style="177" customWidth="1"/>
    <col min="6155" max="6157" width="9.28125" style="177" hidden="1" customWidth="1"/>
    <col min="6158" max="6158" width="5.7109375" style="177" customWidth="1"/>
    <col min="6159" max="6162" width="9.28125" style="177" hidden="1" customWidth="1"/>
    <col min="6163" max="6400" width="9.28125" style="177" customWidth="1"/>
    <col min="6401" max="6401" width="5.140625" style="177" customWidth="1"/>
    <col min="6402" max="6403" width="13.28125" style="177" customWidth="1"/>
    <col min="6404" max="6410" width="13.421875" style="177" customWidth="1"/>
    <col min="6411" max="6413" width="9.28125" style="177" hidden="1" customWidth="1"/>
    <col min="6414" max="6414" width="5.7109375" style="177" customWidth="1"/>
    <col min="6415" max="6418" width="9.28125" style="177" hidden="1" customWidth="1"/>
    <col min="6419" max="6656" width="9.28125" style="177" customWidth="1"/>
    <col min="6657" max="6657" width="5.140625" style="177" customWidth="1"/>
    <col min="6658" max="6659" width="13.28125" style="177" customWidth="1"/>
    <col min="6660" max="6666" width="13.421875" style="177" customWidth="1"/>
    <col min="6667" max="6669" width="9.28125" style="177" hidden="1" customWidth="1"/>
    <col min="6670" max="6670" width="5.7109375" style="177" customWidth="1"/>
    <col min="6671" max="6674" width="9.28125" style="177" hidden="1" customWidth="1"/>
    <col min="6675" max="6912" width="9.28125" style="177" customWidth="1"/>
    <col min="6913" max="6913" width="5.140625" style="177" customWidth="1"/>
    <col min="6914" max="6915" width="13.28125" style="177" customWidth="1"/>
    <col min="6916" max="6922" width="13.421875" style="177" customWidth="1"/>
    <col min="6923" max="6925" width="9.28125" style="177" hidden="1" customWidth="1"/>
    <col min="6926" max="6926" width="5.7109375" style="177" customWidth="1"/>
    <col min="6927" max="6930" width="9.28125" style="177" hidden="1" customWidth="1"/>
    <col min="6931" max="7168" width="9.28125" style="177" customWidth="1"/>
    <col min="7169" max="7169" width="5.140625" style="177" customWidth="1"/>
    <col min="7170" max="7171" width="13.28125" style="177" customWidth="1"/>
    <col min="7172" max="7178" width="13.421875" style="177" customWidth="1"/>
    <col min="7179" max="7181" width="9.28125" style="177" hidden="1" customWidth="1"/>
    <col min="7182" max="7182" width="5.7109375" style="177" customWidth="1"/>
    <col min="7183" max="7186" width="9.28125" style="177" hidden="1" customWidth="1"/>
    <col min="7187" max="7424" width="9.28125" style="177" customWidth="1"/>
    <col min="7425" max="7425" width="5.140625" style="177" customWidth="1"/>
    <col min="7426" max="7427" width="13.28125" style="177" customWidth="1"/>
    <col min="7428" max="7434" width="13.421875" style="177" customWidth="1"/>
    <col min="7435" max="7437" width="9.28125" style="177" hidden="1" customWidth="1"/>
    <col min="7438" max="7438" width="5.7109375" style="177" customWidth="1"/>
    <col min="7439" max="7442" width="9.28125" style="177" hidden="1" customWidth="1"/>
    <col min="7443" max="7680" width="9.28125" style="177" customWidth="1"/>
    <col min="7681" max="7681" width="5.140625" style="177" customWidth="1"/>
    <col min="7682" max="7683" width="13.28125" style="177" customWidth="1"/>
    <col min="7684" max="7690" width="13.421875" style="177" customWidth="1"/>
    <col min="7691" max="7693" width="9.28125" style="177" hidden="1" customWidth="1"/>
    <col min="7694" max="7694" width="5.7109375" style="177" customWidth="1"/>
    <col min="7695" max="7698" width="9.28125" style="177" hidden="1" customWidth="1"/>
    <col min="7699" max="7936" width="9.28125" style="177" customWidth="1"/>
    <col min="7937" max="7937" width="5.140625" style="177" customWidth="1"/>
    <col min="7938" max="7939" width="13.28125" style="177" customWidth="1"/>
    <col min="7940" max="7946" width="13.421875" style="177" customWidth="1"/>
    <col min="7947" max="7949" width="9.28125" style="177" hidden="1" customWidth="1"/>
    <col min="7950" max="7950" width="5.7109375" style="177" customWidth="1"/>
    <col min="7951" max="7954" width="9.28125" style="177" hidden="1" customWidth="1"/>
    <col min="7955" max="8192" width="9.28125" style="177" customWidth="1"/>
    <col min="8193" max="8193" width="5.140625" style="177" customWidth="1"/>
    <col min="8194" max="8195" width="13.28125" style="177" customWidth="1"/>
    <col min="8196" max="8202" width="13.421875" style="177" customWidth="1"/>
    <col min="8203" max="8205" width="9.28125" style="177" hidden="1" customWidth="1"/>
    <col min="8206" max="8206" width="5.7109375" style="177" customWidth="1"/>
    <col min="8207" max="8210" width="9.28125" style="177" hidden="1" customWidth="1"/>
    <col min="8211" max="8448" width="9.28125" style="177" customWidth="1"/>
    <col min="8449" max="8449" width="5.140625" style="177" customWidth="1"/>
    <col min="8450" max="8451" width="13.28125" style="177" customWidth="1"/>
    <col min="8452" max="8458" width="13.421875" style="177" customWidth="1"/>
    <col min="8459" max="8461" width="9.28125" style="177" hidden="1" customWidth="1"/>
    <col min="8462" max="8462" width="5.7109375" style="177" customWidth="1"/>
    <col min="8463" max="8466" width="9.28125" style="177" hidden="1" customWidth="1"/>
    <col min="8467" max="8704" width="9.28125" style="177" customWidth="1"/>
    <col min="8705" max="8705" width="5.140625" style="177" customWidth="1"/>
    <col min="8706" max="8707" width="13.28125" style="177" customWidth="1"/>
    <col min="8708" max="8714" width="13.421875" style="177" customWidth="1"/>
    <col min="8715" max="8717" width="9.28125" style="177" hidden="1" customWidth="1"/>
    <col min="8718" max="8718" width="5.7109375" style="177" customWidth="1"/>
    <col min="8719" max="8722" width="9.28125" style="177" hidden="1" customWidth="1"/>
    <col min="8723" max="8960" width="9.28125" style="177" customWidth="1"/>
    <col min="8961" max="8961" width="5.140625" style="177" customWidth="1"/>
    <col min="8962" max="8963" width="13.28125" style="177" customWidth="1"/>
    <col min="8964" max="8970" width="13.421875" style="177" customWidth="1"/>
    <col min="8971" max="8973" width="9.28125" style="177" hidden="1" customWidth="1"/>
    <col min="8974" max="8974" width="5.7109375" style="177" customWidth="1"/>
    <col min="8975" max="8978" width="9.28125" style="177" hidden="1" customWidth="1"/>
    <col min="8979" max="9216" width="9.28125" style="177" customWidth="1"/>
    <col min="9217" max="9217" width="5.140625" style="177" customWidth="1"/>
    <col min="9218" max="9219" width="13.28125" style="177" customWidth="1"/>
    <col min="9220" max="9226" width="13.421875" style="177" customWidth="1"/>
    <col min="9227" max="9229" width="9.28125" style="177" hidden="1" customWidth="1"/>
    <col min="9230" max="9230" width="5.7109375" style="177" customWidth="1"/>
    <col min="9231" max="9234" width="9.28125" style="177" hidden="1" customWidth="1"/>
    <col min="9235" max="9472" width="9.28125" style="177" customWidth="1"/>
    <col min="9473" max="9473" width="5.140625" style="177" customWidth="1"/>
    <col min="9474" max="9475" width="13.28125" style="177" customWidth="1"/>
    <col min="9476" max="9482" width="13.421875" style="177" customWidth="1"/>
    <col min="9483" max="9485" width="9.28125" style="177" hidden="1" customWidth="1"/>
    <col min="9486" max="9486" width="5.7109375" style="177" customWidth="1"/>
    <col min="9487" max="9490" width="9.28125" style="177" hidden="1" customWidth="1"/>
    <col min="9491" max="9728" width="9.28125" style="177" customWidth="1"/>
    <col min="9729" max="9729" width="5.140625" style="177" customWidth="1"/>
    <col min="9730" max="9731" width="13.28125" style="177" customWidth="1"/>
    <col min="9732" max="9738" width="13.421875" style="177" customWidth="1"/>
    <col min="9739" max="9741" width="9.28125" style="177" hidden="1" customWidth="1"/>
    <col min="9742" max="9742" width="5.7109375" style="177" customWidth="1"/>
    <col min="9743" max="9746" width="9.28125" style="177" hidden="1" customWidth="1"/>
    <col min="9747" max="9984" width="9.28125" style="177" customWidth="1"/>
    <col min="9985" max="9985" width="5.140625" style="177" customWidth="1"/>
    <col min="9986" max="9987" width="13.28125" style="177" customWidth="1"/>
    <col min="9988" max="9994" width="13.421875" style="177" customWidth="1"/>
    <col min="9995" max="9997" width="9.28125" style="177" hidden="1" customWidth="1"/>
    <col min="9998" max="9998" width="5.7109375" style="177" customWidth="1"/>
    <col min="9999" max="10002" width="9.28125" style="177" hidden="1" customWidth="1"/>
    <col min="10003" max="10240" width="9.28125" style="177" customWidth="1"/>
    <col min="10241" max="10241" width="5.140625" style="177" customWidth="1"/>
    <col min="10242" max="10243" width="13.28125" style="177" customWidth="1"/>
    <col min="10244" max="10250" width="13.421875" style="177" customWidth="1"/>
    <col min="10251" max="10253" width="9.28125" style="177" hidden="1" customWidth="1"/>
    <col min="10254" max="10254" width="5.7109375" style="177" customWidth="1"/>
    <col min="10255" max="10258" width="9.28125" style="177" hidden="1" customWidth="1"/>
    <col min="10259" max="10496" width="9.28125" style="177" customWidth="1"/>
    <col min="10497" max="10497" width="5.140625" style="177" customWidth="1"/>
    <col min="10498" max="10499" width="13.28125" style="177" customWidth="1"/>
    <col min="10500" max="10506" width="13.421875" style="177" customWidth="1"/>
    <col min="10507" max="10509" width="9.28125" style="177" hidden="1" customWidth="1"/>
    <col min="10510" max="10510" width="5.7109375" style="177" customWidth="1"/>
    <col min="10511" max="10514" width="9.28125" style="177" hidden="1" customWidth="1"/>
    <col min="10515" max="10752" width="9.28125" style="177" customWidth="1"/>
    <col min="10753" max="10753" width="5.140625" style="177" customWidth="1"/>
    <col min="10754" max="10755" width="13.28125" style="177" customWidth="1"/>
    <col min="10756" max="10762" width="13.421875" style="177" customWidth="1"/>
    <col min="10763" max="10765" width="9.28125" style="177" hidden="1" customWidth="1"/>
    <col min="10766" max="10766" width="5.7109375" style="177" customWidth="1"/>
    <col min="10767" max="10770" width="9.28125" style="177" hidden="1" customWidth="1"/>
    <col min="10771" max="11008" width="9.28125" style="177" customWidth="1"/>
    <col min="11009" max="11009" width="5.140625" style="177" customWidth="1"/>
    <col min="11010" max="11011" width="13.28125" style="177" customWidth="1"/>
    <col min="11012" max="11018" width="13.421875" style="177" customWidth="1"/>
    <col min="11019" max="11021" width="9.28125" style="177" hidden="1" customWidth="1"/>
    <col min="11022" max="11022" width="5.7109375" style="177" customWidth="1"/>
    <col min="11023" max="11026" width="9.28125" style="177" hidden="1" customWidth="1"/>
    <col min="11027" max="11264" width="9.28125" style="177" customWidth="1"/>
    <col min="11265" max="11265" width="5.140625" style="177" customWidth="1"/>
    <col min="11266" max="11267" width="13.28125" style="177" customWidth="1"/>
    <col min="11268" max="11274" width="13.421875" style="177" customWidth="1"/>
    <col min="11275" max="11277" width="9.28125" style="177" hidden="1" customWidth="1"/>
    <col min="11278" max="11278" width="5.7109375" style="177" customWidth="1"/>
    <col min="11279" max="11282" width="9.28125" style="177" hidden="1" customWidth="1"/>
    <col min="11283" max="11520" width="9.28125" style="177" customWidth="1"/>
    <col min="11521" max="11521" width="5.140625" style="177" customWidth="1"/>
    <col min="11522" max="11523" width="13.28125" style="177" customWidth="1"/>
    <col min="11524" max="11530" width="13.421875" style="177" customWidth="1"/>
    <col min="11531" max="11533" width="9.28125" style="177" hidden="1" customWidth="1"/>
    <col min="11534" max="11534" width="5.7109375" style="177" customWidth="1"/>
    <col min="11535" max="11538" width="9.28125" style="177" hidden="1" customWidth="1"/>
    <col min="11539" max="11776" width="9.28125" style="177" customWidth="1"/>
    <col min="11777" max="11777" width="5.140625" style="177" customWidth="1"/>
    <col min="11778" max="11779" width="13.28125" style="177" customWidth="1"/>
    <col min="11780" max="11786" width="13.421875" style="177" customWidth="1"/>
    <col min="11787" max="11789" width="9.28125" style="177" hidden="1" customWidth="1"/>
    <col min="11790" max="11790" width="5.7109375" style="177" customWidth="1"/>
    <col min="11791" max="11794" width="9.28125" style="177" hidden="1" customWidth="1"/>
    <col min="11795" max="12032" width="9.28125" style="177" customWidth="1"/>
    <col min="12033" max="12033" width="5.140625" style="177" customWidth="1"/>
    <col min="12034" max="12035" width="13.28125" style="177" customWidth="1"/>
    <col min="12036" max="12042" width="13.421875" style="177" customWidth="1"/>
    <col min="12043" max="12045" width="9.28125" style="177" hidden="1" customWidth="1"/>
    <col min="12046" max="12046" width="5.7109375" style="177" customWidth="1"/>
    <col min="12047" max="12050" width="9.28125" style="177" hidden="1" customWidth="1"/>
    <col min="12051" max="12288" width="9.28125" style="177" customWidth="1"/>
    <col min="12289" max="12289" width="5.140625" style="177" customWidth="1"/>
    <col min="12290" max="12291" width="13.28125" style="177" customWidth="1"/>
    <col min="12292" max="12298" width="13.421875" style="177" customWidth="1"/>
    <col min="12299" max="12301" width="9.28125" style="177" hidden="1" customWidth="1"/>
    <col min="12302" max="12302" width="5.7109375" style="177" customWidth="1"/>
    <col min="12303" max="12306" width="9.28125" style="177" hidden="1" customWidth="1"/>
    <col min="12307" max="12544" width="9.28125" style="177" customWidth="1"/>
    <col min="12545" max="12545" width="5.140625" style="177" customWidth="1"/>
    <col min="12546" max="12547" width="13.28125" style="177" customWidth="1"/>
    <col min="12548" max="12554" width="13.421875" style="177" customWidth="1"/>
    <col min="12555" max="12557" width="9.28125" style="177" hidden="1" customWidth="1"/>
    <col min="12558" max="12558" width="5.7109375" style="177" customWidth="1"/>
    <col min="12559" max="12562" width="9.28125" style="177" hidden="1" customWidth="1"/>
    <col min="12563" max="12800" width="9.28125" style="177" customWidth="1"/>
    <col min="12801" max="12801" width="5.140625" style="177" customWidth="1"/>
    <col min="12802" max="12803" width="13.28125" style="177" customWidth="1"/>
    <col min="12804" max="12810" width="13.421875" style="177" customWidth="1"/>
    <col min="12811" max="12813" width="9.28125" style="177" hidden="1" customWidth="1"/>
    <col min="12814" max="12814" width="5.7109375" style="177" customWidth="1"/>
    <col min="12815" max="12818" width="9.28125" style="177" hidden="1" customWidth="1"/>
    <col min="12819" max="13056" width="9.28125" style="177" customWidth="1"/>
    <col min="13057" max="13057" width="5.140625" style="177" customWidth="1"/>
    <col min="13058" max="13059" width="13.28125" style="177" customWidth="1"/>
    <col min="13060" max="13066" width="13.421875" style="177" customWidth="1"/>
    <col min="13067" max="13069" width="9.28125" style="177" hidden="1" customWidth="1"/>
    <col min="13070" max="13070" width="5.7109375" style="177" customWidth="1"/>
    <col min="13071" max="13074" width="9.28125" style="177" hidden="1" customWidth="1"/>
    <col min="13075" max="13312" width="9.28125" style="177" customWidth="1"/>
    <col min="13313" max="13313" width="5.140625" style="177" customWidth="1"/>
    <col min="13314" max="13315" width="13.28125" style="177" customWidth="1"/>
    <col min="13316" max="13322" width="13.421875" style="177" customWidth="1"/>
    <col min="13323" max="13325" width="9.28125" style="177" hidden="1" customWidth="1"/>
    <col min="13326" max="13326" width="5.7109375" style="177" customWidth="1"/>
    <col min="13327" max="13330" width="9.28125" style="177" hidden="1" customWidth="1"/>
    <col min="13331" max="13568" width="9.28125" style="177" customWidth="1"/>
    <col min="13569" max="13569" width="5.140625" style="177" customWidth="1"/>
    <col min="13570" max="13571" width="13.28125" style="177" customWidth="1"/>
    <col min="13572" max="13578" width="13.421875" style="177" customWidth="1"/>
    <col min="13579" max="13581" width="9.28125" style="177" hidden="1" customWidth="1"/>
    <col min="13582" max="13582" width="5.7109375" style="177" customWidth="1"/>
    <col min="13583" max="13586" width="9.28125" style="177" hidden="1" customWidth="1"/>
    <col min="13587" max="13824" width="9.28125" style="177" customWidth="1"/>
    <col min="13825" max="13825" width="5.140625" style="177" customWidth="1"/>
    <col min="13826" max="13827" width="13.28125" style="177" customWidth="1"/>
    <col min="13828" max="13834" width="13.421875" style="177" customWidth="1"/>
    <col min="13835" max="13837" width="9.28125" style="177" hidden="1" customWidth="1"/>
    <col min="13838" max="13838" width="5.7109375" style="177" customWidth="1"/>
    <col min="13839" max="13842" width="9.28125" style="177" hidden="1" customWidth="1"/>
    <col min="13843" max="14080" width="9.28125" style="177" customWidth="1"/>
    <col min="14081" max="14081" width="5.140625" style="177" customWidth="1"/>
    <col min="14082" max="14083" width="13.28125" style="177" customWidth="1"/>
    <col min="14084" max="14090" width="13.421875" style="177" customWidth="1"/>
    <col min="14091" max="14093" width="9.28125" style="177" hidden="1" customWidth="1"/>
    <col min="14094" max="14094" width="5.7109375" style="177" customWidth="1"/>
    <col min="14095" max="14098" width="9.28125" style="177" hidden="1" customWidth="1"/>
    <col min="14099" max="14336" width="9.28125" style="177" customWidth="1"/>
    <col min="14337" max="14337" width="5.140625" style="177" customWidth="1"/>
    <col min="14338" max="14339" width="13.28125" style="177" customWidth="1"/>
    <col min="14340" max="14346" width="13.421875" style="177" customWidth="1"/>
    <col min="14347" max="14349" width="9.28125" style="177" hidden="1" customWidth="1"/>
    <col min="14350" max="14350" width="5.7109375" style="177" customWidth="1"/>
    <col min="14351" max="14354" width="9.28125" style="177" hidden="1" customWidth="1"/>
    <col min="14355" max="14592" width="9.28125" style="177" customWidth="1"/>
    <col min="14593" max="14593" width="5.140625" style="177" customWidth="1"/>
    <col min="14594" max="14595" width="13.28125" style="177" customWidth="1"/>
    <col min="14596" max="14602" width="13.421875" style="177" customWidth="1"/>
    <col min="14603" max="14605" width="9.28125" style="177" hidden="1" customWidth="1"/>
    <col min="14606" max="14606" width="5.7109375" style="177" customWidth="1"/>
    <col min="14607" max="14610" width="9.28125" style="177" hidden="1" customWidth="1"/>
    <col min="14611" max="14848" width="9.28125" style="177" customWidth="1"/>
    <col min="14849" max="14849" width="5.140625" style="177" customWidth="1"/>
    <col min="14850" max="14851" width="13.28125" style="177" customWidth="1"/>
    <col min="14852" max="14858" width="13.421875" style="177" customWidth="1"/>
    <col min="14859" max="14861" width="9.28125" style="177" hidden="1" customWidth="1"/>
    <col min="14862" max="14862" width="5.7109375" style="177" customWidth="1"/>
    <col min="14863" max="14866" width="9.28125" style="177" hidden="1" customWidth="1"/>
    <col min="14867" max="15104" width="9.28125" style="177" customWidth="1"/>
    <col min="15105" max="15105" width="5.140625" style="177" customWidth="1"/>
    <col min="15106" max="15107" width="13.28125" style="177" customWidth="1"/>
    <col min="15108" max="15114" width="13.421875" style="177" customWidth="1"/>
    <col min="15115" max="15117" width="9.28125" style="177" hidden="1" customWidth="1"/>
    <col min="15118" max="15118" width="5.7109375" style="177" customWidth="1"/>
    <col min="15119" max="15122" width="9.28125" style="177" hidden="1" customWidth="1"/>
    <col min="15123" max="15360" width="9.28125" style="177" customWidth="1"/>
    <col min="15361" max="15361" width="5.140625" style="177" customWidth="1"/>
    <col min="15362" max="15363" width="13.28125" style="177" customWidth="1"/>
    <col min="15364" max="15370" width="13.421875" style="177" customWidth="1"/>
    <col min="15371" max="15373" width="9.28125" style="177" hidden="1" customWidth="1"/>
    <col min="15374" max="15374" width="5.7109375" style="177" customWidth="1"/>
    <col min="15375" max="15378" width="9.28125" style="177" hidden="1" customWidth="1"/>
    <col min="15379" max="15616" width="9.28125" style="177" customWidth="1"/>
    <col min="15617" max="15617" width="5.140625" style="177" customWidth="1"/>
    <col min="15618" max="15619" width="13.28125" style="177" customWidth="1"/>
    <col min="15620" max="15626" width="13.421875" style="177" customWidth="1"/>
    <col min="15627" max="15629" width="9.28125" style="177" hidden="1" customWidth="1"/>
    <col min="15630" max="15630" width="5.7109375" style="177" customWidth="1"/>
    <col min="15631" max="15634" width="9.28125" style="177" hidden="1" customWidth="1"/>
    <col min="15635" max="15872" width="9.28125" style="177" customWidth="1"/>
    <col min="15873" max="15873" width="5.140625" style="177" customWidth="1"/>
    <col min="15874" max="15875" width="13.28125" style="177" customWidth="1"/>
    <col min="15876" max="15882" width="13.421875" style="177" customWidth="1"/>
    <col min="15883" max="15885" width="9.28125" style="177" hidden="1" customWidth="1"/>
    <col min="15886" max="15886" width="5.7109375" style="177" customWidth="1"/>
    <col min="15887" max="15890" width="9.28125" style="177" hidden="1" customWidth="1"/>
    <col min="15891" max="16128" width="9.28125" style="177" customWidth="1"/>
    <col min="16129" max="16129" width="5.140625" style="177" customWidth="1"/>
    <col min="16130" max="16131" width="13.28125" style="177" customWidth="1"/>
    <col min="16132" max="16138" width="13.421875" style="177" customWidth="1"/>
    <col min="16139" max="16141" width="9.28125" style="177" hidden="1" customWidth="1"/>
    <col min="16142" max="16142" width="5.7109375" style="177" customWidth="1"/>
    <col min="16143" max="16146" width="9.28125" style="177" hidden="1" customWidth="1"/>
    <col min="16147" max="16384" width="9.28125" style="177" customWidth="1"/>
  </cols>
  <sheetData>
    <row r="2" spans="2:10" ht="60" customHeight="1">
      <c r="B2" s="556" t="s">
        <v>615</v>
      </c>
      <c r="C2" s="556"/>
      <c r="D2" s="557" t="s">
        <v>751</v>
      </c>
      <c r="E2" s="557"/>
      <c r="F2" s="557"/>
      <c r="G2" s="557"/>
      <c r="H2" s="557"/>
      <c r="I2" s="557"/>
      <c r="J2" s="557"/>
    </row>
    <row r="3" spans="2:10" ht="19.5" customHeight="1">
      <c r="B3" s="558" t="s">
        <v>616</v>
      </c>
      <c r="C3" s="558"/>
      <c r="D3" s="560" t="s">
        <v>745</v>
      </c>
      <c r="E3" s="560"/>
      <c r="F3" s="560"/>
      <c r="G3" s="560"/>
      <c r="H3" s="560"/>
      <c r="I3" s="560"/>
      <c r="J3" s="560"/>
    </row>
    <row r="4" spans="2:10" ht="19.5" customHeight="1" thickBot="1">
      <c r="B4" s="559"/>
      <c r="C4" s="559"/>
      <c r="D4" s="561"/>
      <c r="E4" s="561"/>
      <c r="F4" s="561"/>
      <c r="G4" s="561"/>
      <c r="H4" s="561"/>
      <c r="I4" s="561"/>
      <c r="J4" s="561"/>
    </row>
    <row r="5" spans="12:14" ht="20.25" customHeight="1">
      <c r="L5" s="179" t="s">
        <v>618</v>
      </c>
      <c r="M5" s="180">
        <v>0</v>
      </c>
      <c r="N5" s="334"/>
    </row>
    <row r="6" spans="2:13" ht="24.75">
      <c r="B6" s="562" t="s">
        <v>619</v>
      </c>
      <c r="C6" s="563"/>
      <c r="D6" s="564"/>
      <c r="E6" s="564"/>
      <c r="F6" s="565" t="s">
        <v>620</v>
      </c>
      <c r="G6" s="566"/>
      <c r="H6" s="567" t="s">
        <v>621</v>
      </c>
      <c r="I6" s="568"/>
      <c r="J6" s="568"/>
      <c r="L6" s="182" t="s">
        <v>622</v>
      </c>
      <c r="M6" s="183">
        <v>0</v>
      </c>
    </row>
    <row r="7" spans="2:8" ht="12">
      <c r="B7" s="572"/>
      <c r="C7" s="572"/>
      <c r="D7" s="572"/>
      <c r="F7" s="573"/>
      <c r="G7" s="573"/>
      <c r="H7" s="573"/>
    </row>
    <row r="8" spans="2:20" ht="15">
      <c r="B8" s="563" t="s">
        <v>623</v>
      </c>
      <c r="C8" s="563"/>
      <c r="D8" s="574"/>
      <c r="E8" s="574"/>
      <c r="F8" s="575"/>
      <c r="G8" s="575"/>
      <c r="Q8" s="184">
        <v>420</v>
      </c>
      <c r="R8" s="184"/>
      <c r="S8" s="184"/>
      <c r="T8" s="184"/>
    </row>
    <row r="9" spans="2:8" ht="12">
      <c r="B9" s="573"/>
      <c r="C9" s="573"/>
      <c r="D9" s="573"/>
      <c r="F9" s="576"/>
      <c r="G9" s="576"/>
      <c r="H9" s="576"/>
    </row>
    <row r="10" spans="2:10" ht="15">
      <c r="B10" s="563" t="s">
        <v>625</v>
      </c>
      <c r="C10" s="563"/>
      <c r="D10" s="574" t="s">
        <v>621</v>
      </c>
      <c r="E10" s="574"/>
      <c r="F10" s="577" t="s">
        <v>626</v>
      </c>
      <c r="G10" s="577"/>
      <c r="H10" s="578" t="s">
        <v>627</v>
      </c>
      <c r="I10" s="579"/>
      <c r="J10" s="579"/>
    </row>
    <row r="11" spans="2:10" ht="15">
      <c r="B11" s="327"/>
      <c r="C11" s="327"/>
      <c r="D11" s="327"/>
      <c r="E11" s="327"/>
      <c r="F11" s="186"/>
      <c r="G11" s="186"/>
      <c r="H11" s="187"/>
      <c r="I11" s="328"/>
      <c r="J11" s="328"/>
    </row>
    <row r="12" spans="2:10" ht="13.5" thickBot="1">
      <c r="B12" s="189"/>
      <c r="C12" s="189"/>
      <c r="D12" s="189"/>
      <c r="E12" s="189"/>
      <c r="F12" s="189"/>
      <c r="G12" s="189"/>
      <c r="H12" s="189"/>
      <c r="I12" s="189"/>
      <c r="J12" s="189"/>
    </row>
    <row r="14" spans="2:10" ht="12">
      <c r="B14" s="580" t="s">
        <v>628</v>
      </c>
      <c r="C14" s="580"/>
      <c r="D14" s="580"/>
      <c r="E14" s="580"/>
      <c r="F14" s="190"/>
      <c r="G14" s="190"/>
      <c r="H14" s="190"/>
      <c r="I14" s="190"/>
      <c r="J14" s="190"/>
    </row>
    <row r="15" spans="2:10" ht="15">
      <c r="B15" s="569" t="s">
        <v>629</v>
      </c>
      <c r="C15" s="570"/>
      <c r="D15" s="570"/>
      <c r="E15" s="570"/>
      <c r="F15" s="191"/>
      <c r="G15" s="571">
        <v>0</v>
      </c>
      <c r="H15" s="571"/>
      <c r="I15" s="192"/>
      <c r="J15" s="177" t="s">
        <v>630</v>
      </c>
    </row>
    <row r="16" spans="2:10" ht="15">
      <c r="B16" s="569" t="s">
        <v>631</v>
      </c>
      <c r="C16" s="570"/>
      <c r="D16" s="570"/>
      <c r="E16" s="570"/>
      <c r="F16" s="193">
        <v>0.07</v>
      </c>
      <c r="G16" s="571">
        <f>G15*F16</f>
        <v>0</v>
      </c>
      <c r="H16" s="571"/>
      <c r="I16" s="192"/>
      <c r="J16" s="177" t="s">
        <v>630</v>
      </c>
    </row>
    <row r="17" spans="2:10" ht="15">
      <c r="B17" s="569" t="s">
        <v>632</v>
      </c>
      <c r="C17" s="570"/>
      <c r="D17" s="570"/>
      <c r="E17" s="570"/>
      <c r="F17" s="191"/>
      <c r="G17" s="571">
        <f>'EL - vchod B - položky'!F48</f>
        <v>0</v>
      </c>
      <c r="H17" s="571"/>
      <c r="I17" s="192"/>
      <c r="J17" s="177" t="s">
        <v>630</v>
      </c>
    </row>
    <row r="18" spans="2:10" ht="15">
      <c r="B18" s="569" t="s">
        <v>633</v>
      </c>
      <c r="C18" s="570"/>
      <c r="D18" s="570"/>
      <c r="E18" s="570"/>
      <c r="F18" s="191"/>
      <c r="G18" s="571">
        <f>'EL - vchod B - položky'!H48</f>
        <v>0</v>
      </c>
      <c r="H18" s="571"/>
      <c r="I18" s="192"/>
      <c r="J18" s="177" t="s">
        <v>630</v>
      </c>
    </row>
    <row r="19" spans="2:10" ht="15">
      <c r="B19" s="569" t="s">
        <v>634</v>
      </c>
      <c r="C19" s="570"/>
      <c r="D19" s="570"/>
      <c r="E19" s="570"/>
      <c r="F19" s="191"/>
      <c r="G19" s="571">
        <v>0</v>
      </c>
      <c r="H19" s="571"/>
      <c r="I19" s="192"/>
      <c r="J19" s="177" t="s">
        <v>630</v>
      </c>
    </row>
    <row r="20" spans="2:10" ht="12">
      <c r="B20" s="581" t="s">
        <v>635</v>
      </c>
      <c r="C20" s="581"/>
      <c r="D20" s="581"/>
      <c r="E20" s="581"/>
      <c r="F20" s="194"/>
      <c r="G20" s="582">
        <f>SUM(G15:H19)</f>
        <v>0</v>
      </c>
      <c r="H20" s="582"/>
      <c r="I20" s="195"/>
      <c r="J20" s="191" t="s">
        <v>630</v>
      </c>
    </row>
    <row r="21" spans="2:10" ht="13.5" thickBot="1">
      <c r="B21" s="189"/>
      <c r="C21" s="189"/>
      <c r="D21" s="189"/>
      <c r="E21" s="189"/>
      <c r="F21" s="196"/>
      <c r="G21" s="197"/>
      <c r="H21" s="197"/>
      <c r="I21" s="189"/>
      <c r="J21" s="189"/>
    </row>
    <row r="22" spans="6:8" ht="12">
      <c r="F22" s="191"/>
      <c r="G22" s="198"/>
      <c r="H22" s="198"/>
    </row>
    <row r="23" spans="2:10" ht="15">
      <c r="B23" s="569" t="s">
        <v>636</v>
      </c>
      <c r="C23" s="570"/>
      <c r="D23" s="570"/>
      <c r="E23" s="570"/>
      <c r="F23" s="193">
        <v>0.05</v>
      </c>
      <c r="G23" s="571">
        <f>G18*F23</f>
        <v>0</v>
      </c>
      <c r="H23" s="571"/>
      <c r="I23" s="192"/>
      <c r="J23" s="177" t="s">
        <v>630</v>
      </c>
    </row>
    <row r="24" spans="2:10" ht="15">
      <c r="B24" s="569" t="s">
        <v>637</v>
      </c>
      <c r="C24" s="570"/>
      <c r="D24" s="570"/>
      <c r="E24" s="570"/>
      <c r="F24" s="199"/>
      <c r="G24" s="571">
        <f>G19*F24</f>
        <v>0</v>
      </c>
      <c r="H24" s="571"/>
      <c r="I24" s="192"/>
      <c r="J24" s="177" t="s">
        <v>630</v>
      </c>
    </row>
    <row r="25" spans="2:10" ht="12">
      <c r="B25" s="581" t="s">
        <v>638</v>
      </c>
      <c r="C25" s="581"/>
      <c r="D25" s="581"/>
      <c r="E25" s="581"/>
      <c r="F25" s="191"/>
      <c r="G25" s="582">
        <f>SUM(G23:H24)</f>
        <v>0</v>
      </c>
      <c r="H25" s="582"/>
      <c r="I25" s="191"/>
      <c r="J25" s="191" t="s">
        <v>630</v>
      </c>
    </row>
    <row r="26" spans="6:8" ht="12">
      <c r="F26" s="191"/>
      <c r="G26" s="198"/>
      <c r="H26" s="198"/>
    </row>
    <row r="27" spans="2:10" ht="15">
      <c r="B27" s="569" t="s">
        <v>639</v>
      </c>
      <c r="C27" s="570"/>
      <c r="D27" s="570"/>
      <c r="E27" s="570"/>
      <c r="F27" s="199"/>
      <c r="G27" s="571">
        <f>G20*F27</f>
        <v>0</v>
      </c>
      <c r="H27" s="571"/>
      <c r="J27" s="177" t="s">
        <v>630</v>
      </c>
    </row>
    <row r="28" spans="2:10" ht="12">
      <c r="B28" s="585" t="s">
        <v>640</v>
      </c>
      <c r="C28" s="570"/>
      <c r="D28" s="570"/>
      <c r="E28" s="570"/>
      <c r="F28" s="193">
        <v>0.025</v>
      </c>
      <c r="G28" s="571">
        <f>G20*F28</f>
        <v>0</v>
      </c>
      <c r="H28" s="571"/>
      <c r="J28" s="177" t="s">
        <v>630</v>
      </c>
    </row>
    <row r="29" spans="2:10" ht="12">
      <c r="B29" s="580" t="s">
        <v>641</v>
      </c>
      <c r="C29" s="580"/>
      <c r="D29" s="580"/>
      <c r="E29" s="580"/>
      <c r="F29" s="191"/>
      <c r="G29" s="582">
        <f>G20+G25+G27+G28</f>
        <v>0</v>
      </c>
      <c r="H29" s="582"/>
      <c r="I29" s="191"/>
      <c r="J29" s="191" t="s">
        <v>630</v>
      </c>
    </row>
    <row r="30" spans="2:10" ht="13.5" thickBot="1">
      <c r="B30" s="189"/>
      <c r="C30" s="189"/>
      <c r="D30" s="189"/>
      <c r="E30" s="189"/>
      <c r="F30" s="189"/>
      <c r="G30" s="197"/>
      <c r="H30" s="197"/>
      <c r="I30" s="189"/>
      <c r="J30" s="189"/>
    </row>
    <row r="31" spans="7:8" ht="12">
      <c r="G31" s="198"/>
      <c r="H31" s="198"/>
    </row>
    <row r="32" spans="2:8" ht="12">
      <c r="B32" s="586" t="s">
        <v>642</v>
      </c>
      <c r="C32" s="586"/>
      <c r="D32" s="586"/>
      <c r="E32" s="586"/>
      <c r="F32" s="191"/>
      <c r="G32" s="198"/>
      <c r="H32" s="198"/>
    </row>
    <row r="33" spans="2:10" ht="28.5" customHeight="1">
      <c r="B33" s="583" t="s">
        <v>643</v>
      </c>
      <c r="C33" s="584"/>
      <c r="D33" s="584"/>
      <c r="E33" s="584"/>
      <c r="F33" s="193">
        <v>0.0325</v>
      </c>
      <c r="G33" s="571">
        <f>G29*F33</f>
        <v>0</v>
      </c>
      <c r="H33" s="571"/>
      <c r="J33" s="177" t="s">
        <v>630</v>
      </c>
    </row>
    <row r="34" spans="2:10" ht="12">
      <c r="B34" s="585" t="s">
        <v>644</v>
      </c>
      <c r="C34" s="570"/>
      <c r="D34" s="570"/>
      <c r="E34" s="570"/>
      <c r="F34" s="193">
        <v>0.025</v>
      </c>
      <c r="G34" s="571">
        <f>G29*F34</f>
        <v>0</v>
      </c>
      <c r="H34" s="571"/>
      <c r="J34" s="177" t="s">
        <v>630</v>
      </c>
    </row>
    <row r="35" spans="2:10" ht="12">
      <c r="B35" s="587" t="s">
        <v>645</v>
      </c>
      <c r="C35" s="587"/>
      <c r="D35" s="587"/>
      <c r="E35" s="587"/>
      <c r="F35" s="191"/>
      <c r="G35" s="582">
        <f>SUM(G33:H34)</f>
        <v>0</v>
      </c>
      <c r="H35" s="582"/>
      <c r="I35" s="191"/>
      <c r="J35" s="191" t="s">
        <v>630</v>
      </c>
    </row>
    <row r="36" spans="2:10" ht="13.5" thickBot="1">
      <c r="B36" s="189"/>
      <c r="C36" s="189"/>
      <c r="D36" s="189"/>
      <c r="E36" s="189"/>
      <c r="F36" s="189"/>
      <c r="G36" s="197"/>
      <c r="H36" s="197"/>
      <c r="I36" s="189"/>
      <c r="J36" s="189"/>
    </row>
    <row r="37" spans="7:8" ht="12">
      <c r="G37" s="198"/>
      <c r="H37" s="198"/>
    </row>
    <row r="38" spans="2:10" ht="15">
      <c r="B38" s="569" t="s">
        <v>646</v>
      </c>
      <c r="C38" s="570"/>
      <c r="D38" s="570"/>
      <c r="E38" s="570"/>
      <c r="F38" s="193">
        <v>0.018</v>
      </c>
      <c r="G38" s="571">
        <f>G29*F38</f>
        <v>0</v>
      </c>
      <c r="H38" s="571"/>
      <c r="J38" s="177" t="s">
        <v>630</v>
      </c>
    </row>
    <row r="39" spans="2:10" ht="13.5" thickBot="1">
      <c r="B39" s="189"/>
      <c r="C39" s="189"/>
      <c r="D39" s="189"/>
      <c r="E39" s="189"/>
      <c r="F39" s="189"/>
      <c r="G39" s="197"/>
      <c r="H39" s="197"/>
      <c r="I39" s="189"/>
      <c r="J39" s="189"/>
    </row>
    <row r="40" spans="7:8" ht="12">
      <c r="G40" s="198"/>
      <c r="H40" s="198"/>
    </row>
    <row r="41" spans="2:21" ht="18">
      <c r="B41" s="588" t="s">
        <v>647</v>
      </c>
      <c r="C41" s="588"/>
      <c r="D41" s="588"/>
      <c r="E41" s="588"/>
      <c r="F41" s="200"/>
      <c r="G41" s="589">
        <f>G29+G35+G38</f>
        <v>0</v>
      </c>
      <c r="H41" s="589"/>
      <c r="I41" s="200"/>
      <c r="J41" s="201" t="s">
        <v>630</v>
      </c>
      <c r="O41" s="198">
        <f>G41</f>
        <v>0</v>
      </c>
      <c r="P41" s="198">
        <f>G41</f>
        <v>0</v>
      </c>
      <c r="R41" s="198">
        <f>G41</f>
        <v>0</v>
      </c>
      <c r="T41" s="198">
        <f>G41</f>
        <v>0</v>
      </c>
      <c r="U41" s="198">
        <f>G41</f>
        <v>0</v>
      </c>
    </row>
    <row r="42" spans="7:8" ht="12">
      <c r="G42" s="198"/>
      <c r="H42" s="198"/>
    </row>
    <row r="43" spans="5:10" ht="12">
      <c r="E43" s="203" t="s">
        <v>648</v>
      </c>
      <c r="F43" s="204">
        <v>0.15</v>
      </c>
      <c r="G43" s="590">
        <f>H42*F43</f>
        <v>0</v>
      </c>
      <c r="H43" s="590"/>
      <c r="I43" s="191"/>
      <c r="J43" s="191" t="s">
        <v>630</v>
      </c>
    </row>
    <row r="44" spans="5:10" ht="12">
      <c r="E44" s="205" t="s">
        <v>648</v>
      </c>
      <c r="F44" s="206">
        <v>0.21</v>
      </c>
      <c r="G44" s="591">
        <f>G41*F44</f>
        <v>0</v>
      </c>
      <c r="H44" s="591"/>
      <c r="I44" s="207"/>
      <c r="J44" s="207" t="s">
        <v>630</v>
      </c>
    </row>
    <row r="45" spans="7:8" ht="13.5" thickBot="1">
      <c r="G45" s="198"/>
      <c r="H45" s="198"/>
    </row>
    <row r="46" spans="2:17" ht="15.75" thickBot="1">
      <c r="B46" s="592" t="s">
        <v>649</v>
      </c>
      <c r="C46" s="593"/>
      <c r="D46" s="593"/>
      <c r="E46" s="593"/>
      <c r="F46" s="208"/>
      <c r="G46" s="594">
        <f>G41+G44</f>
        <v>0</v>
      </c>
      <c r="H46" s="594"/>
      <c r="I46" s="209"/>
      <c r="J46" s="210" t="s">
        <v>630</v>
      </c>
      <c r="Q46" s="198">
        <f>G46</f>
        <v>0</v>
      </c>
    </row>
  </sheetData>
  <sheetProtection password="DAFF" sheet="1" objects="1" scenarios="1"/>
  <protectedRanges>
    <protectedRange sqref="B1:J1 C3:C4 B2:C2 Q8:S8 B7:G47 H6:J7 H9:J9 D6:G6 H11:J47" name="Oblast1"/>
    <protectedRange sqref="B3:B4" name="Oblast1_1"/>
    <protectedRange sqref="D3 E3:J4" name="Oblast1_3"/>
    <protectedRange sqref="D2:J2" name="Oblast1_2_1"/>
    <protectedRange sqref="B6:C6" name="Oblast1_2"/>
    <protectedRange sqref="H10:J10" name="Oblast1_4_1_1"/>
  </protectedRanges>
  <mergeCells count="59">
    <mergeCell ref="B41:E41"/>
    <mergeCell ref="G41:H41"/>
    <mergeCell ref="G43:H43"/>
    <mergeCell ref="G44:H44"/>
    <mergeCell ref="B46:E46"/>
    <mergeCell ref="G46:H46"/>
    <mergeCell ref="B34:E34"/>
    <mergeCell ref="G34:H34"/>
    <mergeCell ref="B35:E35"/>
    <mergeCell ref="G35:H35"/>
    <mergeCell ref="B38:E38"/>
    <mergeCell ref="G38:H38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19:E19"/>
    <mergeCell ref="G19:H19"/>
    <mergeCell ref="B20:E20"/>
    <mergeCell ref="G20:H20"/>
    <mergeCell ref="B23:E23"/>
    <mergeCell ref="G23:H23"/>
    <mergeCell ref="B16:E16"/>
    <mergeCell ref="G16:H16"/>
    <mergeCell ref="B17:E17"/>
    <mergeCell ref="G17:H17"/>
    <mergeCell ref="B18:E18"/>
    <mergeCell ref="G18:H18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B10:C10"/>
    <mergeCell ref="D10:E10"/>
    <mergeCell ref="F10:G10"/>
    <mergeCell ref="H10:J10"/>
    <mergeCell ref="B14:E14"/>
    <mergeCell ref="B2:C2"/>
    <mergeCell ref="D2:J2"/>
    <mergeCell ref="B3:C4"/>
    <mergeCell ref="D3:J4"/>
    <mergeCell ref="B6:C6"/>
    <mergeCell ref="D6:E6"/>
    <mergeCell ref="F6:G6"/>
    <mergeCell ref="H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P54"/>
  <sheetViews>
    <sheetView view="pageBreakPreview" zoomScaleSheetLayoutView="100" workbookViewId="0" topLeftCell="A1">
      <pane ySplit="5" topLeftCell="A6" activePane="bottomLeft" state="frozen"/>
      <selection pane="topLeft" activeCell="U10" sqref="U10:U11"/>
      <selection pane="bottomLeft" activeCell="D46" sqref="D46"/>
    </sheetView>
  </sheetViews>
  <sheetFormatPr defaultColWidth="9.140625" defaultRowHeight="12"/>
  <cols>
    <col min="1" max="1" width="6.7109375" style="211" customWidth="1"/>
    <col min="2" max="2" width="85.00390625" style="211" customWidth="1"/>
    <col min="3" max="3" width="8.28125" style="211" customWidth="1"/>
    <col min="4" max="4" width="10.140625" style="213" bestFit="1" customWidth="1"/>
    <col min="5" max="5" width="12.7109375" style="211" customWidth="1"/>
    <col min="6" max="6" width="12.7109375" style="211" bestFit="1" customWidth="1"/>
    <col min="7" max="7" width="13.7109375" style="211" customWidth="1"/>
    <col min="8" max="8" width="13.140625" style="211" bestFit="1" customWidth="1"/>
    <col min="9" max="9" width="17.140625" style="211" customWidth="1"/>
    <col min="10" max="10" width="6.7109375" style="211" customWidth="1"/>
    <col min="11" max="11" width="15.00390625" style="263" hidden="1" customWidth="1"/>
    <col min="12" max="12" width="15.00390625" style="211" hidden="1" customWidth="1"/>
    <col min="13" max="13" width="15.00390625" style="263" hidden="1" customWidth="1"/>
    <col min="14" max="15" width="15.00390625" style="211" hidden="1" customWidth="1"/>
    <col min="16" max="16" width="15.00390625" style="219" customWidth="1"/>
    <col min="17" max="17" width="15.00390625" style="211" customWidth="1"/>
    <col min="18" max="256" width="9.28125" style="211" customWidth="1"/>
    <col min="257" max="257" width="6.7109375" style="211" customWidth="1"/>
    <col min="258" max="258" width="85.00390625" style="211" customWidth="1"/>
    <col min="259" max="259" width="8.28125" style="211" customWidth="1"/>
    <col min="260" max="260" width="10.140625" style="211" bestFit="1" customWidth="1"/>
    <col min="261" max="261" width="12.7109375" style="211" customWidth="1"/>
    <col min="262" max="262" width="12.7109375" style="211" bestFit="1" customWidth="1"/>
    <col min="263" max="263" width="13.7109375" style="211" customWidth="1"/>
    <col min="264" max="264" width="13.140625" style="211" bestFit="1" customWidth="1"/>
    <col min="265" max="265" width="17.140625" style="211" customWidth="1"/>
    <col min="266" max="266" width="6.7109375" style="211" customWidth="1"/>
    <col min="267" max="271" width="9.140625" style="211" hidden="1" customWidth="1"/>
    <col min="272" max="273" width="15.00390625" style="211" customWidth="1"/>
    <col min="274" max="512" width="9.28125" style="211" customWidth="1"/>
    <col min="513" max="513" width="6.7109375" style="211" customWidth="1"/>
    <col min="514" max="514" width="85.00390625" style="211" customWidth="1"/>
    <col min="515" max="515" width="8.28125" style="211" customWidth="1"/>
    <col min="516" max="516" width="10.140625" style="211" bestFit="1" customWidth="1"/>
    <col min="517" max="517" width="12.7109375" style="211" customWidth="1"/>
    <col min="518" max="518" width="12.7109375" style="211" bestFit="1" customWidth="1"/>
    <col min="519" max="519" width="13.7109375" style="211" customWidth="1"/>
    <col min="520" max="520" width="13.140625" style="211" bestFit="1" customWidth="1"/>
    <col min="521" max="521" width="17.140625" style="211" customWidth="1"/>
    <col min="522" max="522" width="6.7109375" style="211" customWidth="1"/>
    <col min="523" max="527" width="9.140625" style="211" hidden="1" customWidth="1"/>
    <col min="528" max="529" width="15.00390625" style="211" customWidth="1"/>
    <col min="530" max="768" width="9.28125" style="211" customWidth="1"/>
    <col min="769" max="769" width="6.7109375" style="211" customWidth="1"/>
    <col min="770" max="770" width="85.00390625" style="211" customWidth="1"/>
    <col min="771" max="771" width="8.28125" style="211" customWidth="1"/>
    <col min="772" max="772" width="10.140625" style="211" bestFit="1" customWidth="1"/>
    <col min="773" max="773" width="12.7109375" style="211" customWidth="1"/>
    <col min="774" max="774" width="12.7109375" style="211" bestFit="1" customWidth="1"/>
    <col min="775" max="775" width="13.7109375" style="211" customWidth="1"/>
    <col min="776" max="776" width="13.140625" style="211" bestFit="1" customWidth="1"/>
    <col min="777" max="777" width="17.140625" style="211" customWidth="1"/>
    <col min="778" max="778" width="6.7109375" style="211" customWidth="1"/>
    <col min="779" max="783" width="9.140625" style="211" hidden="1" customWidth="1"/>
    <col min="784" max="785" width="15.00390625" style="211" customWidth="1"/>
    <col min="786" max="1024" width="9.28125" style="211" customWidth="1"/>
    <col min="1025" max="1025" width="6.7109375" style="211" customWidth="1"/>
    <col min="1026" max="1026" width="85.00390625" style="211" customWidth="1"/>
    <col min="1027" max="1027" width="8.28125" style="211" customWidth="1"/>
    <col min="1028" max="1028" width="10.140625" style="211" bestFit="1" customWidth="1"/>
    <col min="1029" max="1029" width="12.7109375" style="211" customWidth="1"/>
    <col min="1030" max="1030" width="12.7109375" style="211" bestFit="1" customWidth="1"/>
    <col min="1031" max="1031" width="13.7109375" style="211" customWidth="1"/>
    <col min="1032" max="1032" width="13.140625" style="211" bestFit="1" customWidth="1"/>
    <col min="1033" max="1033" width="17.140625" style="211" customWidth="1"/>
    <col min="1034" max="1034" width="6.7109375" style="211" customWidth="1"/>
    <col min="1035" max="1039" width="9.140625" style="211" hidden="1" customWidth="1"/>
    <col min="1040" max="1041" width="15.00390625" style="211" customWidth="1"/>
    <col min="1042" max="1280" width="9.28125" style="211" customWidth="1"/>
    <col min="1281" max="1281" width="6.7109375" style="211" customWidth="1"/>
    <col min="1282" max="1282" width="85.00390625" style="211" customWidth="1"/>
    <col min="1283" max="1283" width="8.28125" style="211" customWidth="1"/>
    <col min="1284" max="1284" width="10.140625" style="211" bestFit="1" customWidth="1"/>
    <col min="1285" max="1285" width="12.7109375" style="211" customWidth="1"/>
    <col min="1286" max="1286" width="12.7109375" style="211" bestFit="1" customWidth="1"/>
    <col min="1287" max="1287" width="13.7109375" style="211" customWidth="1"/>
    <col min="1288" max="1288" width="13.140625" style="211" bestFit="1" customWidth="1"/>
    <col min="1289" max="1289" width="17.140625" style="211" customWidth="1"/>
    <col min="1290" max="1290" width="6.7109375" style="211" customWidth="1"/>
    <col min="1291" max="1295" width="9.140625" style="211" hidden="1" customWidth="1"/>
    <col min="1296" max="1297" width="15.00390625" style="211" customWidth="1"/>
    <col min="1298" max="1536" width="9.28125" style="211" customWidth="1"/>
    <col min="1537" max="1537" width="6.7109375" style="211" customWidth="1"/>
    <col min="1538" max="1538" width="85.00390625" style="211" customWidth="1"/>
    <col min="1539" max="1539" width="8.28125" style="211" customWidth="1"/>
    <col min="1540" max="1540" width="10.140625" style="211" bestFit="1" customWidth="1"/>
    <col min="1541" max="1541" width="12.7109375" style="211" customWidth="1"/>
    <col min="1542" max="1542" width="12.7109375" style="211" bestFit="1" customWidth="1"/>
    <col min="1543" max="1543" width="13.7109375" style="211" customWidth="1"/>
    <col min="1544" max="1544" width="13.140625" style="211" bestFit="1" customWidth="1"/>
    <col min="1545" max="1545" width="17.140625" style="211" customWidth="1"/>
    <col min="1546" max="1546" width="6.7109375" style="211" customWidth="1"/>
    <col min="1547" max="1551" width="9.140625" style="211" hidden="1" customWidth="1"/>
    <col min="1552" max="1553" width="15.00390625" style="211" customWidth="1"/>
    <col min="1554" max="1792" width="9.28125" style="211" customWidth="1"/>
    <col min="1793" max="1793" width="6.7109375" style="211" customWidth="1"/>
    <col min="1794" max="1794" width="85.00390625" style="211" customWidth="1"/>
    <col min="1795" max="1795" width="8.28125" style="211" customWidth="1"/>
    <col min="1796" max="1796" width="10.140625" style="211" bestFit="1" customWidth="1"/>
    <col min="1797" max="1797" width="12.7109375" style="211" customWidth="1"/>
    <col min="1798" max="1798" width="12.7109375" style="211" bestFit="1" customWidth="1"/>
    <col min="1799" max="1799" width="13.7109375" style="211" customWidth="1"/>
    <col min="1800" max="1800" width="13.140625" style="211" bestFit="1" customWidth="1"/>
    <col min="1801" max="1801" width="17.140625" style="211" customWidth="1"/>
    <col min="1802" max="1802" width="6.7109375" style="211" customWidth="1"/>
    <col min="1803" max="1807" width="9.140625" style="211" hidden="1" customWidth="1"/>
    <col min="1808" max="1809" width="15.00390625" style="211" customWidth="1"/>
    <col min="1810" max="2048" width="9.28125" style="211" customWidth="1"/>
    <col min="2049" max="2049" width="6.7109375" style="211" customWidth="1"/>
    <col min="2050" max="2050" width="85.00390625" style="211" customWidth="1"/>
    <col min="2051" max="2051" width="8.28125" style="211" customWidth="1"/>
    <col min="2052" max="2052" width="10.140625" style="211" bestFit="1" customWidth="1"/>
    <col min="2053" max="2053" width="12.7109375" style="211" customWidth="1"/>
    <col min="2054" max="2054" width="12.7109375" style="211" bestFit="1" customWidth="1"/>
    <col min="2055" max="2055" width="13.7109375" style="211" customWidth="1"/>
    <col min="2056" max="2056" width="13.140625" style="211" bestFit="1" customWidth="1"/>
    <col min="2057" max="2057" width="17.140625" style="211" customWidth="1"/>
    <col min="2058" max="2058" width="6.7109375" style="211" customWidth="1"/>
    <col min="2059" max="2063" width="9.140625" style="211" hidden="1" customWidth="1"/>
    <col min="2064" max="2065" width="15.00390625" style="211" customWidth="1"/>
    <col min="2066" max="2304" width="9.28125" style="211" customWidth="1"/>
    <col min="2305" max="2305" width="6.7109375" style="211" customWidth="1"/>
    <col min="2306" max="2306" width="85.00390625" style="211" customWidth="1"/>
    <col min="2307" max="2307" width="8.28125" style="211" customWidth="1"/>
    <col min="2308" max="2308" width="10.140625" style="211" bestFit="1" customWidth="1"/>
    <col min="2309" max="2309" width="12.7109375" style="211" customWidth="1"/>
    <col min="2310" max="2310" width="12.7109375" style="211" bestFit="1" customWidth="1"/>
    <col min="2311" max="2311" width="13.7109375" style="211" customWidth="1"/>
    <col min="2312" max="2312" width="13.140625" style="211" bestFit="1" customWidth="1"/>
    <col min="2313" max="2313" width="17.140625" style="211" customWidth="1"/>
    <col min="2314" max="2314" width="6.7109375" style="211" customWidth="1"/>
    <col min="2315" max="2319" width="9.140625" style="211" hidden="1" customWidth="1"/>
    <col min="2320" max="2321" width="15.00390625" style="211" customWidth="1"/>
    <col min="2322" max="2560" width="9.28125" style="211" customWidth="1"/>
    <col min="2561" max="2561" width="6.7109375" style="211" customWidth="1"/>
    <col min="2562" max="2562" width="85.00390625" style="211" customWidth="1"/>
    <col min="2563" max="2563" width="8.28125" style="211" customWidth="1"/>
    <col min="2564" max="2564" width="10.140625" style="211" bestFit="1" customWidth="1"/>
    <col min="2565" max="2565" width="12.7109375" style="211" customWidth="1"/>
    <col min="2566" max="2566" width="12.7109375" style="211" bestFit="1" customWidth="1"/>
    <col min="2567" max="2567" width="13.7109375" style="211" customWidth="1"/>
    <col min="2568" max="2568" width="13.140625" style="211" bestFit="1" customWidth="1"/>
    <col min="2569" max="2569" width="17.140625" style="211" customWidth="1"/>
    <col min="2570" max="2570" width="6.7109375" style="211" customWidth="1"/>
    <col min="2571" max="2575" width="9.140625" style="211" hidden="1" customWidth="1"/>
    <col min="2576" max="2577" width="15.00390625" style="211" customWidth="1"/>
    <col min="2578" max="2816" width="9.28125" style="211" customWidth="1"/>
    <col min="2817" max="2817" width="6.7109375" style="211" customWidth="1"/>
    <col min="2818" max="2818" width="85.00390625" style="211" customWidth="1"/>
    <col min="2819" max="2819" width="8.28125" style="211" customWidth="1"/>
    <col min="2820" max="2820" width="10.140625" style="211" bestFit="1" customWidth="1"/>
    <col min="2821" max="2821" width="12.7109375" style="211" customWidth="1"/>
    <col min="2822" max="2822" width="12.7109375" style="211" bestFit="1" customWidth="1"/>
    <col min="2823" max="2823" width="13.7109375" style="211" customWidth="1"/>
    <col min="2824" max="2824" width="13.140625" style="211" bestFit="1" customWidth="1"/>
    <col min="2825" max="2825" width="17.140625" style="211" customWidth="1"/>
    <col min="2826" max="2826" width="6.7109375" style="211" customWidth="1"/>
    <col min="2827" max="2831" width="9.140625" style="211" hidden="1" customWidth="1"/>
    <col min="2832" max="2833" width="15.00390625" style="211" customWidth="1"/>
    <col min="2834" max="3072" width="9.28125" style="211" customWidth="1"/>
    <col min="3073" max="3073" width="6.7109375" style="211" customWidth="1"/>
    <col min="3074" max="3074" width="85.00390625" style="211" customWidth="1"/>
    <col min="3075" max="3075" width="8.28125" style="211" customWidth="1"/>
    <col min="3076" max="3076" width="10.140625" style="211" bestFit="1" customWidth="1"/>
    <col min="3077" max="3077" width="12.7109375" style="211" customWidth="1"/>
    <col min="3078" max="3078" width="12.7109375" style="211" bestFit="1" customWidth="1"/>
    <col min="3079" max="3079" width="13.7109375" style="211" customWidth="1"/>
    <col min="3080" max="3080" width="13.140625" style="211" bestFit="1" customWidth="1"/>
    <col min="3081" max="3081" width="17.140625" style="211" customWidth="1"/>
    <col min="3082" max="3082" width="6.7109375" style="211" customWidth="1"/>
    <col min="3083" max="3087" width="9.140625" style="211" hidden="1" customWidth="1"/>
    <col min="3088" max="3089" width="15.00390625" style="211" customWidth="1"/>
    <col min="3090" max="3328" width="9.28125" style="211" customWidth="1"/>
    <col min="3329" max="3329" width="6.7109375" style="211" customWidth="1"/>
    <col min="3330" max="3330" width="85.00390625" style="211" customWidth="1"/>
    <col min="3331" max="3331" width="8.28125" style="211" customWidth="1"/>
    <col min="3332" max="3332" width="10.140625" style="211" bestFit="1" customWidth="1"/>
    <col min="3333" max="3333" width="12.7109375" style="211" customWidth="1"/>
    <col min="3334" max="3334" width="12.7109375" style="211" bestFit="1" customWidth="1"/>
    <col min="3335" max="3335" width="13.7109375" style="211" customWidth="1"/>
    <col min="3336" max="3336" width="13.140625" style="211" bestFit="1" customWidth="1"/>
    <col min="3337" max="3337" width="17.140625" style="211" customWidth="1"/>
    <col min="3338" max="3338" width="6.7109375" style="211" customWidth="1"/>
    <col min="3339" max="3343" width="9.140625" style="211" hidden="1" customWidth="1"/>
    <col min="3344" max="3345" width="15.00390625" style="211" customWidth="1"/>
    <col min="3346" max="3584" width="9.28125" style="211" customWidth="1"/>
    <col min="3585" max="3585" width="6.7109375" style="211" customWidth="1"/>
    <col min="3586" max="3586" width="85.00390625" style="211" customWidth="1"/>
    <col min="3587" max="3587" width="8.28125" style="211" customWidth="1"/>
    <col min="3588" max="3588" width="10.140625" style="211" bestFit="1" customWidth="1"/>
    <col min="3589" max="3589" width="12.7109375" style="211" customWidth="1"/>
    <col min="3590" max="3590" width="12.7109375" style="211" bestFit="1" customWidth="1"/>
    <col min="3591" max="3591" width="13.7109375" style="211" customWidth="1"/>
    <col min="3592" max="3592" width="13.140625" style="211" bestFit="1" customWidth="1"/>
    <col min="3593" max="3593" width="17.140625" style="211" customWidth="1"/>
    <col min="3594" max="3594" width="6.7109375" style="211" customWidth="1"/>
    <col min="3595" max="3599" width="9.140625" style="211" hidden="1" customWidth="1"/>
    <col min="3600" max="3601" width="15.00390625" style="211" customWidth="1"/>
    <col min="3602" max="3840" width="9.28125" style="211" customWidth="1"/>
    <col min="3841" max="3841" width="6.7109375" style="211" customWidth="1"/>
    <col min="3842" max="3842" width="85.00390625" style="211" customWidth="1"/>
    <col min="3843" max="3843" width="8.28125" style="211" customWidth="1"/>
    <col min="3844" max="3844" width="10.140625" style="211" bestFit="1" customWidth="1"/>
    <col min="3845" max="3845" width="12.7109375" style="211" customWidth="1"/>
    <col min="3846" max="3846" width="12.7109375" style="211" bestFit="1" customWidth="1"/>
    <col min="3847" max="3847" width="13.7109375" style="211" customWidth="1"/>
    <col min="3848" max="3848" width="13.140625" style="211" bestFit="1" customWidth="1"/>
    <col min="3849" max="3849" width="17.140625" style="211" customWidth="1"/>
    <col min="3850" max="3850" width="6.7109375" style="211" customWidth="1"/>
    <col min="3851" max="3855" width="9.140625" style="211" hidden="1" customWidth="1"/>
    <col min="3856" max="3857" width="15.00390625" style="211" customWidth="1"/>
    <col min="3858" max="4096" width="9.28125" style="211" customWidth="1"/>
    <col min="4097" max="4097" width="6.7109375" style="211" customWidth="1"/>
    <col min="4098" max="4098" width="85.00390625" style="211" customWidth="1"/>
    <col min="4099" max="4099" width="8.28125" style="211" customWidth="1"/>
    <col min="4100" max="4100" width="10.140625" style="211" bestFit="1" customWidth="1"/>
    <col min="4101" max="4101" width="12.7109375" style="211" customWidth="1"/>
    <col min="4102" max="4102" width="12.7109375" style="211" bestFit="1" customWidth="1"/>
    <col min="4103" max="4103" width="13.7109375" style="211" customWidth="1"/>
    <col min="4104" max="4104" width="13.140625" style="211" bestFit="1" customWidth="1"/>
    <col min="4105" max="4105" width="17.140625" style="211" customWidth="1"/>
    <col min="4106" max="4106" width="6.7109375" style="211" customWidth="1"/>
    <col min="4107" max="4111" width="9.140625" style="211" hidden="1" customWidth="1"/>
    <col min="4112" max="4113" width="15.00390625" style="211" customWidth="1"/>
    <col min="4114" max="4352" width="9.28125" style="211" customWidth="1"/>
    <col min="4353" max="4353" width="6.7109375" style="211" customWidth="1"/>
    <col min="4354" max="4354" width="85.00390625" style="211" customWidth="1"/>
    <col min="4355" max="4355" width="8.28125" style="211" customWidth="1"/>
    <col min="4356" max="4356" width="10.140625" style="211" bestFit="1" customWidth="1"/>
    <col min="4357" max="4357" width="12.7109375" style="211" customWidth="1"/>
    <col min="4358" max="4358" width="12.7109375" style="211" bestFit="1" customWidth="1"/>
    <col min="4359" max="4359" width="13.7109375" style="211" customWidth="1"/>
    <col min="4360" max="4360" width="13.140625" style="211" bestFit="1" customWidth="1"/>
    <col min="4361" max="4361" width="17.140625" style="211" customWidth="1"/>
    <col min="4362" max="4362" width="6.7109375" style="211" customWidth="1"/>
    <col min="4363" max="4367" width="9.140625" style="211" hidden="1" customWidth="1"/>
    <col min="4368" max="4369" width="15.00390625" style="211" customWidth="1"/>
    <col min="4370" max="4608" width="9.28125" style="211" customWidth="1"/>
    <col min="4609" max="4609" width="6.7109375" style="211" customWidth="1"/>
    <col min="4610" max="4610" width="85.00390625" style="211" customWidth="1"/>
    <col min="4611" max="4611" width="8.28125" style="211" customWidth="1"/>
    <col min="4612" max="4612" width="10.140625" style="211" bestFit="1" customWidth="1"/>
    <col min="4613" max="4613" width="12.7109375" style="211" customWidth="1"/>
    <col min="4614" max="4614" width="12.7109375" style="211" bestFit="1" customWidth="1"/>
    <col min="4615" max="4615" width="13.7109375" style="211" customWidth="1"/>
    <col min="4616" max="4616" width="13.140625" style="211" bestFit="1" customWidth="1"/>
    <col min="4617" max="4617" width="17.140625" style="211" customWidth="1"/>
    <col min="4618" max="4618" width="6.7109375" style="211" customWidth="1"/>
    <col min="4619" max="4623" width="9.140625" style="211" hidden="1" customWidth="1"/>
    <col min="4624" max="4625" width="15.00390625" style="211" customWidth="1"/>
    <col min="4626" max="4864" width="9.28125" style="211" customWidth="1"/>
    <col min="4865" max="4865" width="6.7109375" style="211" customWidth="1"/>
    <col min="4866" max="4866" width="85.00390625" style="211" customWidth="1"/>
    <col min="4867" max="4867" width="8.28125" style="211" customWidth="1"/>
    <col min="4868" max="4868" width="10.140625" style="211" bestFit="1" customWidth="1"/>
    <col min="4869" max="4869" width="12.7109375" style="211" customWidth="1"/>
    <col min="4870" max="4870" width="12.7109375" style="211" bestFit="1" customWidth="1"/>
    <col min="4871" max="4871" width="13.7109375" style="211" customWidth="1"/>
    <col min="4872" max="4872" width="13.140625" style="211" bestFit="1" customWidth="1"/>
    <col min="4873" max="4873" width="17.140625" style="211" customWidth="1"/>
    <col min="4874" max="4874" width="6.7109375" style="211" customWidth="1"/>
    <col min="4875" max="4879" width="9.140625" style="211" hidden="1" customWidth="1"/>
    <col min="4880" max="4881" width="15.00390625" style="211" customWidth="1"/>
    <col min="4882" max="5120" width="9.28125" style="211" customWidth="1"/>
    <col min="5121" max="5121" width="6.7109375" style="211" customWidth="1"/>
    <col min="5122" max="5122" width="85.00390625" style="211" customWidth="1"/>
    <col min="5123" max="5123" width="8.28125" style="211" customWidth="1"/>
    <col min="5124" max="5124" width="10.140625" style="211" bestFit="1" customWidth="1"/>
    <col min="5125" max="5125" width="12.7109375" style="211" customWidth="1"/>
    <col min="5126" max="5126" width="12.7109375" style="211" bestFit="1" customWidth="1"/>
    <col min="5127" max="5127" width="13.7109375" style="211" customWidth="1"/>
    <col min="5128" max="5128" width="13.140625" style="211" bestFit="1" customWidth="1"/>
    <col min="5129" max="5129" width="17.140625" style="211" customWidth="1"/>
    <col min="5130" max="5130" width="6.7109375" style="211" customWidth="1"/>
    <col min="5131" max="5135" width="9.140625" style="211" hidden="1" customWidth="1"/>
    <col min="5136" max="5137" width="15.00390625" style="211" customWidth="1"/>
    <col min="5138" max="5376" width="9.28125" style="211" customWidth="1"/>
    <col min="5377" max="5377" width="6.7109375" style="211" customWidth="1"/>
    <col min="5378" max="5378" width="85.00390625" style="211" customWidth="1"/>
    <col min="5379" max="5379" width="8.28125" style="211" customWidth="1"/>
    <col min="5380" max="5380" width="10.140625" style="211" bestFit="1" customWidth="1"/>
    <col min="5381" max="5381" width="12.7109375" style="211" customWidth="1"/>
    <col min="5382" max="5382" width="12.7109375" style="211" bestFit="1" customWidth="1"/>
    <col min="5383" max="5383" width="13.7109375" style="211" customWidth="1"/>
    <col min="5384" max="5384" width="13.140625" style="211" bestFit="1" customWidth="1"/>
    <col min="5385" max="5385" width="17.140625" style="211" customWidth="1"/>
    <col min="5386" max="5386" width="6.7109375" style="211" customWidth="1"/>
    <col min="5387" max="5391" width="9.140625" style="211" hidden="1" customWidth="1"/>
    <col min="5392" max="5393" width="15.00390625" style="211" customWidth="1"/>
    <col min="5394" max="5632" width="9.28125" style="211" customWidth="1"/>
    <col min="5633" max="5633" width="6.7109375" style="211" customWidth="1"/>
    <col min="5634" max="5634" width="85.00390625" style="211" customWidth="1"/>
    <col min="5635" max="5635" width="8.28125" style="211" customWidth="1"/>
    <col min="5636" max="5636" width="10.140625" style="211" bestFit="1" customWidth="1"/>
    <col min="5637" max="5637" width="12.7109375" style="211" customWidth="1"/>
    <col min="5638" max="5638" width="12.7109375" style="211" bestFit="1" customWidth="1"/>
    <col min="5639" max="5639" width="13.7109375" style="211" customWidth="1"/>
    <col min="5640" max="5640" width="13.140625" style="211" bestFit="1" customWidth="1"/>
    <col min="5641" max="5641" width="17.140625" style="211" customWidth="1"/>
    <col min="5642" max="5642" width="6.7109375" style="211" customWidth="1"/>
    <col min="5643" max="5647" width="9.140625" style="211" hidden="1" customWidth="1"/>
    <col min="5648" max="5649" width="15.00390625" style="211" customWidth="1"/>
    <col min="5650" max="5888" width="9.28125" style="211" customWidth="1"/>
    <col min="5889" max="5889" width="6.7109375" style="211" customWidth="1"/>
    <col min="5890" max="5890" width="85.00390625" style="211" customWidth="1"/>
    <col min="5891" max="5891" width="8.28125" style="211" customWidth="1"/>
    <col min="5892" max="5892" width="10.140625" style="211" bestFit="1" customWidth="1"/>
    <col min="5893" max="5893" width="12.7109375" style="211" customWidth="1"/>
    <col min="5894" max="5894" width="12.7109375" style="211" bestFit="1" customWidth="1"/>
    <col min="5895" max="5895" width="13.7109375" style="211" customWidth="1"/>
    <col min="5896" max="5896" width="13.140625" style="211" bestFit="1" customWidth="1"/>
    <col min="5897" max="5897" width="17.140625" style="211" customWidth="1"/>
    <col min="5898" max="5898" width="6.7109375" style="211" customWidth="1"/>
    <col min="5899" max="5903" width="9.140625" style="211" hidden="1" customWidth="1"/>
    <col min="5904" max="5905" width="15.00390625" style="211" customWidth="1"/>
    <col min="5906" max="6144" width="9.28125" style="211" customWidth="1"/>
    <col min="6145" max="6145" width="6.7109375" style="211" customWidth="1"/>
    <col min="6146" max="6146" width="85.00390625" style="211" customWidth="1"/>
    <col min="6147" max="6147" width="8.28125" style="211" customWidth="1"/>
    <col min="6148" max="6148" width="10.140625" style="211" bestFit="1" customWidth="1"/>
    <col min="6149" max="6149" width="12.7109375" style="211" customWidth="1"/>
    <col min="6150" max="6150" width="12.7109375" style="211" bestFit="1" customWidth="1"/>
    <col min="6151" max="6151" width="13.7109375" style="211" customWidth="1"/>
    <col min="6152" max="6152" width="13.140625" style="211" bestFit="1" customWidth="1"/>
    <col min="6153" max="6153" width="17.140625" style="211" customWidth="1"/>
    <col min="6154" max="6154" width="6.7109375" style="211" customWidth="1"/>
    <col min="6155" max="6159" width="9.140625" style="211" hidden="1" customWidth="1"/>
    <col min="6160" max="6161" width="15.00390625" style="211" customWidth="1"/>
    <col min="6162" max="6400" width="9.28125" style="211" customWidth="1"/>
    <col min="6401" max="6401" width="6.7109375" style="211" customWidth="1"/>
    <col min="6402" max="6402" width="85.00390625" style="211" customWidth="1"/>
    <col min="6403" max="6403" width="8.28125" style="211" customWidth="1"/>
    <col min="6404" max="6404" width="10.140625" style="211" bestFit="1" customWidth="1"/>
    <col min="6405" max="6405" width="12.7109375" style="211" customWidth="1"/>
    <col min="6406" max="6406" width="12.7109375" style="211" bestFit="1" customWidth="1"/>
    <col min="6407" max="6407" width="13.7109375" style="211" customWidth="1"/>
    <col min="6408" max="6408" width="13.140625" style="211" bestFit="1" customWidth="1"/>
    <col min="6409" max="6409" width="17.140625" style="211" customWidth="1"/>
    <col min="6410" max="6410" width="6.7109375" style="211" customWidth="1"/>
    <col min="6411" max="6415" width="9.140625" style="211" hidden="1" customWidth="1"/>
    <col min="6416" max="6417" width="15.00390625" style="211" customWidth="1"/>
    <col min="6418" max="6656" width="9.28125" style="211" customWidth="1"/>
    <col min="6657" max="6657" width="6.7109375" style="211" customWidth="1"/>
    <col min="6658" max="6658" width="85.00390625" style="211" customWidth="1"/>
    <col min="6659" max="6659" width="8.28125" style="211" customWidth="1"/>
    <col min="6660" max="6660" width="10.140625" style="211" bestFit="1" customWidth="1"/>
    <col min="6661" max="6661" width="12.7109375" style="211" customWidth="1"/>
    <col min="6662" max="6662" width="12.7109375" style="211" bestFit="1" customWidth="1"/>
    <col min="6663" max="6663" width="13.7109375" style="211" customWidth="1"/>
    <col min="6664" max="6664" width="13.140625" style="211" bestFit="1" customWidth="1"/>
    <col min="6665" max="6665" width="17.140625" style="211" customWidth="1"/>
    <col min="6666" max="6666" width="6.7109375" style="211" customWidth="1"/>
    <col min="6667" max="6671" width="9.140625" style="211" hidden="1" customWidth="1"/>
    <col min="6672" max="6673" width="15.00390625" style="211" customWidth="1"/>
    <col min="6674" max="6912" width="9.28125" style="211" customWidth="1"/>
    <col min="6913" max="6913" width="6.7109375" style="211" customWidth="1"/>
    <col min="6914" max="6914" width="85.00390625" style="211" customWidth="1"/>
    <col min="6915" max="6915" width="8.28125" style="211" customWidth="1"/>
    <col min="6916" max="6916" width="10.140625" style="211" bestFit="1" customWidth="1"/>
    <col min="6917" max="6917" width="12.7109375" style="211" customWidth="1"/>
    <col min="6918" max="6918" width="12.7109375" style="211" bestFit="1" customWidth="1"/>
    <col min="6919" max="6919" width="13.7109375" style="211" customWidth="1"/>
    <col min="6920" max="6920" width="13.140625" style="211" bestFit="1" customWidth="1"/>
    <col min="6921" max="6921" width="17.140625" style="211" customWidth="1"/>
    <col min="6922" max="6922" width="6.7109375" style="211" customWidth="1"/>
    <col min="6923" max="6927" width="9.140625" style="211" hidden="1" customWidth="1"/>
    <col min="6928" max="6929" width="15.00390625" style="211" customWidth="1"/>
    <col min="6930" max="7168" width="9.28125" style="211" customWidth="1"/>
    <col min="7169" max="7169" width="6.7109375" style="211" customWidth="1"/>
    <col min="7170" max="7170" width="85.00390625" style="211" customWidth="1"/>
    <col min="7171" max="7171" width="8.28125" style="211" customWidth="1"/>
    <col min="7172" max="7172" width="10.140625" style="211" bestFit="1" customWidth="1"/>
    <col min="7173" max="7173" width="12.7109375" style="211" customWidth="1"/>
    <col min="7174" max="7174" width="12.7109375" style="211" bestFit="1" customWidth="1"/>
    <col min="7175" max="7175" width="13.7109375" style="211" customWidth="1"/>
    <col min="7176" max="7176" width="13.140625" style="211" bestFit="1" customWidth="1"/>
    <col min="7177" max="7177" width="17.140625" style="211" customWidth="1"/>
    <col min="7178" max="7178" width="6.7109375" style="211" customWidth="1"/>
    <col min="7179" max="7183" width="9.140625" style="211" hidden="1" customWidth="1"/>
    <col min="7184" max="7185" width="15.00390625" style="211" customWidth="1"/>
    <col min="7186" max="7424" width="9.28125" style="211" customWidth="1"/>
    <col min="7425" max="7425" width="6.7109375" style="211" customWidth="1"/>
    <col min="7426" max="7426" width="85.00390625" style="211" customWidth="1"/>
    <col min="7427" max="7427" width="8.28125" style="211" customWidth="1"/>
    <col min="7428" max="7428" width="10.140625" style="211" bestFit="1" customWidth="1"/>
    <col min="7429" max="7429" width="12.7109375" style="211" customWidth="1"/>
    <col min="7430" max="7430" width="12.7109375" style="211" bestFit="1" customWidth="1"/>
    <col min="7431" max="7431" width="13.7109375" style="211" customWidth="1"/>
    <col min="7432" max="7432" width="13.140625" style="211" bestFit="1" customWidth="1"/>
    <col min="7433" max="7433" width="17.140625" style="211" customWidth="1"/>
    <col min="7434" max="7434" width="6.7109375" style="211" customWidth="1"/>
    <col min="7435" max="7439" width="9.140625" style="211" hidden="1" customWidth="1"/>
    <col min="7440" max="7441" width="15.00390625" style="211" customWidth="1"/>
    <col min="7442" max="7680" width="9.28125" style="211" customWidth="1"/>
    <col min="7681" max="7681" width="6.7109375" style="211" customWidth="1"/>
    <col min="7682" max="7682" width="85.00390625" style="211" customWidth="1"/>
    <col min="7683" max="7683" width="8.28125" style="211" customWidth="1"/>
    <col min="7684" max="7684" width="10.140625" style="211" bestFit="1" customWidth="1"/>
    <col min="7685" max="7685" width="12.7109375" style="211" customWidth="1"/>
    <col min="7686" max="7686" width="12.7109375" style="211" bestFit="1" customWidth="1"/>
    <col min="7687" max="7687" width="13.7109375" style="211" customWidth="1"/>
    <col min="7688" max="7688" width="13.140625" style="211" bestFit="1" customWidth="1"/>
    <col min="7689" max="7689" width="17.140625" style="211" customWidth="1"/>
    <col min="7690" max="7690" width="6.7109375" style="211" customWidth="1"/>
    <col min="7691" max="7695" width="9.140625" style="211" hidden="1" customWidth="1"/>
    <col min="7696" max="7697" width="15.00390625" style="211" customWidth="1"/>
    <col min="7698" max="7936" width="9.28125" style="211" customWidth="1"/>
    <col min="7937" max="7937" width="6.7109375" style="211" customWidth="1"/>
    <col min="7938" max="7938" width="85.00390625" style="211" customWidth="1"/>
    <col min="7939" max="7939" width="8.28125" style="211" customWidth="1"/>
    <col min="7940" max="7940" width="10.140625" style="211" bestFit="1" customWidth="1"/>
    <col min="7941" max="7941" width="12.7109375" style="211" customWidth="1"/>
    <col min="7942" max="7942" width="12.7109375" style="211" bestFit="1" customWidth="1"/>
    <col min="7943" max="7943" width="13.7109375" style="211" customWidth="1"/>
    <col min="7944" max="7944" width="13.140625" style="211" bestFit="1" customWidth="1"/>
    <col min="7945" max="7945" width="17.140625" style="211" customWidth="1"/>
    <col min="7946" max="7946" width="6.7109375" style="211" customWidth="1"/>
    <col min="7947" max="7951" width="9.140625" style="211" hidden="1" customWidth="1"/>
    <col min="7952" max="7953" width="15.00390625" style="211" customWidth="1"/>
    <col min="7954" max="8192" width="9.28125" style="211" customWidth="1"/>
    <col min="8193" max="8193" width="6.7109375" style="211" customWidth="1"/>
    <col min="8194" max="8194" width="85.00390625" style="211" customWidth="1"/>
    <col min="8195" max="8195" width="8.28125" style="211" customWidth="1"/>
    <col min="8196" max="8196" width="10.140625" style="211" bestFit="1" customWidth="1"/>
    <col min="8197" max="8197" width="12.7109375" style="211" customWidth="1"/>
    <col min="8198" max="8198" width="12.7109375" style="211" bestFit="1" customWidth="1"/>
    <col min="8199" max="8199" width="13.7109375" style="211" customWidth="1"/>
    <col min="8200" max="8200" width="13.140625" style="211" bestFit="1" customWidth="1"/>
    <col min="8201" max="8201" width="17.140625" style="211" customWidth="1"/>
    <col min="8202" max="8202" width="6.7109375" style="211" customWidth="1"/>
    <col min="8203" max="8207" width="9.140625" style="211" hidden="1" customWidth="1"/>
    <col min="8208" max="8209" width="15.00390625" style="211" customWidth="1"/>
    <col min="8210" max="8448" width="9.28125" style="211" customWidth="1"/>
    <col min="8449" max="8449" width="6.7109375" style="211" customWidth="1"/>
    <col min="8450" max="8450" width="85.00390625" style="211" customWidth="1"/>
    <col min="8451" max="8451" width="8.28125" style="211" customWidth="1"/>
    <col min="8452" max="8452" width="10.140625" style="211" bestFit="1" customWidth="1"/>
    <col min="8453" max="8453" width="12.7109375" style="211" customWidth="1"/>
    <col min="8454" max="8454" width="12.7109375" style="211" bestFit="1" customWidth="1"/>
    <col min="8455" max="8455" width="13.7109375" style="211" customWidth="1"/>
    <col min="8456" max="8456" width="13.140625" style="211" bestFit="1" customWidth="1"/>
    <col min="8457" max="8457" width="17.140625" style="211" customWidth="1"/>
    <col min="8458" max="8458" width="6.7109375" style="211" customWidth="1"/>
    <col min="8459" max="8463" width="9.140625" style="211" hidden="1" customWidth="1"/>
    <col min="8464" max="8465" width="15.00390625" style="211" customWidth="1"/>
    <col min="8466" max="8704" width="9.28125" style="211" customWidth="1"/>
    <col min="8705" max="8705" width="6.7109375" style="211" customWidth="1"/>
    <col min="8706" max="8706" width="85.00390625" style="211" customWidth="1"/>
    <col min="8707" max="8707" width="8.28125" style="211" customWidth="1"/>
    <col min="8708" max="8708" width="10.140625" style="211" bestFit="1" customWidth="1"/>
    <col min="8709" max="8709" width="12.7109375" style="211" customWidth="1"/>
    <col min="8710" max="8710" width="12.7109375" style="211" bestFit="1" customWidth="1"/>
    <col min="8711" max="8711" width="13.7109375" style="211" customWidth="1"/>
    <col min="8712" max="8712" width="13.140625" style="211" bestFit="1" customWidth="1"/>
    <col min="8713" max="8713" width="17.140625" style="211" customWidth="1"/>
    <col min="8714" max="8714" width="6.7109375" style="211" customWidth="1"/>
    <col min="8715" max="8719" width="9.140625" style="211" hidden="1" customWidth="1"/>
    <col min="8720" max="8721" width="15.00390625" style="211" customWidth="1"/>
    <col min="8722" max="8960" width="9.28125" style="211" customWidth="1"/>
    <col min="8961" max="8961" width="6.7109375" style="211" customWidth="1"/>
    <col min="8962" max="8962" width="85.00390625" style="211" customWidth="1"/>
    <col min="8963" max="8963" width="8.28125" style="211" customWidth="1"/>
    <col min="8964" max="8964" width="10.140625" style="211" bestFit="1" customWidth="1"/>
    <col min="8965" max="8965" width="12.7109375" style="211" customWidth="1"/>
    <col min="8966" max="8966" width="12.7109375" style="211" bestFit="1" customWidth="1"/>
    <col min="8967" max="8967" width="13.7109375" style="211" customWidth="1"/>
    <col min="8968" max="8968" width="13.140625" style="211" bestFit="1" customWidth="1"/>
    <col min="8969" max="8969" width="17.140625" style="211" customWidth="1"/>
    <col min="8970" max="8970" width="6.7109375" style="211" customWidth="1"/>
    <col min="8971" max="8975" width="9.140625" style="211" hidden="1" customWidth="1"/>
    <col min="8976" max="8977" width="15.00390625" style="211" customWidth="1"/>
    <col min="8978" max="9216" width="9.28125" style="211" customWidth="1"/>
    <col min="9217" max="9217" width="6.7109375" style="211" customWidth="1"/>
    <col min="9218" max="9218" width="85.00390625" style="211" customWidth="1"/>
    <col min="9219" max="9219" width="8.28125" style="211" customWidth="1"/>
    <col min="9220" max="9220" width="10.140625" style="211" bestFit="1" customWidth="1"/>
    <col min="9221" max="9221" width="12.7109375" style="211" customWidth="1"/>
    <col min="9222" max="9222" width="12.7109375" style="211" bestFit="1" customWidth="1"/>
    <col min="9223" max="9223" width="13.7109375" style="211" customWidth="1"/>
    <col min="9224" max="9224" width="13.140625" style="211" bestFit="1" customWidth="1"/>
    <col min="9225" max="9225" width="17.140625" style="211" customWidth="1"/>
    <col min="9226" max="9226" width="6.7109375" style="211" customWidth="1"/>
    <col min="9227" max="9231" width="9.140625" style="211" hidden="1" customWidth="1"/>
    <col min="9232" max="9233" width="15.00390625" style="211" customWidth="1"/>
    <col min="9234" max="9472" width="9.28125" style="211" customWidth="1"/>
    <col min="9473" max="9473" width="6.7109375" style="211" customWidth="1"/>
    <col min="9474" max="9474" width="85.00390625" style="211" customWidth="1"/>
    <col min="9475" max="9475" width="8.28125" style="211" customWidth="1"/>
    <col min="9476" max="9476" width="10.140625" style="211" bestFit="1" customWidth="1"/>
    <col min="9477" max="9477" width="12.7109375" style="211" customWidth="1"/>
    <col min="9478" max="9478" width="12.7109375" style="211" bestFit="1" customWidth="1"/>
    <col min="9479" max="9479" width="13.7109375" style="211" customWidth="1"/>
    <col min="9480" max="9480" width="13.140625" style="211" bestFit="1" customWidth="1"/>
    <col min="9481" max="9481" width="17.140625" style="211" customWidth="1"/>
    <col min="9482" max="9482" width="6.7109375" style="211" customWidth="1"/>
    <col min="9483" max="9487" width="9.140625" style="211" hidden="1" customWidth="1"/>
    <col min="9488" max="9489" width="15.00390625" style="211" customWidth="1"/>
    <col min="9490" max="9728" width="9.28125" style="211" customWidth="1"/>
    <col min="9729" max="9729" width="6.7109375" style="211" customWidth="1"/>
    <col min="9730" max="9730" width="85.00390625" style="211" customWidth="1"/>
    <col min="9731" max="9731" width="8.28125" style="211" customWidth="1"/>
    <col min="9732" max="9732" width="10.140625" style="211" bestFit="1" customWidth="1"/>
    <col min="9733" max="9733" width="12.7109375" style="211" customWidth="1"/>
    <col min="9734" max="9734" width="12.7109375" style="211" bestFit="1" customWidth="1"/>
    <col min="9735" max="9735" width="13.7109375" style="211" customWidth="1"/>
    <col min="9736" max="9736" width="13.140625" style="211" bestFit="1" customWidth="1"/>
    <col min="9737" max="9737" width="17.140625" style="211" customWidth="1"/>
    <col min="9738" max="9738" width="6.7109375" style="211" customWidth="1"/>
    <col min="9739" max="9743" width="9.140625" style="211" hidden="1" customWidth="1"/>
    <col min="9744" max="9745" width="15.00390625" style="211" customWidth="1"/>
    <col min="9746" max="9984" width="9.28125" style="211" customWidth="1"/>
    <col min="9985" max="9985" width="6.7109375" style="211" customWidth="1"/>
    <col min="9986" max="9986" width="85.00390625" style="211" customWidth="1"/>
    <col min="9987" max="9987" width="8.28125" style="211" customWidth="1"/>
    <col min="9988" max="9988" width="10.140625" style="211" bestFit="1" customWidth="1"/>
    <col min="9989" max="9989" width="12.7109375" style="211" customWidth="1"/>
    <col min="9990" max="9990" width="12.7109375" style="211" bestFit="1" customWidth="1"/>
    <col min="9991" max="9991" width="13.7109375" style="211" customWidth="1"/>
    <col min="9992" max="9992" width="13.140625" style="211" bestFit="1" customWidth="1"/>
    <col min="9993" max="9993" width="17.140625" style="211" customWidth="1"/>
    <col min="9994" max="9994" width="6.7109375" style="211" customWidth="1"/>
    <col min="9995" max="9999" width="9.140625" style="211" hidden="1" customWidth="1"/>
    <col min="10000" max="10001" width="15.00390625" style="211" customWidth="1"/>
    <col min="10002" max="10240" width="9.28125" style="211" customWidth="1"/>
    <col min="10241" max="10241" width="6.7109375" style="211" customWidth="1"/>
    <col min="10242" max="10242" width="85.00390625" style="211" customWidth="1"/>
    <col min="10243" max="10243" width="8.28125" style="211" customWidth="1"/>
    <col min="10244" max="10244" width="10.140625" style="211" bestFit="1" customWidth="1"/>
    <col min="10245" max="10245" width="12.7109375" style="211" customWidth="1"/>
    <col min="10246" max="10246" width="12.7109375" style="211" bestFit="1" customWidth="1"/>
    <col min="10247" max="10247" width="13.7109375" style="211" customWidth="1"/>
    <col min="10248" max="10248" width="13.140625" style="211" bestFit="1" customWidth="1"/>
    <col min="10249" max="10249" width="17.140625" style="211" customWidth="1"/>
    <col min="10250" max="10250" width="6.7109375" style="211" customWidth="1"/>
    <col min="10251" max="10255" width="9.140625" style="211" hidden="1" customWidth="1"/>
    <col min="10256" max="10257" width="15.00390625" style="211" customWidth="1"/>
    <col min="10258" max="10496" width="9.28125" style="211" customWidth="1"/>
    <col min="10497" max="10497" width="6.7109375" style="211" customWidth="1"/>
    <col min="10498" max="10498" width="85.00390625" style="211" customWidth="1"/>
    <col min="10499" max="10499" width="8.28125" style="211" customWidth="1"/>
    <col min="10500" max="10500" width="10.140625" style="211" bestFit="1" customWidth="1"/>
    <col min="10501" max="10501" width="12.7109375" style="211" customWidth="1"/>
    <col min="10502" max="10502" width="12.7109375" style="211" bestFit="1" customWidth="1"/>
    <col min="10503" max="10503" width="13.7109375" style="211" customWidth="1"/>
    <col min="10504" max="10504" width="13.140625" style="211" bestFit="1" customWidth="1"/>
    <col min="10505" max="10505" width="17.140625" style="211" customWidth="1"/>
    <col min="10506" max="10506" width="6.7109375" style="211" customWidth="1"/>
    <col min="10507" max="10511" width="9.140625" style="211" hidden="1" customWidth="1"/>
    <col min="10512" max="10513" width="15.00390625" style="211" customWidth="1"/>
    <col min="10514" max="10752" width="9.28125" style="211" customWidth="1"/>
    <col min="10753" max="10753" width="6.7109375" style="211" customWidth="1"/>
    <col min="10754" max="10754" width="85.00390625" style="211" customWidth="1"/>
    <col min="10755" max="10755" width="8.28125" style="211" customWidth="1"/>
    <col min="10756" max="10756" width="10.140625" style="211" bestFit="1" customWidth="1"/>
    <col min="10757" max="10757" width="12.7109375" style="211" customWidth="1"/>
    <col min="10758" max="10758" width="12.7109375" style="211" bestFit="1" customWidth="1"/>
    <col min="10759" max="10759" width="13.7109375" style="211" customWidth="1"/>
    <col min="10760" max="10760" width="13.140625" style="211" bestFit="1" customWidth="1"/>
    <col min="10761" max="10761" width="17.140625" style="211" customWidth="1"/>
    <col min="10762" max="10762" width="6.7109375" style="211" customWidth="1"/>
    <col min="10763" max="10767" width="9.140625" style="211" hidden="1" customWidth="1"/>
    <col min="10768" max="10769" width="15.00390625" style="211" customWidth="1"/>
    <col min="10770" max="11008" width="9.28125" style="211" customWidth="1"/>
    <col min="11009" max="11009" width="6.7109375" style="211" customWidth="1"/>
    <col min="11010" max="11010" width="85.00390625" style="211" customWidth="1"/>
    <col min="11011" max="11011" width="8.28125" style="211" customWidth="1"/>
    <col min="11012" max="11012" width="10.140625" style="211" bestFit="1" customWidth="1"/>
    <col min="11013" max="11013" width="12.7109375" style="211" customWidth="1"/>
    <col min="11014" max="11014" width="12.7109375" style="211" bestFit="1" customWidth="1"/>
    <col min="11015" max="11015" width="13.7109375" style="211" customWidth="1"/>
    <col min="11016" max="11016" width="13.140625" style="211" bestFit="1" customWidth="1"/>
    <col min="11017" max="11017" width="17.140625" style="211" customWidth="1"/>
    <col min="11018" max="11018" width="6.7109375" style="211" customWidth="1"/>
    <col min="11019" max="11023" width="9.140625" style="211" hidden="1" customWidth="1"/>
    <col min="11024" max="11025" width="15.00390625" style="211" customWidth="1"/>
    <col min="11026" max="11264" width="9.28125" style="211" customWidth="1"/>
    <col min="11265" max="11265" width="6.7109375" style="211" customWidth="1"/>
    <col min="11266" max="11266" width="85.00390625" style="211" customWidth="1"/>
    <col min="11267" max="11267" width="8.28125" style="211" customWidth="1"/>
    <col min="11268" max="11268" width="10.140625" style="211" bestFit="1" customWidth="1"/>
    <col min="11269" max="11269" width="12.7109375" style="211" customWidth="1"/>
    <col min="11270" max="11270" width="12.7109375" style="211" bestFit="1" customWidth="1"/>
    <col min="11271" max="11271" width="13.7109375" style="211" customWidth="1"/>
    <col min="11272" max="11272" width="13.140625" style="211" bestFit="1" customWidth="1"/>
    <col min="11273" max="11273" width="17.140625" style="211" customWidth="1"/>
    <col min="11274" max="11274" width="6.7109375" style="211" customWidth="1"/>
    <col min="11275" max="11279" width="9.140625" style="211" hidden="1" customWidth="1"/>
    <col min="11280" max="11281" width="15.00390625" style="211" customWidth="1"/>
    <col min="11282" max="11520" width="9.28125" style="211" customWidth="1"/>
    <col min="11521" max="11521" width="6.7109375" style="211" customWidth="1"/>
    <col min="11522" max="11522" width="85.00390625" style="211" customWidth="1"/>
    <col min="11523" max="11523" width="8.28125" style="211" customWidth="1"/>
    <col min="11524" max="11524" width="10.140625" style="211" bestFit="1" customWidth="1"/>
    <col min="11525" max="11525" width="12.7109375" style="211" customWidth="1"/>
    <col min="11526" max="11526" width="12.7109375" style="211" bestFit="1" customWidth="1"/>
    <col min="11527" max="11527" width="13.7109375" style="211" customWidth="1"/>
    <col min="11528" max="11528" width="13.140625" style="211" bestFit="1" customWidth="1"/>
    <col min="11529" max="11529" width="17.140625" style="211" customWidth="1"/>
    <col min="11530" max="11530" width="6.7109375" style="211" customWidth="1"/>
    <col min="11531" max="11535" width="9.140625" style="211" hidden="1" customWidth="1"/>
    <col min="11536" max="11537" width="15.00390625" style="211" customWidth="1"/>
    <col min="11538" max="11776" width="9.28125" style="211" customWidth="1"/>
    <col min="11777" max="11777" width="6.7109375" style="211" customWidth="1"/>
    <col min="11778" max="11778" width="85.00390625" style="211" customWidth="1"/>
    <col min="11779" max="11779" width="8.28125" style="211" customWidth="1"/>
    <col min="11780" max="11780" width="10.140625" style="211" bestFit="1" customWidth="1"/>
    <col min="11781" max="11781" width="12.7109375" style="211" customWidth="1"/>
    <col min="11782" max="11782" width="12.7109375" style="211" bestFit="1" customWidth="1"/>
    <col min="11783" max="11783" width="13.7109375" style="211" customWidth="1"/>
    <col min="11784" max="11784" width="13.140625" style="211" bestFit="1" customWidth="1"/>
    <col min="11785" max="11785" width="17.140625" style="211" customWidth="1"/>
    <col min="11786" max="11786" width="6.7109375" style="211" customWidth="1"/>
    <col min="11787" max="11791" width="9.140625" style="211" hidden="1" customWidth="1"/>
    <col min="11792" max="11793" width="15.00390625" style="211" customWidth="1"/>
    <col min="11794" max="12032" width="9.28125" style="211" customWidth="1"/>
    <col min="12033" max="12033" width="6.7109375" style="211" customWidth="1"/>
    <col min="12034" max="12034" width="85.00390625" style="211" customWidth="1"/>
    <col min="12035" max="12035" width="8.28125" style="211" customWidth="1"/>
    <col min="12036" max="12036" width="10.140625" style="211" bestFit="1" customWidth="1"/>
    <col min="12037" max="12037" width="12.7109375" style="211" customWidth="1"/>
    <col min="12038" max="12038" width="12.7109375" style="211" bestFit="1" customWidth="1"/>
    <col min="12039" max="12039" width="13.7109375" style="211" customWidth="1"/>
    <col min="12040" max="12040" width="13.140625" style="211" bestFit="1" customWidth="1"/>
    <col min="12041" max="12041" width="17.140625" style="211" customWidth="1"/>
    <col min="12042" max="12042" width="6.7109375" style="211" customWidth="1"/>
    <col min="12043" max="12047" width="9.140625" style="211" hidden="1" customWidth="1"/>
    <col min="12048" max="12049" width="15.00390625" style="211" customWidth="1"/>
    <col min="12050" max="12288" width="9.28125" style="211" customWidth="1"/>
    <col min="12289" max="12289" width="6.7109375" style="211" customWidth="1"/>
    <col min="12290" max="12290" width="85.00390625" style="211" customWidth="1"/>
    <col min="12291" max="12291" width="8.28125" style="211" customWidth="1"/>
    <col min="12292" max="12292" width="10.140625" style="211" bestFit="1" customWidth="1"/>
    <col min="12293" max="12293" width="12.7109375" style="211" customWidth="1"/>
    <col min="12294" max="12294" width="12.7109375" style="211" bestFit="1" customWidth="1"/>
    <col min="12295" max="12295" width="13.7109375" style="211" customWidth="1"/>
    <col min="12296" max="12296" width="13.140625" style="211" bestFit="1" customWidth="1"/>
    <col min="12297" max="12297" width="17.140625" style="211" customWidth="1"/>
    <col min="12298" max="12298" width="6.7109375" style="211" customWidth="1"/>
    <col min="12299" max="12303" width="9.140625" style="211" hidden="1" customWidth="1"/>
    <col min="12304" max="12305" width="15.00390625" style="211" customWidth="1"/>
    <col min="12306" max="12544" width="9.28125" style="211" customWidth="1"/>
    <col min="12545" max="12545" width="6.7109375" style="211" customWidth="1"/>
    <col min="12546" max="12546" width="85.00390625" style="211" customWidth="1"/>
    <col min="12547" max="12547" width="8.28125" style="211" customWidth="1"/>
    <col min="12548" max="12548" width="10.140625" style="211" bestFit="1" customWidth="1"/>
    <col min="12549" max="12549" width="12.7109375" style="211" customWidth="1"/>
    <col min="12550" max="12550" width="12.7109375" style="211" bestFit="1" customWidth="1"/>
    <col min="12551" max="12551" width="13.7109375" style="211" customWidth="1"/>
    <col min="12552" max="12552" width="13.140625" style="211" bestFit="1" customWidth="1"/>
    <col min="12553" max="12553" width="17.140625" style="211" customWidth="1"/>
    <col min="12554" max="12554" width="6.7109375" style="211" customWidth="1"/>
    <col min="12555" max="12559" width="9.140625" style="211" hidden="1" customWidth="1"/>
    <col min="12560" max="12561" width="15.00390625" style="211" customWidth="1"/>
    <col min="12562" max="12800" width="9.28125" style="211" customWidth="1"/>
    <col min="12801" max="12801" width="6.7109375" style="211" customWidth="1"/>
    <col min="12802" max="12802" width="85.00390625" style="211" customWidth="1"/>
    <col min="12803" max="12803" width="8.28125" style="211" customWidth="1"/>
    <col min="12804" max="12804" width="10.140625" style="211" bestFit="1" customWidth="1"/>
    <col min="12805" max="12805" width="12.7109375" style="211" customWidth="1"/>
    <col min="12806" max="12806" width="12.7109375" style="211" bestFit="1" customWidth="1"/>
    <col min="12807" max="12807" width="13.7109375" style="211" customWidth="1"/>
    <col min="12808" max="12808" width="13.140625" style="211" bestFit="1" customWidth="1"/>
    <col min="12809" max="12809" width="17.140625" style="211" customWidth="1"/>
    <col min="12810" max="12810" width="6.7109375" style="211" customWidth="1"/>
    <col min="12811" max="12815" width="9.140625" style="211" hidden="1" customWidth="1"/>
    <col min="12816" max="12817" width="15.00390625" style="211" customWidth="1"/>
    <col min="12818" max="13056" width="9.28125" style="211" customWidth="1"/>
    <col min="13057" max="13057" width="6.7109375" style="211" customWidth="1"/>
    <col min="13058" max="13058" width="85.00390625" style="211" customWidth="1"/>
    <col min="13059" max="13059" width="8.28125" style="211" customWidth="1"/>
    <col min="13060" max="13060" width="10.140625" style="211" bestFit="1" customWidth="1"/>
    <col min="13061" max="13061" width="12.7109375" style="211" customWidth="1"/>
    <col min="13062" max="13062" width="12.7109375" style="211" bestFit="1" customWidth="1"/>
    <col min="13063" max="13063" width="13.7109375" style="211" customWidth="1"/>
    <col min="13064" max="13064" width="13.140625" style="211" bestFit="1" customWidth="1"/>
    <col min="13065" max="13065" width="17.140625" style="211" customWidth="1"/>
    <col min="13066" max="13066" width="6.7109375" style="211" customWidth="1"/>
    <col min="13067" max="13071" width="9.140625" style="211" hidden="1" customWidth="1"/>
    <col min="13072" max="13073" width="15.00390625" style="211" customWidth="1"/>
    <col min="13074" max="13312" width="9.28125" style="211" customWidth="1"/>
    <col min="13313" max="13313" width="6.7109375" style="211" customWidth="1"/>
    <col min="13314" max="13314" width="85.00390625" style="211" customWidth="1"/>
    <col min="13315" max="13315" width="8.28125" style="211" customWidth="1"/>
    <col min="13316" max="13316" width="10.140625" style="211" bestFit="1" customWidth="1"/>
    <col min="13317" max="13317" width="12.7109375" style="211" customWidth="1"/>
    <col min="13318" max="13318" width="12.7109375" style="211" bestFit="1" customWidth="1"/>
    <col min="13319" max="13319" width="13.7109375" style="211" customWidth="1"/>
    <col min="13320" max="13320" width="13.140625" style="211" bestFit="1" customWidth="1"/>
    <col min="13321" max="13321" width="17.140625" style="211" customWidth="1"/>
    <col min="13322" max="13322" width="6.7109375" style="211" customWidth="1"/>
    <col min="13323" max="13327" width="9.140625" style="211" hidden="1" customWidth="1"/>
    <col min="13328" max="13329" width="15.00390625" style="211" customWidth="1"/>
    <col min="13330" max="13568" width="9.28125" style="211" customWidth="1"/>
    <col min="13569" max="13569" width="6.7109375" style="211" customWidth="1"/>
    <col min="13570" max="13570" width="85.00390625" style="211" customWidth="1"/>
    <col min="13571" max="13571" width="8.28125" style="211" customWidth="1"/>
    <col min="13572" max="13572" width="10.140625" style="211" bestFit="1" customWidth="1"/>
    <col min="13573" max="13573" width="12.7109375" style="211" customWidth="1"/>
    <col min="13574" max="13574" width="12.7109375" style="211" bestFit="1" customWidth="1"/>
    <col min="13575" max="13575" width="13.7109375" style="211" customWidth="1"/>
    <col min="13576" max="13576" width="13.140625" style="211" bestFit="1" customWidth="1"/>
    <col min="13577" max="13577" width="17.140625" style="211" customWidth="1"/>
    <col min="13578" max="13578" width="6.7109375" style="211" customWidth="1"/>
    <col min="13579" max="13583" width="9.140625" style="211" hidden="1" customWidth="1"/>
    <col min="13584" max="13585" width="15.00390625" style="211" customWidth="1"/>
    <col min="13586" max="13824" width="9.28125" style="211" customWidth="1"/>
    <col min="13825" max="13825" width="6.7109375" style="211" customWidth="1"/>
    <col min="13826" max="13826" width="85.00390625" style="211" customWidth="1"/>
    <col min="13827" max="13827" width="8.28125" style="211" customWidth="1"/>
    <col min="13828" max="13828" width="10.140625" style="211" bestFit="1" customWidth="1"/>
    <col min="13829" max="13829" width="12.7109375" style="211" customWidth="1"/>
    <col min="13830" max="13830" width="12.7109375" style="211" bestFit="1" customWidth="1"/>
    <col min="13831" max="13831" width="13.7109375" style="211" customWidth="1"/>
    <col min="13832" max="13832" width="13.140625" style="211" bestFit="1" customWidth="1"/>
    <col min="13833" max="13833" width="17.140625" style="211" customWidth="1"/>
    <col min="13834" max="13834" width="6.7109375" style="211" customWidth="1"/>
    <col min="13835" max="13839" width="9.140625" style="211" hidden="1" customWidth="1"/>
    <col min="13840" max="13841" width="15.00390625" style="211" customWidth="1"/>
    <col min="13842" max="14080" width="9.28125" style="211" customWidth="1"/>
    <col min="14081" max="14081" width="6.7109375" style="211" customWidth="1"/>
    <col min="14082" max="14082" width="85.00390625" style="211" customWidth="1"/>
    <col min="14083" max="14083" width="8.28125" style="211" customWidth="1"/>
    <col min="14084" max="14084" width="10.140625" style="211" bestFit="1" customWidth="1"/>
    <col min="14085" max="14085" width="12.7109375" style="211" customWidth="1"/>
    <col min="14086" max="14086" width="12.7109375" style="211" bestFit="1" customWidth="1"/>
    <col min="14087" max="14087" width="13.7109375" style="211" customWidth="1"/>
    <col min="14088" max="14088" width="13.140625" style="211" bestFit="1" customWidth="1"/>
    <col min="14089" max="14089" width="17.140625" style="211" customWidth="1"/>
    <col min="14090" max="14090" width="6.7109375" style="211" customWidth="1"/>
    <col min="14091" max="14095" width="9.140625" style="211" hidden="1" customWidth="1"/>
    <col min="14096" max="14097" width="15.00390625" style="211" customWidth="1"/>
    <col min="14098" max="14336" width="9.28125" style="211" customWidth="1"/>
    <col min="14337" max="14337" width="6.7109375" style="211" customWidth="1"/>
    <col min="14338" max="14338" width="85.00390625" style="211" customWidth="1"/>
    <col min="14339" max="14339" width="8.28125" style="211" customWidth="1"/>
    <col min="14340" max="14340" width="10.140625" style="211" bestFit="1" customWidth="1"/>
    <col min="14341" max="14341" width="12.7109375" style="211" customWidth="1"/>
    <col min="14342" max="14342" width="12.7109375" style="211" bestFit="1" customWidth="1"/>
    <col min="14343" max="14343" width="13.7109375" style="211" customWidth="1"/>
    <col min="14344" max="14344" width="13.140625" style="211" bestFit="1" customWidth="1"/>
    <col min="14345" max="14345" width="17.140625" style="211" customWidth="1"/>
    <col min="14346" max="14346" width="6.7109375" style="211" customWidth="1"/>
    <col min="14347" max="14351" width="9.140625" style="211" hidden="1" customWidth="1"/>
    <col min="14352" max="14353" width="15.00390625" style="211" customWidth="1"/>
    <col min="14354" max="14592" width="9.28125" style="211" customWidth="1"/>
    <col min="14593" max="14593" width="6.7109375" style="211" customWidth="1"/>
    <col min="14594" max="14594" width="85.00390625" style="211" customWidth="1"/>
    <col min="14595" max="14595" width="8.28125" style="211" customWidth="1"/>
    <col min="14596" max="14596" width="10.140625" style="211" bestFit="1" customWidth="1"/>
    <col min="14597" max="14597" width="12.7109375" style="211" customWidth="1"/>
    <col min="14598" max="14598" width="12.7109375" style="211" bestFit="1" customWidth="1"/>
    <col min="14599" max="14599" width="13.7109375" style="211" customWidth="1"/>
    <col min="14600" max="14600" width="13.140625" style="211" bestFit="1" customWidth="1"/>
    <col min="14601" max="14601" width="17.140625" style="211" customWidth="1"/>
    <col min="14602" max="14602" width="6.7109375" style="211" customWidth="1"/>
    <col min="14603" max="14607" width="9.140625" style="211" hidden="1" customWidth="1"/>
    <col min="14608" max="14609" width="15.00390625" style="211" customWidth="1"/>
    <col min="14610" max="14848" width="9.28125" style="211" customWidth="1"/>
    <col min="14849" max="14849" width="6.7109375" style="211" customWidth="1"/>
    <col min="14850" max="14850" width="85.00390625" style="211" customWidth="1"/>
    <col min="14851" max="14851" width="8.28125" style="211" customWidth="1"/>
    <col min="14852" max="14852" width="10.140625" style="211" bestFit="1" customWidth="1"/>
    <col min="14853" max="14853" width="12.7109375" style="211" customWidth="1"/>
    <col min="14854" max="14854" width="12.7109375" style="211" bestFit="1" customWidth="1"/>
    <col min="14855" max="14855" width="13.7109375" style="211" customWidth="1"/>
    <col min="14856" max="14856" width="13.140625" style="211" bestFit="1" customWidth="1"/>
    <col min="14857" max="14857" width="17.140625" style="211" customWidth="1"/>
    <col min="14858" max="14858" width="6.7109375" style="211" customWidth="1"/>
    <col min="14859" max="14863" width="9.140625" style="211" hidden="1" customWidth="1"/>
    <col min="14864" max="14865" width="15.00390625" style="211" customWidth="1"/>
    <col min="14866" max="15104" width="9.28125" style="211" customWidth="1"/>
    <col min="15105" max="15105" width="6.7109375" style="211" customWidth="1"/>
    <col min="15106" max="15106" width="85.00390625" style="211" customWidth="1"/>
    <col min="15107" max="15107" width="8.28125" style="211" customWidth="1"/>
    <col min="15108" max="15108" width="10.140625" style="211" bestFit="1" customWidth="1"/>
    <col min="15109" max="15109" width="12.7109375" style="211" customWidth="1"/>
    <col min="15110" max="15110" width="12.7109375" style="211" bestFit="1" customWidth="1"/>
    <col min="15111" max="15111" width="13.7109375" style="211" customWidth="1"/>
    <col min="15112" max="15112" width="13.140625" style="211" bestFit="1" customWidth="1"/>
    <col min="15113" max="15113" width="17.140625" style="211" customWidth="1"/>
    <col min="15114" max="15114" width="6.7109375" style="211" customWidth="1"/>
    <col min="15115" max="15119" width="9.140625" style="211" hidden="1" customWidth="1"/>
    <col min="15120" max="15121" width="15.00390625" style="211" customWidth="1"/>
    <col min="15122" max="15360" width="9.28125" style="211" customWidth="1"/>
    <col min="15361" max="15361" width="6.7109375" style="211" customWidth="1"/>
    <col min="15362" max="15362" width="85.00390625" style="211" customWidth="1"/>
    <col min="15363" max="15363" width="8.28125" style="211" customWidth="1"/>
    <col min="15364" max="15364" width="10.140625" style="211" bestFit="1" customWidth="1"/>
    <col min="15365" max="15365" width="12.7109375" style="211" customWidth="1"/>
    <col min="15366" max="15366" width="12.7109375" style="211" bestFit="1" customWidth="1"/>
    <col min="15367" max="15367" width="13.7109375" style="211" customWidth="1"/>
    <col min="15368" max="15368" width="13.140625" style="211" bestFit="1" customWidth="1"/>
    <col min="15369" max="15369" width="17.140625" style="211" customWidth="1"/>
    <col min="15370" max="15370" width="6.7109375" style="211" customWidth="1"/>
    <col min="15371" max="15375" width="9.140625" style="211" hidden="1" customWidth="1"/>
    <col min="15376" max="15377" width="15.00390625" style="211" customWidth="1"/>
    <col min="15378" max="15616" width="9.28125" style="211" customWidth="1"/>
    <col min="15617" max="15617" width="6.7109375" style="211" customWidth="1"/>
    <col min="15618" max="15618" width="85.00390625" style="211" customWidth="1"/>
    <col min="15619" max="15619" width="8.28125" style="211" customWidth="1"/>
    <col min="15620" max="15620" width="10.140625" style="211" bestFit="1" customWidth="1"/>
    <col min="15621" max="15621" width="12.7109375" style="211" customWidth="1"/>
    <col min="15622" max="15622" width="12.7109375" style="211" bestFit="1" customWidth="1"/>
    <col min="15623" max="15623" width="13.7109375" style="211" customWidth="1"/>
    <col min="15624" max="15624" width="13.140625" style="211" bestFit="1" customWidth="1"/>
    <col min="15625" max="15625" width="17.140625" style="211" customWidth="1"/>
    <col min="15626" max="15626" width="6.7109375" style="211" customWidth="1"/>
    <col min="15627" max="15631" width="9.140625" style="211" hidden="1" customWidth="1"/>
    <col min="15632" max="15633" width="15.00390625" style="211" customWidth="1"/>
    <col min="15634" max="15872" width="9.28125" style="211" customWidth="1"/>
    <col min="15873" max="15873" width="6.7109375" style="211" customWidth="1"/>
    <col min="15874" max="15874" width="85.00390625" style="211" customWidth="1"/>
    <col min="15875" max="15875" width="8.28125" style="211" customWidth="1"/>
    <col min="15876" max="15876" width="10.140625" style="211" bestFit="1" customWidth="1"/>
    <col min="15877" max="15877" width="12.7109375" style="211" customWidth="1"/>
    <col min="15878" max="15878" width="12.7109375" style="211" bestFit="1" customWidth="1"/>
    <col min="15879" max="15879" width="13.7109375" style="211" customWidth="1"/>
    <col min="15880" max="15880" width="13.140625" style="211" bestFit="1" customWidth="1"/>
    <col min="15881" max="15881" width="17.140625" style="211" customWidth="1"/>
    <col min="15882" max="15882" width="6.7109375" style="211" customWidth="1"/>
    <col min="15883" max="15887" width="9.140625" style="211" hidden="1" customWidth="1"/>
    <col min="15888" max="15889" width="15.00390625" style="211" customWidth="1"/>
    <col min="15890" max="16128" width="9.28125" style="211" customWidth="1"/>
    <col min="16129" max="16129" width="6.7109375" style="211" customWidth="1"/>
    <col min="16130" max="16130" width="85.00390625" style="211" customWidth="1"/>
    <col min="16131" max="16131" width="8.28125" style="211" customWidth="1"/>
    <col min="16132" max="16132" width="10.140625" style="211" bestFit="1" customWidth="1"/>
    <col min="16133" max="16133" width="12.7109375" style="211" customWidth="1"/>
    <col min="16134" max="16134" width="12.7109375" style="211" bestFit="1" customWidth="1"/>
    <col min="16135" max="16135" width="13.7109375" style="211" customWidth="1"/>
    <col min="16136" max="16136" width="13.140625" style="211" bestFit="1" customWidth="1"/>
    <col min="16137" max="16137" width="17.140625" style="211" customWidth="1"/>
    <col min="16138" max="16138" width="6.7109375" style="211" customWidth="1"/>
    <col min="16139" max="16143" width="9.140625" style="211" hidden="1" customWidth="1"/>
    <col min="16144" max="16145" width="15.00390625" style="211" customWidth="1"/>
    <col min="16146" max="16384" width="9.28125" style="211" customWidth="1"/>
  </cols>
  <sheetData>
    <row r="1" spans="2:15" ht="20.25" customHeight="1">
      <c r="B1" s="212" t="s">
        <v>704</v>
      </c>
      <c r="K1" s="214"/>
      <c r="L1" s="215" t="s">
        <v>650</v>
      </c>
      <c r="M1" s="216">
        <v>1</v>
      </c>
      <c r="N1" s="217"/>
      <c r="O1" s="218"/>
    </row>
    <row r="2" spans="2:15" ht="15" customHeight="1">
      <c r="B2" s="220"/>
      <c r="C2" s="219"/>
      <c r="D2" s="221"/>
      <c r="E2" s="219"/>
      <c r="F2" s="219"/>
      <c r="G2" s="219"/>
      <c r="H2" s="219"/>
      <c r="I2" s="219"/>
      <c r="K2" s="214"/>
      <c r="L2" s="215" t="s">
        <v>622</v>
      </c>
      <c r="M2" s="222">
        <v>0</v>
      </c>
      <c r="N2" s="223"/>
      <c r="O2" s="223"/>
    </row>
    <row r="3" spans="2:16" s="224" customFormat="1" ht="20.25" customHeight="1">
      <c r="B3" s="225" t="s">
        <v>749</v>
      </c>
      <c r="C3" s="226"/>
      <c r="D3" s="227"/>
      <c r="E3" s="228"/>
      <c r="F3" s="228"/>
      <c r="G3" s="228"/>
      <c r="H3" s="228"/>
      <c r="I3" s="228"/>
      <c r="K3" s="229"/>
      <c r="L3" s="229"/>
      <c r="M3" s="229"/>
      <c r="N3" s="230"/>
      <c r="O3" s="230"/>
      <c r="P3" s="228"/>
    </row>
    <row r="4" spans="1:15" ht="12.75" customHeight="1">
      <c r="A4" s="231"/>
      <c r="B4" s="232"/>
      <c r="C4" s="605" t="s">
        <v>652</v>
      </c>
      <c r="D4" s="607" t="s">
        <v>653</v>
      </c>
      <c r="E4" s="233" t="s">
        <v>630</v>
      </c>
      <c r="F4" s="233" t="s">
        <v>654</v>
      </c>
      <c r="G4" s="233" t="s">
        <v>655</v>
      </c>
      <c r="H4" s="233" t="s">
        <v>654</v>
      </c>
      <c r="I4" s="233" t="s">
        <v>656</v>
      </c>
      <c r="K4" s="601" t="s">
        <v>657</v>
      </c>
      <c r="L4" s="595" t="s">
        <v>658</v>
      </c>
      <c r="M4" s="601" t="s">
        <v>659</v>
      </c>
      <c r="N4" s="595" t="s">
        <v>660</v>
      </c>
      <c r="O4" s="595" t="s">
        <v>661</v>
      </c>
    </row>
    <row r="5" spans="1:16" s="213" customFormat="1" ht="12.75" customHeight="1">
      <c r="A5" s="234"/>
      <c r="B5" s="235"/>
      <c r="C5" s="606"/>
      <c r="D5" s="608"/>
      <c r="E5" s="236" t="s">
        <v>662</v>
      </c>
      <c r="F5" s="236" t="s">
        <v>663</v>
      </c>
      <c r="G5" s="236" t="s">
        <v>662</v>
      </c>
      <c r="H5" s="236" t="s">
        <v>664</v>
      </c>
      <c r="I5" s="236" t="s">
        <v>665</v>
      </c>
      <c r="K5" s="601"/>
      <c r="L5" s="595"/>
      <c r="M5" s="601"/>
      <c r="N5" s="595"/>
      <c r="O5" s="595"/>
      <c r="P5" s="596"/>
    </row>
    <row r="6" spans="1:16" s="245" customFormat="1" ht="15" customHeight="1">
      <c r="A6" s="237" t="s">
        <v>666</v>
      </c>
      <c r="B6" s="238"/>
      <c r="C6" s="239"/>
      <c r="D6" s="240"/>
      <c r="E6" s="240"/>
      <c r="F6" s="240"/>
      <c r="G6" s="240"/>
      <c r="H6" s="240"/>
      <c r="I6" s="240"/>
      <c r="J6" s="241"/>
      <c r="K6" s="241"/>
      <c r="L6" s="242"/>
      <c r="M6" s="243"/>
      <c r="N6" s="244"/>
      <c r="O6" s="241"/>
      <c r="P6" s="596"/>
    </row>
    <row r="7" spans="1:16" s="224" customFormat="1" ht="18.75" customHeight="1">
      <c r="A7" s="246">
        <v>1</v>
      </c>
      <c r="B7" s="247" t="s">
        <v>667</v>
      </c>
      <c r="C7" s="248"/>
      <c r="D7" s="249"/>
      <c r="E7" s="250"/>
      <c r="F7" s="250"/>
      <c r="G7" s="251"/>
      <c r="H7" s="250"/>
      <c r="I7" s="250"/>
      <c r="K7" s="241"/>
      <c r="L7" s="241"/>
      <c r="M7" s="242"/>
      <c r="N7" s="243"/>
      <c r="O7" s="244"/>
      <c r="P7" s="244"/>
    </row>
    <row r="8" spans="1:15" ht="15">
      <c r="A8" s="246">
        <f>A7+1</f>
        <v>2</v>
      </c>
      <c r="B8" s="252" t="s">
        <v>706</v>
      </c>
      <c r="C8" s="253"/>
      <c r="D8" s="253"/>
      <c r="E8" s="314"/>
      <c r="F8" s="257"/>
      <c r="G8" s="314"/>
      <c r="H8" s="257"/>
      <c r="I8" s="257"/>
      <c r="K8" s="254"/>
      <c r="L8" s="255"/>
      <c r="M8" s="254"/>
      <c r="N8" s="256"/>
      <c r="O8" s="256"/>
    </row>
    <row r="9" spans="1:15" ht="15">
      <c r="A9" s="246">
        <f aca="true" t="shared" si="0" ref="A9:A51">A8+1</f>
        <v>3</v>
      </c>
      <c r="B9" s="211" t="s">
        <v>707</v>
      </c>
      <c r="C9" s="253" t="s">
        <v>367</v>
      </c>
      <c r="D9" s="211">
        <v>20</v>
      </c>
      <c r="E9" s="262"/>
      <c r="F9" s="257">
        <f>D9*E9</f>
        <v>0</v>
      </c>
      <c r="G9" s="262"/>
      <c r="H9" s="257">
        <f>D9*G9</f>
        <v>0</v>
      </c>
      <c r="I9" s="257">
        <f>F9+H9</f>
        <v>0</v>
      </c>
      <c r="K9" s="254">
        <v>24.3</v>
      </c>
      <c r="L9" s="255"/>
      <c r="M9" s="254">
        <v>23</v>
      </c>
      <c r="N9" s="256"/>
      <c r="O9" s="256"/>
    </row>
    <row r="10" spans="1:15" ht="15">
      <c r="A10" s="246">
        <f t="shared" si="0"/>
        <v>4</v>
      </c>
      <c r="B10" s="211" t="s">
        <v>708</v>
      </c>
      <c r="C10" s="253" t="s">
        <v>367</v>
      </c>
      <c r="D10" s="211">
        <v>10</v>
      </c>
      <c r="E10" s="262"/>
      <c r="F10" s="257">
        <f aca="true" t="shared" si="1" ref="F10:F27">D10*E10</f>
        <v>0</v>
      </c>
      <c r="G10" s="262"/>
      <c r="H10" s="257">
        <f aca="true" t="shared" si="2" ref="H10:H27">D10*G10</f>
        <v>0</v>
      </c>
      <c r="I10" s="257">
        <f aca="true" t="shared" si="3" ref="I10:I27">F10+H10</f>
        <v>0</v>
      </c>
      <c r="K10" s="254">
        <v>16.8</v>
      </c>
      <c r="L10" s="255"/>
      <c r="M10" s="254">
        <v>22</v>
      </c>
      <c r="N10" s="256"/>
      <c r="O10" s="256"/>
    </row>
    <row r="11" spans="1:15" ht="15">
      <c r="A11" s="246">
        <f t="shared" si="0"/>
        <v>5</v>
      </c>
      <c r="B11" s="211" t="s">
        <v>709</v>
      </c>
      <c r="C11" s="253" t="s">
        <v>367</v>
      </c>
      <c r="D11" s="211">
        <v>4</v>
      </c>
      <c r="E11" s="262"/>
      <c r="F11" s="257">
        <f t="shared" si="1"/>
        <v>0</v>
      </c>
      <c r="G11" s="262"/>
      <c r="H11" s="257">
        <f t="shared" si="2"/>
        <v>0</v>
      </c>
      <c r="I11" s="257">
        <f t="shared" si="3"/>
        <v>0</v>
      </c>
      <c r="K11" s="254">
        <v>7.54</v>
      </c>
      <c r="L11" s="255"/>
      <c r="M11" s="254">
        <v>22</v>
      </c>
      <c r="N11" s="256"/>
      <c r="O11" s="256"/>
    </row>
    <row r="12" spans="1:15" ht="15">
      <c r="A12" s="246">
        <f t="shared" si="0"/>
        <v>6</v>
      </c>
      <c r="B12" s="211" t="s">
        <v>710</v>
      </c>
      <c r="C12" s="253" t="s">
        <v>367</v>
      </c>
      <c r="D12" s="211">
        <v>30</v>
      </c>
      <c r="E12" s="262"/>
      <c r="F12" s="257">
        <f t="shared" si="1"/>
        <v>0</v>
      </c>
      <c r="G12" s="262"/>
      <c r="H12" s="257">
        <f t="shared" si="2"/>
        <v>0</v>
      </c>
      <c r="I12" s="257">
        <f t="shared" si="3"/>
        <v>0</v>
      </c>
      <c r="K12" s="254">
        <v>56.47</v>
      </c>
      <c r="L12" s="255"/>
      <c r="M12" s="254">
        <v>65</v>
      </c>
      <c r="N12" s="256"/>
      <c r="O12" s="256"/>
    </row>
    <row r="13" spans="1:15" ht="15">
      <c r="A13" s="246">
        <f t="shared" si="0"/>
        <v>7</v>
      </c>
      <c r="B13" s="211" t="s">
        <v>711</v>
      </c>
      <c r="C13" s="253" t="s">
        <v>299</v>
      </c>
      <c r="D13" s="211">
        <v>5</v>
      </c>
      <c r="E13" s="262"/>
      <c r="F13" s="257">
        <f t="shared" si="1"/>
        <v>0</v>
      </c>
      <c r="G13" s="262"/>
      <c r="H13" s="257">
        <f t="shared" si="2"/>
        <v>0</v>
      </c>
      <c r="I13" s="257">
        <f t="shared" si="3"/>
        <v>0</v>
      </c>
      <c r="K13" s="254">
        <v>27.7</v>
      </c>
      <c r="L13" s="255"/>
      <c r="M13" s="254">
        <v>32</v>
      </c>
      <c r="N13" s="256"/>
      <c r="O13" s="256"/>
    </row>
    <row r="14" spans="1:15" ht="15">
      <c r="A14" s="246">
        <f t="shared" si="0"/>
        <v>8</v>
      </c>
      <c r="B14" s="211" t="s">
        <v>712</v>
      </c>
      <c r="C14" s="253" t="s">
        <v>299</v>
      </c>
      <c r="D14" s="211">
        <v>4</v>
      </c>
      <c r="E14" s="262"/>
      <c r="F14" s="257">
        <f t="shared" si="1"/>
        <v>0</v>
      </c>
      <c r="G14" s="262"/>
      <c r="H14" s="257">
        <f t="shared" si="2"/>
        <v>0</v>
      </c>
      <c r="I14" s="257">
        <f t="shared" si="3"/>
        <v>0</v>
      </c>
      <c r="K14" s="254">
        <v>32.6</v>
      </c>
      <c r="L14" s="255"/>
      <c r="M14" s="254">
        <v>12</v>
      </c>
      <c r="N14" s="256"/>
      <c r="O14" s="256"/>
    </row>
    <row r="15" spans="1:15" ht="15">
      <c r="A15" s="246">
        <f t="shared" si="0"/>
        <v>9</v>
      </c>
      <c r="B15" s="211" t="s">
        <v>713</v>
      </c>
      <c r="C15" s="253" t="s">
        <v>299</v>
      </c>
      <c r="D15" s="211">
        <v>5</v>
      </c>
      <c r="E15" s="262"/>
      <c r="F15" s="257">
        <f t="shared" si="1"/>
        <v>0</v>
      </c>
      <c r="G15" s="262"/>
      <c r="H15" s="257">
        <f t="shared" si="2"/>
        <v>0</v>
      </c>
      <c r="I15" s="257">
        <f t="shared" si="3"/>
        <v>0</v>
      </c>
      <c r="K15" s="254">
        <v>37.95</v>
      </c>
      <c r="L15" s="255"/>
      <c r="M15" s="254">
        <v>56</v>
      </c>
      <c r="N15" s="256"/>
      <c r="O15" s="256"/>
    </row>
    <row r="16" spans="1:15" ht="15">
      <c r="A16" s="246">
        <f t="shared" si="0"/>
        <v>10</v>
      </c>
      <c r="B16" s="211" t="s">
        <v>714</v>
      </c>
      <c r="C16" s="253" t="s">
        <v>299</v>
      </c>
      <c r="D16" s="211">
        <v>3</v>
      </c>
      <c r="E16" s="262"/>
      <c r="F16" s="257">
        <f t="shared" si="1"/>
        <v>0</v>
      </c>
      <c r="G16" s="262"/>
      <c r="H16" s="257">
        <f t="shared" si="2"/>
        <v>0</v>
      </c>
      <c r="I16" s="257">
        <f t="shared" si="3"/>
        <v>0</v>
      </c>
      <c r="K16" s="254">
        <v>18.2</v>
      </c>
      <c r="L16" s="255"/>
      <c r="M16" s="254">
        <v>50</v>
      </c>
      <c r="N16" s="256"/>
      <c r="O16" s="256"/>
    </row>
    <row r="17" spans="1:15" ht="15">
      <c r="A17" s="246">
        <f t="shared" si="0"/>
        <v>11</v>
      </c>
      <c r="B17" s="211" t="s">
        <v>715</v>
      </c>
      <c r="C17" s="253" t="s">
        <v>299</v>
      </c>
      <c r="D17" s="211">
        <v>3</v>
      </c>
      <c r="E17" s="262"/>
      <c r="F17" s="257">
        <f t="shared" si="1"/>
        <v>0</v>
      </c>
      <c r="G17" s="262"/>
      <c r="H17" s="257">
        <f t="shared" si="2"/>
        <v>0</v>
      </c>
      <c r="I17" s="257">
        <f t="shared" si="3"/>
        <v>0</v>
      </c>
      <c r="K17" s="254">
        <v>180</v>
      </c>
      <c r="L17" s="255"/>
      <c r="M17" s="254">
        <v>150</v>
      </c>
      <c r="N17" s="256"/>
      <c r="O17" s="256"/>
    </row>
    <row r="18" spans="1:15" ht="15">
      <c r="A18" s="246">
        <f t="shared" si="0"/>
        <v>12</v>
      </c>
      <c r="B18" s="211" t="s">
        <v>716</v>
      </c>
      <c r="C18" s="253" t="s">
        <v>299</v>
      </c>
      <c r="D18" s="211">
        <v>2</v>
      </c>
      <c r="E18" s="262"/>
      <c r="F18" s="257">
        <f t="shared" si="1"/>
        <v>0</v>
      </c>
      <c r="G18" s="262"/>
      <c r="H18" s="257">
        <f t="shared" si="2"/>
        <v>0</v>
      </c>
      <c r="I18" s="257">
        <f t="shared" si="3"/>
        <v>0</v>
      </c>
      <c r="K18" s="254">
        <v>280</v>
      </c>
      <c r="L18" s="255"/>
      <c r="M18" s="254">
        <v>180</v>
      </c>
      <c r="N18" s="256"/>
      <c r="O18" s="256"/>
    </row>
    <row r="19" spans="1:15" ht="15">
      <c r="A19" s="246">
        <f t="shared" si="0"/>
        <v>13</v>
      </c>
      <c r="B19" s="211" t="s">
        <v>717</v>
      </c>
      <c r="C19" s="253" t="s">
        <v>299</v>
      </c>
      <c r="D19" s="211">
        <v>2</v>
      </c>
      <c r="E19" s="262"/>
      <c r="F19" s="257">
        <f t="shared" si="1"/>
        <v>0</v>
      </c>
      <c r="G19" s="262"/>
      <c r="H19" s="257">
        <f t="shared" si="2"/>
        <v>0</v>
      </c>
      <c r="I19" s="257">
        <f t="shared" si="3"/>
        <v>0</v>
      </c>
      <c r="K19" s="254">
        <v>850</v>
      </c>
      <c r="L19" s="255"/>
      <c r="M19" s="254">
        <v>180</v>
      </c>
      <c r="N19" s="256"/>
      <c r="O19" s="256"/>
    </row>
    <row r="20" spans="1:15" ht="15">
      <c r="A20" s="246">
        <f t="shared" si="0"/>
        <v>14</v>
      </c>
      <c r="B20" s="211" t="s">
        <v>718</v>
      </c>
      <c r="C20" s="253" t="s">
        <v>299</v>
      </c>
      <c r="D20" s="211">
        <v>2</v>
      </c>
      <c r="E20" s="262"/>
      <c r="F20" s="257">
        <f t="shared" si="1"/>
        <v>0</v>
      </c>
      <c r="G20" s="262"/>
      <c r="H20" s="257">
        <f t="shared" si="2"/>
        <v>0</v>
      </c>
      <c r="I20" s="257">
        <f t="shared" si="3"/>
        <v>0</v>
      </c>
      <c r="K20" s="254">
        <v>750</v>
      </c>
      <c r="L20" s="255"/>
      <c r="M20" s="254">
        <v>180</v>
      </c>
      <c r="N20" s="256"/>
      <c r="O20" s="256"/>
    </row>
    <row r="21" spans="1:15" ht="24">
      <c r="A21" s="246">
        <f t="shared" si="0"/>
        <v>15</v>
      </c>
      <c r="B21" s="260" t="s">
        <v>719</v>
      </c>
      <c r="C21" s="253" t="s">
        <v>299</v>
      </c>
      <c r="D21" s="211">
        <v>0</v>
      </c>
      <c r="E21" s="262"/>
      <c r="F21" s="257">
        <f t="shared" si="1"/>
        <v>0</v>
      </c>
      <c r="G21" s="262"/>
      <c r="H21" s="257">
        <f t="shared" si="2"/>
        <v>0</v>
      </c>
      <c r="I21" s="257">
        <f t="shared" si="3"/>
        <v>0</v>
      </c>
      <c r="K21" s="254">
        <v>1150</v>
      </c>
      <c r="L21" s="255"/>
      <c r="M21" s="254">
        <v>180</v>
      </c>
      <c r="N21" s="256"/>
      <c r="O21" s="256"/>
    </row>
    <row r="22" spans="1:15" ht="15">
      <c r="A22" s="246">
        <f t="shared" si="0"/>
        <v>16</v>
      </c>
      <c r="B22" s="211" t="s">
        <v>720</v>
      </c>
      <c r="C22" s="253" t="s">
        <v>299</v>
      </c>
      <c r="D22" s="211">
        <v>1</v>
      </c>
      <c r="E22" s="262"/>
      <c r="F22" s="257">
        <f t="shared" si="1"/>
        <v>0</v>
      </c>
      <c r="G22" s="262"/>
      <c r="H22" s="257">
        <f t="shared" si="2"/>
        <v>0</v>
      </c>
      <c r="I22" s="257">
        <f t="shared" si="3"/>
        <v>0</v>
      </c>
      <c r="K22" s="254">
        <v>85.9</v>
      </c>
      <c r="L22" s="255"/>
      <c r="M22" s="254">
        <v>56</v>
      </c>
      <c r="N22" s="256"/>
      <c r="O22" s="256"/>
    </row>
    <row r="23" spans="1:15" ht="15">
      <c r="A23" s="246">
        <f t="shared" si="0"/>
        <v>17</v>
      </c>
      <c r="B23" s="211" t="s">
        <v>721</v>
      </c>
      <c r="C23" s="253" t="s">
        <v>299</v>
      </c>
      <c r="D23" s="211">
        <v>4</v>
      </c>
      <c r="E23" s="262"/>
      <c r="F23" s="257">
        <f t="shared" si="1"/>
        <v>0</v>
      </c>
      <c r="G23" s="366"/>
      <c r="H23" s="257">
        <f t="shared" si="2"/>
        <v>0</v>
      </c>
      <c r="I23" s="257">
        <f t="shared" si="3"/>
        <v>0</v>
      </c>
      <c r="K23" s="254">
        <v>90</v>
      </c>
      <c r="L23" s="255"/>
      <c r="M23" s="259">
        <v>0</v>
      </c>
      <c r="N23" s="256"/>
      <c r="O23" s="256"/>
    </row>
    <row r="24" spans="1:15" ht="15">
      <c r="A24" s="246">
        <f t="shared" si="0"/>
        <v>18</v>
      </c>
      <c r="B24" s="211" t="s">
        <v>722</v>
      </c>
      <c r="C24" s="253" t="s">
        <v>299</v>
      </c>
      <c r="D24" s="211">
        <v>2</v>
      </c>
      <c r="E24" s="262"/>
      <c r="F24" s="257">
        <f t="shared" si="1"/>
        <v>0</v>
      </c>
      <c r="G24" s="366"/>
      <c r="H24" s="257">
        <f t="shared" si="2"/>
        <v>0</v>
      </c>
      <c r="I24" s="257">
        <f t="shared" si="3"/>
        <v>0</v>
      </c>
      <c r="K24" s="254">
        <v>135</v>
      </c>
      <c r="L24" s="255"/>
      <c r="M24" s="259">
        <v>0</v>
      </c>
      <c r="N24" s="256"/>
      <c r="O24" s="256"/>
    </row>
    <row r="25" spans="1:15" ht="15">
      <c r="A25" s="246">
        <f t="shared" si="0"/>
        <v>19</v>
      </c>
      <c r="B25" s="211" t="s">
        <v>723</v>
      </c>
      <c r="C25" s="253" t="s">
        <v>299</v>
      </c>
      <c r="D25" s="211">
        <v>1</v>
      </c>
      <c r="E25" s="262"/>
      <c r="F25" s="257">
        <f t="shared" si="1"/>
        <v>0</v>
      </c>
      <c r="G25" s="262"/>
      <c r="H25" s="257">
        <f t="shared" si="2"/>
        <v>0</v>
      </c>
      <c r="I25" s="257">
        <f t="shared" si="3"/>
        <v>0</v>
      </c>
      <c r="K25" s="254">
        <v>125</v>
      </c>
      <c r="L25" s="255"/>
      <c r="M25" s="254">
        <v>280</v>
      </c>
      <c r="N25" s="256"/>
      <c r="O25" s="256"/>
    </row>
    <row r="26" spans="1:15" ht="15">
      <c r="A26" s="246">
        <f t="shared" si="0"/>
        <v>20</v>
      </c>
      <c r="B26" s="211" t="s">
        <v>724</v>
      </c>
      <c r="C26" s="253" t="s">
        <v>299</v>
      </c>
      <c r="D26" s="211">
        <v>1</v>
      </c>
      <c r="E26" s="262"/>
      <c r="F26" s="257">
        <f t="shared" si="1"/>
        <v>0</v>
      </c>
      <c r="G26" s="262"/>
      <c r="H26" s="257">
        <f t="shared" si="2"/>
        <v>0</v>
      </c>
      <c r="I26" s="257">
        <f t="shared" si="3"/>
        <v>0</v>
      </c>
      <c r="K26" s="254">
        <v>145</v>
      </c>
      <c r="L26" s="255"/>
      <c r="M26" s="254">
        <v>280</v>
      </c>
      <c r="N26" s="256"/>
      <c r="O26" s="256"/>
    </row>
    <row r="27" spans="1:15" ht="15">
      <c r="A27" s="246">
        <f t="shared" si="0"/>
        <v>21</v>
      </c>
      <c r="B27" s="211" t="s">
        <v>725</v>
      </c>
      <c r="C27" s="253" t="s">
        <v>299</v>
      </c>
      <c r="D27" s="211">
        <v>1</v>
      </c>
      <c r="E27" s="262"/>
      <c r="F27" s="257">
        <f t="shared" si="1"/>
        <v>0</v>
      </c>
      <c r="G27" s="262"/>
      <c r="H27" s="257">
        <f t="shared" si="2"/>
        <v>0</v>
      </c>
      <c r="I27" s="257">
        <f t="shared" si="3"/>
        <v>0</v>
      </c>
      <c r="K27" s="254">
        <v>1800</v>
      </c>
      <c r="L27" s="255"/>
      <c r="M27" s="254">
        <v>280</v>
      </c>
      <c r="N27" s="256"/>
      <c r="O27" s="256"/>
    </row>
    <row r="28" spans="1:15" ht="15">
      <c r="A28" s="246">
        <f t="shared" si="0"/>
        <v>22</v>
      </c>
      <c r="C28" s="253"/>
      <c r="D28" s="211"/>
      <c r="E28" s="314"/>
      <c r="F28" s="257"/>
      <c r="G28" s="364"/>
      <c r="H28" s="257"/>
      <c r="I28" s="257"/>
      <c r="K28" s="254"/>
      <c r="L28" s="255"/>
      <c r="M28" s="254"/>
      <c r="N28" s="256"/>
      <c r="O28" s="256"/>
    </row>
    <row r="29" spans="1:15" ht="15">
      <c r="A29" s="246">
        <f t="shared" si="0"/>
        <v>23</v>
      </c>
      <c r="B29" s="252" t="s">
        <v>726</v>
      </c>
      <c r="C29" s="253"/>
      <c r="D29" s="211"/>
      <c r="E29" s="314"/>
      <c r="F29" s="257"/>
      <c r="G29" s="364"/>
      <c r="H29" s="257"/>
      <c r="I29" s="257"/>
      <c r="K29" s="254"/>
      <c r="L29" s="255"/>
      <c r="M29" s="254"/>
      <c r="N29" s="256"/>
      <c r="O29" s="256"/>
    </row>
    <row r="30" spans="1:15" ht="15">
      <c r="A30" s="246">
        <f t="shared" si="0"/>
        <v>24</v>
      </c>
      <c r="B30" s="211" t="s">
        <v>727</v>
      </c>
      <c r="C30" s="253" t="s">
        <v>677</v>
      </c>
      <c r="D30" s="211">
        <v>3</v>
      </c>
      <c r="E30" s="261"/>
      <c r="F30" s="257">
        <f aca="true" t="shared" si="4" ref="F30:F35">D30*E30</f>
        <v>0</v>
      </c>
      <c r="G30" s="262"/>
      <c r="H30" s="257">
        <f aca="true" t="shared" si="5" ref="H30:H35">D30*G30</f>
        <v>0</v>
      </c>
      <c r="I30" s="257">
        <f aca="true" t="shared" si="6" ref="I30:I35">F30+H30</f>
        <v>0</v>
      </c>
      <c r="K30" s="259">
        <v>0</v>
      </c>
      <c r="L30" s="255"/>
      <c r="M30" s="254">
        <v>420</v>
      </c>
      <c r="N30" s="256"/>
      <c r="O30" s="256"/>
    </row>
    <row r="31" spans="1:15" ht="15">
      <c r="A31" s="246">
        <f t="shared" si="0"/>
        <v>25</v>
      </c>
      <c r="B31" s="211" t="s">
        <v>728</v>
      </c>
      <c r="C31" s="253" t="s">
        <v>299</v>
      </c>
      <c r="D31" s="211">
        <v>9</v>
      </c>
      <c r="E31" s="261"/>
      <c r="F31" s="257">
        <f t="shared" si="4"/>
        <v>0</v>
      </c>
      <c r="G31" s="262"/>
      <c r="H31" s="257">
        <f t="shared" si="5"/>
        <v>0</v>
      </c>
      <c r="I31" s="257">
        <f t="shared" si="6"/>
        <v>0</v>
      </c>
      <c r="K31" s="259">
        <v>0</v>
      </c>
      <c r="L31" s="255"/>
      <c r="M31" s="254">
        <v>15</v>
      </c>
      <c r="N31" s="256"/>
      <c r="O31" s="256"/>
    </row>
    <row r="32" spans="1:15" ht="15">
      <c r="A32" s="246">
        <f t="shared" si="0"/>
        <v>26</v>
      </c>
      <c r="B32" s="211" t="s">
        <v>729</v>
      </c>
      <c r="C32" s="253" t="s">
        <v>677</v>
      </c>
      <c r="D32" s="211">
        <v>1</v>
      </c>
      <c r="E32" s="261"/>
      <c r="F32" s="257">
        <f t="shared" si="4"/>
        <v>0</v>
      </c>
      <c r="G32" s="262"/>
      <c r="H32" s="257">
        <f t="shared" si="5"/>
        <v>0</v>
      </c>
      <c r="I32" s="257">
        <f t="shared" si="6"/>
        <v>0</v>
      </c>
      <c r="K32" s="259">
        <v>0</v>
      </c>
      <c r="L32" s="255"/>
      <c r="M32" s="254">
        <v>420</v>
      </c>
      <c r="N32" s="256"/>
      <c r="O32" s="256"/>
    </row>
    <row r="33" spans="1:15" ht="15">
      <c r="A33" s="246">
        <f t="shared" si="0"/>
        <v>27</v>
      </c>
      <c r="B33" s="211" t="s">
        <v>730</v>
      </c>
      <c r="C33" s="253" t="s">
        <v>677</v>
      </c>
      <c r="D33" s="211">
        <v>1</v>
      </c>
      <c r="E33" s="261"/>
      <c r="F33" s="257">
        <f t="shared" si="4"/>
        <v>0</v>
      </c>
      <c r="G33" s="262"/>
      <c r="H33" s="257">
        <f t="shared" si="5"/>
        <v>0</v>
      </c>
      <c r="I33" s="257">
        <f t="shared" si="6"/>
        <v>0</v>
      </c>
      <c r="K33" s="259">
        <v>0</v>
      </c>
      <c r="L33" s="255"/>
      <c r="M33" s="254">
        <v>420</v>
      </c>
      <c r="N33" s="256"/>
      <c r="O33" s="256"/>
    </row>
    <row r="34" spans="1:15" ht="15">
      <c r="A34" s="246">
        <f t="shared" si="0"/>
        <v>28</v>
      </c>
      <c r="B34" s="211" t="s">
        <v>731</v>
      </c>
      <c r="C34" s="253" t="s">
        <v>299</v>
      </c>
      <c r="D34" s="211">
        <v>50</v>
      </c>
      <c r="E34" s="262"/>
      <c r="F34" s="257">
        <f t="shared" si="4"/>
        <v>0</v>
      </c>
      <c r="G34" s="262"/>
      <c r="H34" s="257">
        <f t="shared" si="5"/>
        <v>0</v>
      </c>
      <c r="I34" s="257">
        <f t="shared" si="6"/>
        <v>0</v>
      </c>
      <c r="K34" s="254">
        <v>6.5</v>
      </c>
      <c r="L34" s="255"/>
      <c r="M34" s="254">
        <v>8.5</v>
      </c>
      <c r="N34" s="256"/>
      <c r="O34" s="256"/>
    </row>
    <row r="35" spans="1:16" s="224" customFormat="1" ht="15" customHeight="1">
      <c r="A35" s="246">
        <f t="shared" si="0"/>
        <v>29</v>
      </c>
      <c r="B35" s="260" t="s">
        <v>732</v>
      </c>
      <c r="C35" s="213" t="s">
        <v>677</v>
      </c>
      <c r="D35" s="211">
        <v>8</v>
      </c>
      <c r="E35" s="261"/>
      <c r="F35" s="257">
        <f t="shared" si="4"/>
        <v>0</v>
      </c>
      <c r="G35" s="262"/>
      <c r="H35" s="257">
        <f t="shared" si="5"/>
        <v>0</v>
      </c>
      <c r="I35" s="257">
        <f t="shared" si="6"/>
        <v>0</v>
      </c>
      <c r="K35" s="259">
        <v>0</v>
      </c>
      <c r="L35" s="255"/>
      <c r="M35" s="254">
        <v>420</v>
      </c>
      <c r="N35" s="256"/>
      <c r="O35" s="256"/>
      <c r="P35" s="244"/>
    </row>
    <row r="36" spans="1:15" ht="15">
      <c r="A36" s="246">
        <f t="shared" si="0"/>
        <v>30</v>
      </c>
      <c r="C36" s="253"/>
      <c r="D36" s="211"/>
      <c r="E36" s="314"/>
      <c r="F36" s="257"/>
      <c r="G36" s="364"/>
      <c r="H36" s="257"/>
      <c r="I36" s="257"/>
      <c r="K36" s="254"/>
      <c r="L36" s="255"/>
      <c r="M36" s="254"/>
      <c r="N36" s="256"/>
      <c r="O36" s="256"/>
    </row>
    <row r="37" spans="1:16" s="245" customFormat="1" ht="18" customHeight="1">
      <c r="A37" s="246">
        <v>31</v>
      </c>
      <c r="B37" s="252" t="s">
        <v>678</v>
      </c>
      <c r="C37" s="239"/>
      <c r="D37" s="240"/>
      <c r="E37" s="240"/>
      <c r="F37" s="240"/>
      <c r="G37" s="355"/>
      <c r="H37" s="240"/>
      <c r="I37" s="240"/>
      <c r="K37" s="264"/>
      <c r="L37" s="265"/>
      <c r="M37" s="264"/>
      <c r="N37" s="266"/>
      <c r="O37" s="266"/>
      <c r="P37" s="244"/>
    </row>
    <row r="38" spans="1:16" ht="15">
      <c r="A38" s="246">
        <f t="shared" si="0"/>
        <v>32</v>
      </c>
      <c r="B38" s="267" t="s">
        <v>679</v>
      </c>
      <c r="C38" s="268" t="s">
        <v>680</v>
      </c>
      <c r="D38" s="211">
        <v>3</v>
      </c>
      <c r="E38" s="257"/>
      <c r="F38" s="257">
        <f>D38*E38</f>
        <v>0</v>
      </c>
      <c r="G38" s="269"/>
      <c r="H38" s="257">
        <f>D38*G38</f>
        <v>0</v>
      </c>
      <c r="I38" s="257">
        <f>F38+H38</f>
        <v>0</v>
      </c>
      <c r="K38" s="259">
        <v>0</v>
      </c>
      <c r="L38" s="270"/>
      <c r="M38" s="271">
        <v>420</v>
      </c>
      <c r="N38" s="272">
        <v>1.15</v>
      </c>
      <c r="O38" s="273"/>
      <c r="P38" s="274"/>
    </row>
    <row r="39" spans="1:16" ht="15">
      <c r="A39" s="246">
        <f t="shared" si="0"/>
        <v>33</v>
      </c>
      <c r="B39" s="267" t="s">
        <v>681</v>
      </c>
      <c r="C39" s="268" t="s">
        <v>682</v>
      </c>
      <c r="D39" s="211">
        <v>2</v>
      </c>
      <c r="E39" s="257"/>
      <c r="F39" s="257">
        <f>D39*E39</f>
        <v>0</v>
      </c>
      <c r="G39" s="269"/>
      <c r="H39" s="257">
        <f>D39*G39</f>
        <v>0</v>
      </c>
      <c r="I39" s="257">
        <f>F39+H39</f>
        <v>0</v>
      </c>
      <c r="K39" s="259">
        <v>0</v>
      </c>
      <c r="L39" s="270"/>
      <c r="M39" s="271">
        <v>420</v>
      </c>
      <c r="N39" s="272">
        <v>1.3</v>
      </c>
      <c r="O39" s="273"/>
      <c r="P39" s="274"/>
    </row>
    <row r="40" spans="1:16" ht="15">
      <c r="A40" s="246">
        <f t="shared" si="0"/>
        <v>34</v>
      </c>
      <c r="B40" s="267" t="s">
        <v>683</v>
      </c>
      <c r="C40" s="268" t="s">
        <v>684</v>
      </c>
      <c r="D40" s="211">
        <v>2</v>
      </c>
      <c r="E40" s="257"/>
      <c r="F40" s="257">
        <f>D40*E40</f>
        <v>0</v>
      </c>
      <c r="G40" s="269"/>
      <c r="H40" s="257">
        <f>D40*G40</f>
        <v>0</v>
      </c>
      <c r="I40" s="257">
        <f>F40+H40</f>
        <v>0</v>
      </c>
      <c r="K40" s="259">
        <v>0</v>
      </c>
      <c r="L40" s="270"/>
      <c r="M40" s="271">
        <v>420</v>
      </c>
      <c r="N40" s="272">
        <v>1.25</v>
      </c>
      <c r="O40" s="273"/>
      <c r="P40" s="274"/>
    </row>
    <row r="41" spans="1:16" ht="15">
      <c r="A41" s="246">
        <f t="shared" si="0"/>
        <v>35</v>
      </c>
      <c r="B41" s="275" t="s">
        <v>685</v>
      </c>
      <c r="C41" s="268" t="s">
        <v>686</v>
      </c>
      <c r="D41" s="211">
        <v>1</v>
      </c>
      <c r="E41" s="257"/>
      <c r="F41" s="257">
        <f>D41*E41</f>
        <v>0</v>
      </c>
      <c r="G41" s="269"/>
      <c r="H41" s="257">
        <f>D41*G41</f>
        <v>0</v>
      </c>
      <c r="I41" s="257">
        <f>F41+H41</f>
        <v>0</v>
      </c>
      <c r="K41" s="259">
        <v>0</v>
      </c>
      <c r="L41" s="270"/>
      <c r="M41" s="271">
        <v>420</v>
      </c>
      <c r="N41" s="273"/>
      <c r="O41" s="273"/>
      <c r="P41" s="274"/>
    </row>
    <row r="42" spans="1:16" ht="15">
      <c r="A42" s="246">
        <f t="shared" si="0"/>
        <v>36</v>
      </c>
      <c r="B42" s="276" t="s">
        <v>687</v>
      </c>
      <c r="C42" s="277" t="s">
        <v>190</v>
      </c>
      <c r="D42" s="211">
        <v>0.1</v>
      </c>
      <c r="E42" s="403"/>
      <c r="F42" s="278">
        <f>D42*E42</f>
        <v>0</v>
      </c>
      <c r="G42" s="279"/>
      <c r="H42" s="278">
        <f>D42*G42</f>
        <v>0</v>
      </c>
      <c r="I42" s="278">
        <f>F42+H42</f>
        <v>0</v>
      </c>
      <c r="K42" s="271">
        <v>2400</v>
      </c>
      <c r="L42" s="270"/>
      <c r="M42" s="271">
        <v>900</v>
      </c>
      <c r="N42" s="273"/>
      <c r="O42" s="273"/>
      <c r="P42" s="274"/>
    </row>
    <row r="43" spans="1:16" s="285" customFormat="1" ht="22.5" customHeight="1">
      <c r="A43" s="246">
        <f t="shared" si="0"/>
        <v>37</v>
      </c>
      <c r="B43" s="280" t="s">
        <v>688</v>
      </c>
      <c r="C43" s="281"/>
      <c r="D43" s="282"/>
      <c r="E43" s="281"/>
      <c r="F43" s="283"/>
      <c r="G43" s="282"/>
      <c r="H43" s="283"/>
      <c r="I43" s="284"/>
      <c r="K43" s="286"/>
      <c r="L43" s="286"/>
      <c r="M43" s="287"/>
      <c r="N43" s="288"/>
      <c r="O43" s="289"/>
      <c r="P43" s="289"/>
    </row>
    <row r="44" spans="1:13" ht="15" customHeight="1">
      <c r="A44" s="246">
        <f t="shared" si="0"/>
        <v>38</v>
      </c>
      <c r="B44" s="234"/>
      <c r="C44" s="234"/>
      <c r="D44" s="234"/>
      <c r="E44" s="234"/>
      <c r="F44" s="234" t="s">
        <v>689</v>
      </c>
      <c r="G44" s="234"/>
      <c r="H44" s="290" t="s">
        <v>690</v>
      </c>
      <c r="I44" s="290" t="s">
        <v>691</v>
      </c>
      <c r="K44" s="214"/>
      <c r="L44" s="214"/>
      <c r="M44" s="214"/>
    </row>
    <row r="45" spans="1:13" ht="15" customHeight="1">
      <c r="A45" s="246">
        <f t="shared" si="0"/>
        <v>39</v>
      </c>
      <c r="B45" s="234"/>
      <c r="C45" s="234"/>
      <c r="D45" s="234"/>
      <c r="E45" s="234"/>
      <c r="F45" s="291">
        <f>SUM(F9:F42)</f>
        <v>0</v>
      </c>
      <c r="G45" s="292"/>
      <c r="H45" s="291">
        <f>SUM(H9:H42)</f>
        <v>0</v>
      </c>
      <c r="I45" s="291">
        <f>SUM(I9:I42)</f>
        <v>0</v>
      </c>
      <c r="K45" s="293">
        <f>SUM(F45:H45)</f>
        <v>0</v>
      </c>
      <c r="L45" s="214"/>
      <c r="M45" s="214"/>
    </row>
    <row r="46" spans="1:13" ht="15" customHeight="1" thickBot="1">
      <c r="A46" s="246">
        <f t="shared" si="0"/>
        <v>40</v>
      </c>
      <c r="B46" s="294" t="s">
        <v>692</v>
      </c>
      <c r="C46" s="294"/>
      <c r="D46" s="402"/>
      <c r="E46" s="295"/>
      <c r="F46" s="296">
        <f>F45/100*D46</f>
        <v>0</v>
      </c>
      <c r="G46" s="295"/>
      <c r="H46" s="295"/>
      <c r="I46" s="295"/>
      <c r="K46" s="271">
        <v>5</v>
      </c>
      <c r="L46" s="214"/>
      <c r="M46" s="214"/>
    </row>
    <row r="47" spans="1:13" ht="6" customHeight="1" thickBot="1">
      <c r="A47" s="246">
        <f t="shared" si="0"/>
        <v>41</v>
      </c>
      <c r="K47" s="214"/>
      <c r="L47" s="214"/>
      <c r="M47" s="214"/>
    </row>
    <row r="48" spans="1:13" ht="15" customHeight="1" thickBot="1">
      <c r="A48" s="246">
        <f t="shared" si="0"/>
        <v>42</v>
      </c>
      <c r="B48" s="297" t="s">
        <v>693</v>
      </c>
      <c r="C48" s="297"/>
      <c r="D48" s="298"/>
      <c r="E48" s="299"/>
      <c r="F48" s="300">
        <f>F45+F46</f>
        <v>0</v>
      </c>
      <c r="G48" s="301"/>
      <c r="H48" s="302">
        <f>H45</f>
        <v>0</v>
      </c>
      <c r="I48" s="303">
        <f>F48+H48</f>
        <v>0</v>
      </c>
      <c r="K48" s="293">
        <f>K45+F46</f>
        <v>0</v>
      </c>
      <c r="L48" s="214"/>
      <c r="M48" s="214"/>
    </row>
    <row r="49" spans="1:13" ht="15" customHeight="1">
      <c r="A49" s="246">
        <f t="shared" si="0"/>
        <v>43</v>
      </c>
      <c r="K49" s="214"/>
      <c r="L49" s="214"/>
      <c r="M49" s="214"/>
    </row>
    <row r="50" spans="1:13" ht="16.5" customHeight="1">
      <c r="A50" s="246">
        <f t="shared" si="0"/>
        <v>44</v>
      </c>
      <c r="B50" s="304" t="s">
        <v>694</v>
      </c>
      <c r="E50" s="305">
        <f>I48</f>
        <v>0</v>
      </c>
      <c r="F50" s="306" t="s">
        <v>630</v>
      </c>
      <c r="I50" s="257"/>
      <c r="K50" s="214"/>
      <c r="L50" s="214"/>
      <c r="M50" s="214"/>
    </row>
    <row r="51" spans="1:13" ht="16.5" customHeight="1" thickBot="1">
      <c r="A51" s="246">
        <f t="shared" si="0"/>
        <v>45</v>
      </c>
      <c r="B51" s="304" t="s">
        <v>695</v>
      </c>
      <c r="C51" s="307" t="s">
        <v>317</v>
      </c>
      <c r="D51" s="213">
        <v>0</v>
      </c>
      <c r="E51" s="305">
        <f>I48/100*D51</f>
        <v>0</v>
      </c>
      <c r="F51" s="306" t="s">
        <v>630</v>
      </c>
      <c r="K51" s="214"/>
      <c r="L51" s="214"/>
      <c r="M51" s="214"/>
    </row>
    <row r="52" spans="1:13" ht="22.5" customHeight="1" thickBot="1">
      <c r="A52" s="246">
        <f>A51+1</f>
        <v>46</v>
      </c>
      <c r="B52" s="308" t="s">
        <v>696</v>
      </c>
      <c r="C52" s="309"/>
      <c r="D52" s="310"/>
      <c r="E52" s="311">
        <f>E50+E51</f>
        <v>0</v>
      </c>
      <c r="F52" s="312" t="s">
        <v>630</v>
      </c>
      <c r="G52" s="313"/>
      <c r="H52" s="308"/>
      <c r="I52" s="313"/>
      <c r="J52" s="219"/>
      <c r="K52" s="214"/>
      <c r="L52" s="214"/>
      <c r="M52" s="214"/>
    </row>
    <row r="53" ht="12">
      <c r="A53" s="246">
        <f>A52+1</f>
        <v>47</v>
      </c>
    </row>
    <row r="54" ht="12">
      <c r="A54" s="246">
        <f>A53+1</f>
        <v>48</v>
      </c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Šilhán Radek</cp:lastModifiedBy>
  <dcterms:created xsi:type="dcterms:W3CDTF">2022-06-15T13:16:55Z</dcterms:created>
  <dcterms:modified xsi:type="dcterms:W3CDTF">2022-09-01T07:34:25Z</dcterms:modified>
  <cp:category/>
  <cp:version/>
  <cp:contentType/>
  <cp:contentStatus/>
</cp:coreProperties>
</file>