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truharml\Desktop\UHK FIM - sociální zařízení 2NP\"/>
    </mc:Choice>
  </mc:AlternateContent>
  <xr:revisionPtr revIDLastSave="0" documentId="13_ncr:1_{C7185BE9-080F-4F54-AE1E-FFF28369FFBD}" xr6:coauthVersionLast="47" xr6:coauthVersionMax="47" xr10:uidLastSave="{00000000-0000-0000-0000-000000000000}"/>
  <bookViews>
    <workbookView xWindow="28740" yWindow="6315" windowWidth="18960" windowHeight="18720" activeTab="1" xr2:uid="{00000000-000D-0000-FFFF-FFFF00000000}"/>
  </bookViews>
  <sheets>
    <sheet name="Rekapitulace stavby" sheetId="1" r:id="rId1"/>
    <sheet name="UHK-FIM  1 - SO-01-Vlastn..." sheetId="2" r:id="rId2"/>
  </sheets>
  <definedNames>
    <definedName name="_xlnm._FilterDatabase" localSheetId="1" hidden="1">'UHK-FIM  1 - SO-01-Vlastn...'!$C$138:$K$349</definedName>
    <definedName name="_xlnm.Print_Titles" localSheetId="0">'Rekapitulace stavby'!$92:$92</definedName>
    <definedName name="_xlnm.Print_Titles" localSheetId="1">'UHK-FIM  1 - SO-01-Vlastn...'!$138:$138</definedName>
    <definedName name="_xlnm.Print_Area" localSheetId="0">'Rekapitulace stavby'!$D$4:$AO$76,'Rekapitulace stavby'!$C$82:$AQ$96</definedName>
    <definedName name="_xlnm.Print_Area" localSheetId="1">'UHK-FIM  1 - SO-01-Vlastn...'!$C$4:$J$76,'UHK-FIM  1 - SO-01-Vlastn...'!$C$126:$K$349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T340" i="2"/>
  <c r="R341" i="2"/>
  <c r="R340" i="2"/>
  <c r="P341" i="2"/>
  <c r="P340" i="2" s="1"/>
  <c r="BI339" i="2"/>
  <c r="BH339" i="2"/>
  <c r="BG339" i="2"/>
  <c r="BF339" i="2"/>
  <c r="T339" i="2"/>
  <c r="T338" i="2" s="1"/>
  <c r="R339" i="2"/>
  <c r="R338" i="2"/>
  <c r="P339" i="2"/>
  <c r="P338" i="2"/>
  <c r="BI336" i="2"/>
  <c r="BH336" i="2"/>
  <c r="BG336" i="2"/>
  <c r="BF336" i="2"/>
  <c r="T336" i="2"/>
  <c r="T335" i="2"/>
  <c r="R336" i="2"/>
  <c r="R335" i="2"/>
  <c r="P336" i="2"/>
  <c r="P335" i="2"/>
  <c r="BI333" i="2"/>
  <c r="BH333" i="2"/>
  <c r="BG333" i="2"/>
  <c r="BF333" i="2"/>
  <c r="T333" i="2"/>
  <c r="R333" i="2"/>
  <c r="P333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T249" i="2"/>
  <c r="R250" i="2"/>
  <c r="R249" i="2" s="1"/>
  <c r="P250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T144" i="2" s="1"/>
  <c r="R145" i="2"/>
  <c r="R144" i="2"/>
  <c r="P145" i="2"/>
  <c r="P144" i="2" s="1"/>
  <c r="BI142" i="2"/>
  <c r="BH142" i="2"/>
  <c r="BG142" i="2"/>
  <c r="BF142" i="2"/>
  <c r="T142" i="2"/>
  <c r="T141" i="2"/>
  <c r="R142" i="2"/>
  <c r="R141" i="2" s="1"/>
  <c r="P142" i="2"/>
  <c r="P141" i="2" s="1"/>
  <c r="J136" i="2"/>
  <c r="J135" i="2"/>
  <c r="F135" i="2"/>
  <c r="F133" i="2"/>
  <c r="E131" i="2"/>
  <c r="J92" i="2"/>
  <c r="J91" i="2"/>
  <c r="F91" i="2"/>
  <c r="F89" i="2"/>
  <c r="E87" i="2"/>
  <c r="J18" i="2"/>
  <c r="E18" i="2"/>
  <c r="F136" i="2" s="1"/>
  <c r="J17" i="2"/>
  <c r="J12" i="2"/>
  <c r="J133" i="2" s="1"/>
  <c r="E7" i="2"/>
  <c r="E85" i="2" s="1"/>
  <c r="L90" i="1"/>
  <c r="AM90" i="1"/>
  <c r="AM89" i="1"/>
  <c r="L89" i="1"/>
  <c r="AM87" i="1"/>
  <c r="L87" i="1"/>
  <c r="L85" i="1"/>
  <c r="L84" i="1"/>
  <c r="J348" i="2"/>
  <c r="BK341" i="2"/>
  <c r="J325" i="2"/>
  <c r="BK315" i="2"/>
  <c r="J304" i="2"/>
  <c r="BK293" i="2"/>
  <c r="J273" i="2"/>
  <c r="BK235" i="2"/>
  <c r="J214" i="2"/>
  <c r="BK168" i="2"/>
  <c r="J345" i="2"/>
  <c r="J339" i="2"/>
  <c r="J327" i="2"/>
  <c r="J316" i="2"/>
  <c r="J301" i="2"/>
  <c r="J289" i="2"/>
  <c r="BK263" i="2"/>
  <c r="BK241" i="2"/>
  <c r="J232" i="2"/>
  <c r="BK199" i="2"/>
  <c r="BK175" i="2"/>
  <c r="J317" i="2"/>
  <c r="BK273" i="2"/>
  <c r="BK237" i="2"/>
  <c r="J200" i="2"/>
  <c r="BK154" i="2"/>
  <c r="BK300" i="2"/>
  <c r="J293" i="2"/>
  <c r="BK265" i="2"/>
  <c r="BK214" i="2"/>
  <c r="J195" i="2"/>
  <c r="J291" i="2"/>
  <c r="J257" i="2"/>
  <c r="J230" i="2"/>
  <c r="BK208" i="2"/>
  <c r="J145" i="2"/>
  <c r="J250" i="2"/>
  <c r="BK193" i="2"/>
  <c r="BK349" i="2"/>
  <c r="BK344" i="2"/>
  <c r="BK333" i="2"/>
  <c r="J324" i="2"/>
  <c r="J313" i="2"/>
  <c r="BK297" i="2"/>
  <c r="J275" i="2"/>
  <c r="BK245" i="2"/>
  <c r="BK216" i="2"/>
  <c r="J204" i="2"/>
  <c r="BK142" i="2"/>
  <c r="BK347" i="2"/>
  <c r="J341" i="2"/>
  <c r="BK329" i="2"/>
  <c r="BK322" i="2"/>
  <c r="BK306" i="2"/>
  <c r="J294" i="2"/>
  <c r="J286" i="2"/>
  <c r="BK275" i="2"/>
  <c r="J248" i="2"/>
  <c r="J237" i="2"/>
  <c r="J218" i="2"/>
  <c r="BK195" i="2"/>
  <c r="BK304" i="2"/>
  <c r="J263" i="2"/>
  <c r="BK231" i="2"/>
  <c r="BK202" i="2"/>
  <c r="J179" i="2"/>
  <c r="BK310" i="2"/>
  <c r="BK289" i="2"/>
  <c r="J253" i="2"/>
  <c r="J219" i="2"/>
  <c r="J185" i="2"/>
  <c r="BK145" i="2"/>
  <c r="J265" i="2"/>
  <c r="J236" i="2"/>
  <c r="J216" i="2"/>
  <c r="J168" i="2"/>
  <c r="BK257" i="2"/>
  <c r="J241" i="2"/>
  <c r="BK204" i="2"/>
  <c r="BK162" i="2"/>
  <c r="BK345" i="2"/>
  <c r="J336" i="2"/>
  <c r="BK316" i="2"/>
  <c r="J310" i="2"/>
  <c r="J300" i="2"/>
  <c r="J288" i="2"/>
  <c r="J261" i="2"/>
  <c r="J231" i="2"/>
  <c r="J202" i="2"/>
  <c r="J346" i="2"/>
  <c r="BK343" i="2"/>
  <c r="BK325" i="2"/>
  <c r="BK317" i="2"/>
  <c r="BK291" i="2"/>
  <c r="BK282" i="2"/>
  <c r="BK254" i="2"/>
  <c r="J245" i="2"/>
  <c r="BK234" i="2"/>
  <c r="BK200" i="2"/>
  <c r="BK176" i="2"/>
  <c r="AS94" i="1"/>
  <c r="J292" i="2"/>
  <c r="BK253" i="2"/>
  <c r="BK228" i="2"/>
  <c r="BK211" i="2"/>
  <c r="BK166" i="2"/>
  <c r="J297" i="2"/>
  <c r="BK285" i="2"/>
  <c r="BK247" i="2"/>
  <c r="J208" i="2"/>
  <c r="J175" i="2"/>
  <c r="BK286" i="2"/>
  <c r="BK261" i="2"/>
  <c r="BK232" i="2"/>
  <c r="BK218" i="2"/>
  <c r="BK181" i="2"/>
  <c r="J269" i="2"/>
  <c r="BK236" i="2"/>
  <c r="J150" i="2"/>
  <c r="BK301" i="2"/>
  <c r="J220" i="2"/>
  <c r="BK182" i="2"/>
  <c r="BK302" i="2"/>
  <c r="BK294" i="2"/>
  <c r="BK269" i="2"/>
  <c r="J228" i="2"/>
  <c r="J189" i="2"/>
  <c r="J280" i="2"/>
  <c r="BK259" i="2"/>
  <c r="J222" i="2"/>
  <c r="J211" i="2"/>
  <c r="J176" i="2"/>
  <c r="J259" i="2"/>
  <c r="BK248" i="2"/>
  <c r="J210" i="2"/>
  <c r="J164" i="2"/>
  <c r="J347" i="2"/>
  <c r="BK339" i="2"/>
  <c r="BK327" i="2"/>
  <c r="J322" i="2"/>
  <c r="J306" i="2"/>
  <c r="J282" i="2"/>
  <c r="BK239" i="2"/>
  <c r="J224" i="2"/>
  <c r="J212" i="2"/>
  <c r="J166" i="2"/>
  <c r="BK348" i="2"/>
  <c r="BK336" i="2"/>
  <c r="BK323" i="2"/>
  <c r="J315" i="2"/>
  <c r="J302" i="2"/>
  <c r="BK292" i="2"/>
  <c r="BK280" i="2"/>
  <c r="BK250" i="2"/>
  <c r="J239" i="2"/>
  <c r="BK212" i="2"/>
  <c r="J181" i="2"/>
  <c r="J154" i="2"/>
  <c r="J277" i="2"/>
  <c r="BK243" i="2"/>
  <c r="BK224" i="2"/>
  <c r="BK206" i="2"/>
  <c r="BK189" i="2"/>
  <c r="J142" i="2"/>
  <c r="J299" i="2"/>
  <c r="BK288" i="2"/>
  <c r="J254" i="2"/>
  <c r="J206" i="2"/>
  <c r="BK158" i="2"/>
  <c r="J267" i="2"/>
  <c r="J243" i="2"/>
  <c r="J226" i="2"/>
  <c r="BK210" i="2"/>
  <c r="BK164" i="2"/>
  <c r="J252" i="2"/>
  <c r="BK219" i="2"/>
  <c r="J177" i="2"/>
  <c r="BK346" i="2"/>
  <c r="J343" i="2"/>
  <c r="J329" i="2"/>
  <c r="J323" i="2"/>
  <c r="J312" i="2"/>
  <c r="BK299" i="2"/>
  <c r="J285" i="2"/>
  <c r="BK267" i="2"/>
  <c r="J234" i="2"/>
  <c r="BK177" i="2"/>
  <c r="J349" i="2"/>
  <c r="J344" i="2"/>
  <c r="J333" i="2"/>
  <c r="BK324" i="2"/>
  <c r="BK313" i="2"/>
  <c r="BK296" i="2"/>
  <c r="J283" i="2"/>
  <c r="BK279" i="2"/>
  <c r="J247" i="2"/>
  <c r="BK230" i="2"/>
  <c r="BK185" i="2"/>
  <c r="J158" i="2"/>
  <c r="J279" i="2"/>
  <c r="J255" i="2"/>
  <c r="BK222" i="2"/>
  <c r="J193" i="2"/>
  <c r="BK312" i="2"/>
  <c r="J296" i="2"/>
  <c r="BK283" i="2"/>
  <c r="BK226" i="2"/>
  <c r="J199" i="2"/>
  <c r="BK150" i="2"/>
  <c r="BK277" i="2"/>
  <c r="BK252" i="2"/>
  <c r="BK220" i="2"/>
  <c r="J182" i="2"/>
  <c r="J162" i="2"/>
  <c r="BK255" i="2"/>
  <c r="J235" i="2"/>
  <c r="BK179" i="2"/>
  <c r="R149" i="2" l="1"/>
  <c r="T174" i="2"/>
  <c r="P180" i="2"/>
  <c r="P201" i="2"/>
  <c r="R240" i="2"/>
  <c r="R246" i="2"/>
  <c r="T251" i="2"/>
  <c r="BK276" i="2"/>
  <c r="J276" i="2" s="1"/>
  <c r="J111" i="2" s="1"/>
  <c r="BK298" i="2"/>
  <c r="J298" i="2" s="1"/>
  <c r="J112" i="2" s="1"/>
  <c r="BK314" i="2"/>
  <c r="J314" i="2" s="1"/>
  <c r="J113" i="2" s="1"/>
  <c r="BK328" i="2"/>
  <c r="J328" i="2"/>
  <c r="J114" i="2" s="1"/>
  <c r="BK342" i="2"/>
  <c r="J342" i="2" s="1"/>
  <c r="J119" i="2" s="1"/>
  <c r="P149" i="2"/>
  <c r="R174" i="2"/>
  <c r="BK184" i="2"/>
  <c r="J184" i="2" s="1"/>
  <c r="J104" i="2" s="1"/>
  <c r="BK201" i="2"/>
  <c r="J201" i="2" s="1"/>
  <c r="J105" i="2" s="1"/>
  <c r="BK240" i="2"/>
  <c r="J240" i="2" s="1"/>
  <c r="J106" i="2" s="1"/>
  <c r="BK246" i="2"/>
  <c r="J246" i="2" s="1"/>
  <c r="J107" i="2" s="1"/>
  <c r="BK251" i="2"/>
  <c r="J251" i="2"/>
  <c r="J109" i="2" s="1"/>
  <c r="R251" i="2"/>
  <c r="T256" i="2"/>
  <c r="T276" i="2"/>
  <c r="P314" i="2"/>
  <c r="R328" i="2"/>
  <c r="P342" i="2"/>
  <c r="P337" i="2"/>
  <c r="T149" i="2"/>
  <c r="BK180" i="2"/>
  <c r="J180" i="2"/>
  <c r="J102" i="2" s="1"/>
  <c r="P184" i="2"/>
  <c r="R201" i="2"/>
  <c r="T240" i="2"/>
  <c r="BK256" i="2"/>
  <c r="J256" i="2" s="1"/>
  <c r="J110" i="2" s="1"/>
  <c r="R276" i="2"/>
  <c r="R298" i="2"/>
  <c r="R314" i="2"/>
  <c r="P328" i="2"/>
  <c r="R342" i="2"/>
  <c r="R337" i="2" s="1"/>
  <c r="BK149" i="2"/>
  <c r="J149" i="2" s="1"/>
  <c r="J100" i="2" s="1"/>
  <c r="BK174" i="2"/>
  <c r="J174" i="2"/>
  <c r="J101" i="2" s="1"/>
  <c r="R180" i="2"/>
  <c r="R184" i="2"/>
  <c r="T184" i="2"/>
  <c r="P240" i="2"/>
  <c r="T246" i="2"/>
  <c r="P256" i="2"/>
  <c r="P298" i="2"/>
  <c r="P174" i="2"/>
  <c r="T180" i="2"/>
  <c r="T201" i="2"/>
  <c r="P246" i="2"/>
  <c r="P251" i="2"/>
  <c r="R256" i="2"/>
  <c r="P276" i="2"/>
  <c r="T298" i="2"/>
  <c r="T314" i="2"/>
  <c r="T328" i="2"/>
  <c r="T342" i="2"/>
  <c r="T337" i="2" s="1"/>
  <c r="BK141" i="2"/>
  <c r="J141" i="2" s="1"/>
  <c r="J98" i="2" s="1"/>
  <c r="BK144" i="2"/>
  <c r="J144" i="2"/>
  <c r="J99" i="2" s="1"/>
  <c r="BK249" i="2"/>
  <c r="J249" i="2" s="1"/>
  <c r="J108" i="2" s="1"/>
  <c r="BK335" i="2"/>
  <c r="J335" i="2" s="1"/>
  <c r="J115" i="2" s="1"/>
  <c r="BK340" i="2"/>
  <c r="J340" i="2"/>
  <c r="J118" i="2" s="1"/>
  <c r="BK338" i="2"/>
  <c r="J338" i="2" s="1"/>
  <c r="J117" i="2" s="1"/>
  <c r="J89" i="2"/>
  <c r="E129" i="2"/>
  <c r="BE176" i="2"/>
  <c r="BE182" i="2"/>
  <c r="BE202" i="2"/>
  <c r="BE218" i="2"/>
  <c r="BE226" i="2"/>
  <c r="BE234" i="2"/>
  <c r="BE247" i="2"/>
  <c r="BE253" i="2"/>
  <c r="BE254" i="2"/>
  <c r="BE273" i="2"/>
  <c r="BE142" i="2"/>
  <c r="BE154" i="2"/>
  <c r="BE158" i="2"/>
  <c r="BE166" i="2"/>
  <c r="BE175" i="2"/>
  <c r="BE195" i="2"/>
  <c r="BE206" i="2"/>
  <c r="BE214" i="2"/>
  <c r="BE224" i="2"/>
  <c r="BE228" i="2"/>
  <c r="BE231" i="2"/>
  <c r="BE235" i="2"/>
  <c r="BE241" i="2"/>
  <c r="BE263" i="2"/>
  <c r="BE269" i="2"/>
  <c r="BE293" i="2"/>
  <c r="BE333" i="2"/>
  <c r="F92" i="2"/>
  <c r="BE162" i="2"/>
  <c r="BE200" i="2"/>
  <c r="BE212" i="2"/>
  <c r="BE220" i="2"/>
  <c r="BE237" i="2"/>
  <c r="BE245" i="2"/>
  <c r="BE248" i="2"/>
  <c r="BE250" i="2"/>
  <c r="BE252" i="2"/>
  <c r="BE255" i="2"/>
  <c r="BE257" i="2"/>
  <c r="BE267" i="2"/>
  <c r="BE282" i="2"/>
  <c r="BE292" i="2"/>
  <c r="BE297" i="2"/>
  <c r="BE306" i="2"/>
  <c r="BE177" i="2"/>
  <c r="BE181" i="2"/>
  <c r="BE185" i="2"/>
  <c r="BE199" i="2"/>
  <c r="BE204" i="2"/>
  <c r="BE208" i="2"/>
  <c r="BE210" i="2"/>
  <c r="BE219" i="2"/>
  <c r="BE230" i="2"/>
  <c r="BE239" i="2"/>
  <c r="BE275" i="2"/>
  <c r="BE289" i="2"/>
  <c r="BE291" i="2"/>
  <c r="BE296" i="2"/>
  <c r="BE299" i="2"/>
  <c r="BE302" i="2"/>
  <c r="BE315" i="2"/>
  <c r="BE150" i="2"/>
  <c r="BE168" i="2"/>
  <c r="BE179" i="2"/>
  <c r="BE189" i="2"/>
  <c r="BE193" i="2"/>
  <c r="BE211" i="2"/>
  <c r="BE216" i="2"/>
  <c r="BE236" i="2"/>
  <c r="BE243" i="2"/>
  <c r="BE259" i="2"/>
  <c r="BE261" i="2"/>
  <c r="BE277" i="2"/>
  <c r="BE285" i="2"/>
  <c r="BE288" i="2"/>
  <c r="BE300" i="2"/>
  <c r="BE310" i="2"/>
  <c r="BE312" i="2"/>
  <c r="BE316" i="2"/>
  <c r="BE317" i="2"/>
  <c r="BE323" i="2"/>
  <c r="BE324" i="2"/>
  <c r="BE327" i="2"/>
  <c r="BE336" i="2"/>
  <c r="BE344" i="2"/>
  <c r="BE347" i="2"/>
  <c r="BE348" i="2"/>
  <c r="BE145" i="2"/>
  <c r="BE164" i="2"/>
  <c r="BE222" i="2"/>
  <c r="BE232" i="2"/>
  <c r="BE265" i="2"/>
  <c r="BE279" i="2"/>
  <c r="BE280" i="2"/>
  <c r="BE283" i="2"/>
  <c r="BE286" i="2"/>
  <c r="BE294" i="2"/>
  <c r="BE301" i="2"/>
  <c r="BE304" i="2"/>
  <c r="BE313" i="2"/>
  <c r="BE322" i="2"/>
  <c r="BE325" i="2"/>
  <c r="BE329" i="2"/>
  <c r="BE339" i="2"/>
  <c r="BE341" i="2"/>
  <c r="BE343" i="2"/>
  <c r="BE345" i="2"/>
  <c r="BE346" i="2"/>
  <c r="BE349" i="2"/>
  <c r="F37" i="2"/>
  <c r="BD95" i="1" s="1"/>
  <c r="BD94" i="1" s="1"/>
  <c r="W33" i="1" s="1"/>
  <c r="F36" i="2"/>
  <c r="BC95" i="1" s="1"/>
  <c r="BC94" i="1" s="1"/>
  <c r="AY94" i="1" s="1"/>
  <c r="J34" i="2"/>
  <c r="AW95" i="1" s="1"/>
  <c r="F34" i="2"/>
  <c r="BA95" i="1" s="1"/>
  <c r="BA94" i="1" s="1"/>
  <c r="W30" i="1" s="1"/>
  <c r="F35" i="2"/>
  <c r="BB95" i="1" s="1"/>
  <c r="BB94" i="1" s="1"/>
  <c r="AX94" i="1" s="1"/>
  <c r="R140" i="2" l="1"/>
  <c r="P140" i="2"/>
  <c r="T140" i="2"/>
  <c r="P183" i="2"/>
  <c r="P139" i="2" s="1"/>
  <c r="AU95" i="1" s="1"/>
  <c r="AU94" i="1" s="1"/>
  <c r="T183" i="2"/>
  <c r="T139" i="2" s="1"/>
  <c r="R183" i="2"/>
  <c r="R139" i="2" s="1"/>
  <c r="BK183" i="2"/>
  <c r="J183" i="2" s="1"/>
  <c r="J103" i="2" s="1"/>
  <c r="BK337" i="2"/>
  <c r="J337" i="2" s="1"/>
  <c r="J116" i="2" s="1"/>
  <c r="BK140" i="2"/>
  <c r="J140" i="2" s="1"/>
  <c r="J97" i="2" s="1"/>
  <c r="W32" i="1"/>
  <c r="F33" i="2"/>
  <c r="AZ95" i="1" s="1"/>
  <c r="AZ94" i="1" s="1"/>
  <c r="W29" i="1" s="1"/>
  <c r="J33" i="2"/>
  <c r="AV95" i="1" s="1"/>
  <c r="AT95" i="1" s="1"/>
  <c r="AW94" i="1"/>
  <c r="AK30" i="1" s="1"/>
  <c r="W31" i="1"/>
  <c r="BK139" i="2" l="1"/>
  <c r="J139" i="2" s="1"/>
  <c r="J30" i="2" s="1"/>
  <c r="AG95" i="1" s="1"/>
  <c r="AG94" i="1" s="1"/>
  <c r="AK26" i="1" s="1"/>
  <c r="AV94" i="1"/>
  <c r="AK29" i="1" s="1"/>
  <c r="AK35" i="1" l="1"/>
  <c r="J39" i="2"/>
  <c r="J96" i="2"/>
  <c r="AN95" i="1"/>
  <c r="AT94" i="1"/>
  <c r="AN94" i="1" s="1"/>
</calcChain>
</file>

<file path=xl/sharedStrings.xml><?xml version="1.0" encoding="utf-8"?>
<sst xmlns="http://schemas.openxmlformats.org/spreadsheetml/2006/main" count="2754" uniqueCount="662">
  <si>
    <t>Export Komplet</t>
  </si>
  <si>
    <t/>
  </si>
  <si>
    <t>2.0</t>
  </si>
  <si>
    <t>ZAMOK</t>
  </si>
  <si>
    <t>False</t>
  </si>
  <si>
    <t>{80c6dd26-073e-4e4b-a241-75d2fbc52330}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</si>
  <si>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</si>
  <si>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</si>
  <si>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</si>
  <si>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</si>
  <si>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</si>
  <si>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</si>
  <si>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</si>
  <si>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</si>
  <si>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UHK-FIM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</si>
  <si>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</si>
  <si>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</si>
  <si>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sociál. zázemí  FIM</t>
  </si>
  <si>
    <t>KSO:</t>
  </si>
  <si>
    <t>CC-CZ:</t>
  </si>
  <si>
    <t>Místo:</t>
  </si>
  <si>
    <t>Datum:</t>
  </si>
  <si>
    <t>Zadavatel:</t>
  </si>
  <si>
    <t>IČ:</t>
  </si>
  <si>
    <t>UHK,Hradecká 1249/6 50003 Hradec Králové</t>
  </si>
  <si>
    <t>DIČ:</t>
  </si>
  <si>
    <t>Uchazeč:</t>
  </si>
  <si>
    <t>Projektant:</t>
  </si>
  <si>
    <t>Gebas atelier architects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</si>
  <si>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</si>
  <si>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</si>
  <si>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</si>
  <si>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</si>
  <si>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</si>
  <si>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</si>
  <si>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</si>
  <si>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</si>
  <si>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</si>
  <si>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</si>
  <si>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</si>
  <si>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</si>
  <si>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</si>
  <si>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</si>
  <si>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</si>
  <si>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</si>
  <si>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</si>
  <si>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</si>
  <si>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</si>
  <si>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</si>
  <si>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</si>
  <si>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</si>
  <si>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</si>
  <si>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</si>
  <si>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</si>
  <si>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</si>
  <si>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</si>
  <si>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</si>
  <si>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</si>
  <si>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</si>
  <si>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</si>
  <si>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</si>
  <si>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</si>
  <si>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</si>
  <si>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</si>
  <si>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</si>
  <si>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</si>
  <si>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</si>
  <si>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</si>
  <si>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</si>
  <si>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</si>
  <si>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</si>
  <si>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</si>
  <si>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</si>
  <si>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</si>
  <si>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</si>
  <si>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</si>
  <si>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</si>
  <si>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</si>
  <si>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UHK-FIM  1</t>
  </si>
  <si>
    <t>SO-01-Vlastní objekt-III.etapa</t>
  </si>
  <si>
    <t>STA</t>
  </si>
  <si>
    <t>1</t>
  </si>
  <si>
    <t>{c9998a40-a486-40ac-8a26-553e5a0c49bc}</t>
  </si>
  <si>
    <t>2</t>
  </si>
  <si>
    <t>KRYCÍ LIST SOUPISU PRACÍ</t>
  </si>
  <si>
    <t>Objekt:</t>
  </si>
  <si>
    <t>UHK-FIM  1 - SO-01-Vlastní objekt-III.etapa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</si>
  <si>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</si>
  <si>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</si>
  <si>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</si>
  <si>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</si>
  <si>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</si>
  <si>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</si>
  <si>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</si>
  <si>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</si>
  <si>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</si>
  <si>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</si>
  <si>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</si>
  <si>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</si>
  <si>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</si>
  <si>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</si>
  <si>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</si>
  <si>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</si>
  <si>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</si>
  <si>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</si>
  <si>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</si>
  <si>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</si>
  <si>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</si>
  <si>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</si>
  <si>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</si>
  <si>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</si>
  <si>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</si>
  <si>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</si>
  <si>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</si>
  <si>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</si>
  <si>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</si>
  <si>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</si>
  <si>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</si>
  <si>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</si>
  <si>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</si>
  <si>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</si>
  <si>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</si>
  <si>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</si>
  <si>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</si>
  <si>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</si>
  <si>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</si>
  <si>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</si>
  <si>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</si>
  <si>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</si>
  <si>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</si>
  <si>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</si>
  <si>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</si>
  <si>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</si>
  <si>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</si>
  <si>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340271031</t>
  </si>
  <si>
    <t>Zazdívka otvorů v příčkách nebo stěnách pl přes 0,25 do 1 m2 tvárnicemi pórobetonovými tl 125 mm</t>
  </si>
  <si>
    <t>m2</t>
  </si>
  <si>
    <t>CS ÚRS 2022 01</t>
  </si>
  <si>
    <t>4</t>
  </si>
  <si>
    <t>-1448505442</t>
  </si>
  <si>
    <t>VV</t>
  </si>
  <si>
    <t>"obezdívka WC a bidetů"  1,0*2+1,0*4+1,0*5+1,0*10+1,0*7</t>
  </si>
  <si>
    <t>6</t>
  </si>
  <si>
    <t>Úpravy povrchů, podlahy a osazování výplní</t>
  </si>
  <si>
    <t>632451234</t>
  </si>
  <si>
    <t>Potěr cementový samonivelační litý C25 tl přes 45 do 50 mm</t>
  </si>
  <si>
    <t>699696049</t>
  </si>
  <si>
    <t>3,36+2,46+3,69+1,94+2,08+3,34+4,65+4,61+2,12+2,14</t>
  </si>
  <si>
    <t>2,84+6,7+7,41+1,05+2,13+1,09+2,14+11,14+6,04</t>
  </si>
  <si>
    <t>Součet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</si>
  <si>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</si>
  <si>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</si>
  <si>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</si>
  <si>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</si>
  <si>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-2076006192</t>
  </si>
  <si>
    <t>3,36+2,46+3,69+1,94+2,08+3,34+4,65+4,61+2,12+2,14+2,84+6,7+7,41+1,05+2,13</t>
  </si>
  <si>
    <t>1,09+2,14+11,14+6,04</t>
  </si>
  <si>
    <t>952901111</t>
  </si>
  <si>
    <t>Vyčištění budov bytové a občanské výstavby při výšce podlaží do 4 m</t>
  </si>
  <si>
    <t>1563735816</t>
  </si>
  <si>
    <t>5</t>
  </si>
  <si>
    <t>965045113</t>
  </si>
  <si>
    <t>Bourání potěrů cementových nebo pískocementových tl do 50 mm pl přes 4 m2</t>
  </si>
  <si>
    <t>1555752597</t>
  </si>
  <si>
    <t>968062455</t>
  </si>
  <si>
    <t>Vybourání dřevěných dveřních zárubní pl do 2 m2</t>
  </si>
  <si>
    <t>1702554118</t>
  </si>
  <si>
    <t>0,8*2,0+0,7*2,0*2+0,8*2,0*2+0,7*2,0*2+0,8*2,0*2+0,8*2,0*5+0,7*2,0*2+0,8*2,0*2</t>
  </si>
  <si>
    <t>7</t>
  </si>
  <si>
    <t>1509089552</t>
  </si>
  <si>
    <t>0,8*1,97*14</t>
  </si>
  <si>
    <t>8</t>
  </si>
  <si>
    <t>971033531</t>
  </si>
  <si>
    <t>Vybourání otvorů ve zdivu cihelném pl do 1 m2 na MVC nebo MV tl do 150 mm</t>
  </si>
  <si>
    <t>797381150</t>
  </si>
  <si>
    <t>"pro obezdívku WC a bidetů"  1,0*2+1,0*4+1,0*5+1,0*10+1,0*7</t>
  </si>
  <si>
    <t>978059541</t>
  </si>
  <si>
    <t>Odsekání a odebrání obkladů stěn z vnitřních obkládaček plochy přes 1 m2</t>
  </si>
  <si>
    <t>1666507206</t>
  </si>
  <si>
    <t>(1,8+1,75)*2*1,8-0,8*1,8+(1,7+1,4)*2*1,8+(2,3+1,7)*2*1,8+(2,0+0,9)*2*1,8+(2,15+0,9)*2*1,8</t>
  </si>
  <si>
    <t>(1,4+1,5)*2*1,8+(2,0+1,4)*2*1,8*2+(1,4+0,9)*2*1,8*2</t>
  </si>
  <si>
    <t>(1,6*2+1,7*2+1,7*2+4,0*2+3,0*2+2,8*2+0,9*4+1,2*2+1,6*2)*1,8</t>
  </si>
  <si>
    <t>(1,0*2+1,3*4+1,8*2+3,0+2,8+4,9+2,2+4,9+2,2*2+3,4*2)*1,8</t>
  </si>
  <si>
    <t>997</t>
  </si>
  <si>
    <t>Přesun sutě</t>
  </si>
  <si>
    <t>10</t>
  </si>
  <si>
    <t>997013212</t>
  </si>
  <si>
    <t>Vnitrostaveništní doprava suti a vybouraných hmot pro budovy v přes 6 do 9 m ručně</t>
  </si>
  <si>
    <t>t</t>
  </si>
  <si>
    <t>-1217650643</t>
  </si>
  <si>
    <t>11</t>
  </si>
  <si>
    <t>997013501</t>
  </si>
  <si>
    <t>Odvoz suti a vybouraných hmot na skládku nebo meziskládku do 1 km se složením</t>
  </si>
  <si>
    <t>1835815797</t>
  </si>
  <si>
    <t>12</t>
  </si>
  <si>
    <t>997013509</t>
  </si>
  <si>
    <t>Příplatek k odvozu suti a vybouraných hmot na skládku ZKD 1 km přes 1 km</t>
  </si>
  <si>
    <t>-1909148494</t>
  </si>
  <si>
    <t>35,903*19</t>
  </si>
  <si>
    <t>13</t>
  </si>
  <si>
    <t>997013631</t>
  </si>
  <si>
    <t>Poplatek za uložení na skládce (skládkovné) stavebního odpadu směsného kód odpadu 17 09 04</t>
  </si>
  <si>
    <t>-69165057</t>
  </si>
  <si>
    <t>998</t>
  </si>
  <si>
    <t>Přesun hmot</t>
  </si>
  <si>
    <t>14</t>
  </si>
  <si>
    <t>998018002</t>
  </si>
  <si>
    <t>Přesun hmot ruční pro budovy v přes 6 do 12 m</t>
  </si>
  <si>
    <t>-412547</t>
  </si>
  <si>
    <t>998018011</t>
  </si>
  <si>
    <t>Příplatek k ručnímu přesunu hmot pro budovy za zvětšený přesun ZKD 100 m</t>
  </si>
  <si>
    <t>87275730</t>
  </si>
  <si>
    <t>PSV</t>
  </si>
  <si>
    <t>Práce a dodávky PSV</t>
  </si>
  <si>
    <t>713</t>
  </si>
  <si>
    <t>Izolace tepelné</t>
  </si>
  <si>
    <t>16</t>
  </si>
  <si>
    <t>713120821</t>
  </si>
  <si>
    <t>Odstranění tepelné izolace podlah volně kladené z polystyrenu suchého tl do 100 mm</t>
  </si>
  <si>
    <t>-1206889813</t>
  </si>
  <si>
    <t>17</t>
  </si>
  <si>
    <t>713121111</t>
  </si>
  <si>
    <t>Montáž izolace tepelné podlah volně kladenými rohožemi, pásy, dílci, deskami 1 vrstva</t>
  </si>
  <si>
    <t>-591810656</t>
  </si>
  <si>
    <t>18</t>
  </si>
  <si>
    <t>M</t>
  </si>
  <si>
    <t>28376557</t>
  </si>
  <si>
    <t>deska polystyrénová pro snížení kročejového hluku (max. zatížení 6,5 kN/m2) tl 30mm</t>
  </si>
  <si>
    <t>32</t>
  </si>
  <si>
    <t>1197605335</t>
  </si>
  <si>
    <t>70,93*1,02 'Přepočtené koeficientem množství</t>
  </si>
  <si>
    <t>19</t>
  </si>
  <si>
    <t>713121211</t>
  </si>
  <si>
    <t>Montáž izolace tepelné podlah volně kladenými okrajovými pásky</t>
  </si>
  <si>
    <t>m</t>
  </si>
  <si>
    <t>-779817348</t>
  </si>
  <si>
    <t>1,8*2+1,75*2+1,4*2+1,7*2+2,0*2+0,9*2+2,3*2+1,7*2+2,15*2+0,9*2+1,4*2+1,5*2+2,0*4+1,4*4+0,9*4+1,4*4</t>
  </si>
  <si>
    <t>1,7*4+1,6*2+4,0*2+3,0*2+2,8*2+0,9*2+1,2*2+1,6*2+1,4*2+1,0*2+1,3*4+1,8*2+4,9*2+2,2*2+2,8+2,2*2+3,4*2</t>
  </si>
  <si>
    <t>20</t>
  </si>
  <si>
    <t>63140274</t>
  </si>
  <si>
    <t>pásek okrajový izolační minerální plovoucích podlah š 120mm tl 12mm</t>
  </si>
  <si>
    <t>717926002</t>
  </si>
  <si>
    <t>998713202</t>
  </si>
  <si>
    <t>Přesun hmot procentní pro izolace tepelné v objektech v přes 6 do 12 m</t>
  </si>
  <si>
    <t>%</t>
  </si>
  <si>
    <t>-880371969</t>
  </si>
  <si>
    <t>725</t>
  </si>
  <si>
    <t>Zdravotechnika - zařizovací předměty</t>
  </si>
  <si>
    <t>22</t>
  </si>
  <si>
    <t>725001</t>
  </si>
  <si>
    <t>D+M zásobník na pěnové mýdlo</t>
  </si>
  <si>
    <t>ks</t>
  </si>
  <si>
    <t>756995265</t>
  </si>
  <si>
    <t>11+2</t>
  </si>
  <si>
    <t>23</t>
  </si>
  <si>
    <t>725002</t>
  </si>
  <si>
    <t>Dávkovač desinfekce</t>
  </si>
  <si>
    <t>171205109</t>
  </si>
  <si>
    <t>108</t>
  </si>
  <si>
    <t>725003</t>
  </si>
  <si>
    <t xml:space="preserve">D+M umyvadlo kusové na skříňku  šířka 600mm </t>
  </si>
  <si>
    <t>-1937199736</t>
  </si>
  <si>
    <t>24</t>
  </si>
  <si>
    <t>725110811</t>
  </si>
  <si>
    <t>Demontáž klozetů splachovací s nádrží</t>
  </si>
  <si>
    <t>soubor</t>
  </si>
  <si>
    <t>593979005</t>
  </si>
  <si>
    <t>1+3+4+6+4</t>
  </si>
  <si>
    <t>25</t>
  </si>
  <si>
    <t>725112022</t>
  </si>
  <si>
    <t>Klozet keramický závěsný na nosné stěny s hlubokým splachováním odpad vodorovný</t>
  </si>
  <si>
    <t>-1522092067</t>
  </si>
  <si>
    <t>105</t>
  </si>
  <si>
    <t>72511603.1</t>
  </si>
  <si>
    <t>dtto,avšak pro invalidy</t>
  </si>
  <si>
    <t>1363458294</t>
  </si>
  <si>
    <t>26</t>
  </si>
  <si>
    <t>725121525</t>
  </si>
  <si>
    <t>Pisoárový záchodek automatický s radarovým senzorem</t>
  </si>
  <si>
    <t>111003965</t>
  </si>
  <si>
    <t>1+1+3</t>
  </si>
  <si>
    <t>27</t>
  </si>
  <si>
    <t>725122813</t>
  </si>
  <si>
    <t>Demontáž pisoárových stání s nádrží a jedním záchodkem</t>
  </si>
  <si>
    <t>1255904282</t>
  </si>
  <si>
    <t>28</t>
  </si>
  <si>
    <t>725210821</t>
  </si>
  <si>
    <t>Demontáž umyvadel bez výtokových armatur</t>
  </si>
  <si>
    <t>560036494</t>
  </si>
  <si>
    <t>5+6+5</t>
  </si>
  <si>
    <t>29</t>
  </si>
  <si>
    <t>725211603</t>
  </si>
  <si>
    <t>Umyvadlo keramické bílé šířky 600 mm bez krytu na sifon připevněné na stěnu šrouby lité</t>
  </si>
  <si>
    <t>-565486544</t>
  </si>
  <si>
    <t>106</t>
  </si>
  <si>
    <t>725211603.1</t>
  </si>
  <si>
    <t>dtto,avšak pro invalidy standard</t>
  </si>
  <si>
    <t>1533560327</t>
  </si>
  <si>
    <t>30</t>
  </si>
  <si>
    <t>725230811</t>
  </si>
  <si>
    <t>Demontáž bidetů diturvitových</t>
  </si>
  <si>
    <t>-1959012472</t>
  </si>
  <si>
    <t>1+1+1</t>
  </si>
  <si>
    <t>31</t>
  </si>
  <si>
    <t>725231203</t>
  </si>
  <si>
    <t>Bidet bez armatur výtokových keramický závěsný se zápachovou uzávěrkou</t>
  </si>
  <si>
    <t>-109089362</t>
  </si>
  <si>
    <t>725291531</t>
  </si>
  <si>
    <t>Doplňky zařízení koupelen a záchodů plastové zásobník papírových ručníků</t>
  </si>
  <si>
    <t>1263948558</t>
  </si>
  <si>
    <t>1+2+5+4+4</t>
  </si>
  <si>
    <t>33</t>
  </si>
  <si>
    <t>725291621</t>
  </si>
  <si>
    <t>Doplňky zařízení koupelen a záchodů nerezové zásobník toaletních papírů</t>
  </si>
  <si>
    <t>-1742397022</t>
  </si>
  <si>
    <t>3+5+5+4</t>
  </si>
  <si>
    <t>34</t>
  </si>
  <si>
    <t>55431062</t>
  </si>
  <si>
    <t>osušovač rukou elektrický nerezový matný kryt, čelní tlačítko</t>
  </si>
  <si>
    <t>kus</t>
  </si>
  <si>
    <t>186501241</t>
  </si>
  <si>
    <t>3+5+4+3</t>
  </si>
  <si>
    <t>35</t>
  </si>
  <si>
    <t>55431082</t>
  </si>
  <si>
    <t>koš odpadkový drátěný závěsný nerezový 350x290x190mm</t>
  </si>
  <si>
    <t>-213934516</t>
  </si>
  <si>
    <t>36</t>
  </si>
  <si>
    <t>554310800</t>
  </si>
  <si>
    <t xml:space="preserve">WC štětka nerez </t>
  </si>
  <si>
    <t>1391266039</t>
  </si>
  <si>
    <t>37</t>
  </si>
  <si>
    <t>7252917061</t>
  </si>
  <si>
    <t>Doplňky zařízení koupelen a záchodů nerezové madlo rovné dl 800 mm</t>
  </si>
  <si>
    <t>-1677855631</t>
  </si>
  <si>
    <t>2+2</t>
  </si>
  <si>
    <t>38</t>
  </si>
  <si>
    <t>725829131</t>
  </si>
  <si>
    <t>Montáž baterie umyvadlové bezdotykové G 1/2" ostatní typ</t>
  </si>
  <si>
    <t>1299932791</t>
  </si>
  <si>
    <t>39</t>
  </si>
  <si>
    <t>55144006</t>
  </si>
  <si>
    <t>baterie umyvadlová bezdotyková  nízkotlaká</t>
  </si>
  <si>
    <t>-565911941</t>
  </si>
  <si>
    <t>40</t>
  </si>
  <si>
    <t>55145514</t>
  </si>
  <si>
    <t>baterie bidetová bezdotyková   chrom</t>
  </si>
  <si>
    <t>-713623466</t>
  </si>
  <si>
    <t>41</t>
  </si>
  <si>
    <t>55281800</t>
  </si>
  <si>
    <t>tlačítko pro ovládání WC zepředu dvě vody černá barva 246x164mm vč. ovládání pro invalidy</t>
  </si>
  <si>
    <t>1512747065</t>
  </si>
  <si>
    <t>42</t>
  </si>
  <si>
    <t>998725202</t>
  </si>
  <si>
    <t>Přesun hmot procentní pro zařizovací předměty v objektech v přes 6 do 12 m</t>
  </si>
  <si>
    <t>-1121102096</t>
  </si>
  <si>
    <t>726</t>
  </si>
  <si>
    <t>Zdravotechnika - předstěnové instalace</t>
  </si>
  <si>
    <t>43</t>
  </si>
  <si>
    <t>726111011</t>
  </si>
  <si>
    <t>Instalační předstěna - bidet s nastavitelnou hl 120 až 160 mm do masivní zděné kce</t>
  </si>
  <si>
    <t>166906771</t>
  </si>
  <si>
    <t>44</t>
  </si>
  <si>
    <t>726111031</t>
  </si>
  <si>
    <t>Instalační předstěna - klozet s ovládáním zepředu v 1080 mm závěsný do masivní zděné kce</t>
  </si>
  <si>
    <t>-340417791</t>
  </si>
  <si>
    <t>3+4+5+4</t>
  </si>
  <si>
    <t>45</t>
  </si>
  <si>
    <t>998726212</t>
  </si>
  <si>
    <t>Přesun hmot procentní pro instalační prefabrikáty v objektech v přes 6 do 12 m</t>
  </si>
  <si>
    <t>-1788902912</t>
  </si>
  <si>
    <t>735</t>
  </si>
  <si>
    <t>Ústřední vytápění - otopná tělesa</t>
  </si>
  <si>
    <t>46</t>
  </si>
  <si>
    <t>735141112</t>
  </si>
  <si>
    <t>Montáž tělesa lamelového výšky přes 1400 mm na stěnu</t>
  </si>
  <si>
    <t>-1219504590</t>
  </si>
  <si>
    <t>47</t>
  </si>
  <si>
    <t>54153070</t>
  </si>
  <si>
    <t>těleso trubkové přímotopné elektrické 1810x450mm 500W</t>
  </si>
  <si>
    <t>-1200314140</t>
  </si>
  <si>
    <t>741</t>
  </si>
  <si>
    <t>Elektroinstalace - silnoproud</t>
  </si>
  <si>
    <t>48</t>
  </si>
  <si>
    <t>741001</t>
  </si>
  <si>
    <t>D+M vnitřní rozvody elektro vč. svítidel,LED pásků do nábytku,pohybových čidel a přívodů pro pisoáry vč. taf</t>
  </si>
  <si>
    <t>kpl</t>
  </si>
  <si>
    <t>-116654125</t>
  </si>
  <si>
    <t>751</t>
  </si>
  <si>
    <t>Vzduchotechnika</t>
  </si>
  <si>
    <t>107</t>
  </si>
  <si>
    <t>751001</t>
  </si>
  <si>
    <t xml:space="preserve">D+M úprava stáv. rozvodů </t>
  </si>
  <si>
    <t>1776981423</t>
  </si>
  <si>
    <t>49</t>
  </si>
  <si>
    <t>751322011</t>
  </si>
  <si>
    <t>Montáž talířového ventilu D do 100 mm</t>
  </si>
  <si>
    <t>817819964</t>
  </si>
  <si>
    <t>50</t>
  </si>
  <si>
    <t>42972201</t>
  </si>
  <si>
    <t>ventil talířový pro přívod a odvod vzduchu plastový D 100mm</t>
  </si>
  <si>
    <t>561613546</t>
  </si>
  <si>
    <t>51</t>
  </si>
  <si>
    <t>751322811</t>
  </si>
  <si>
    <t>Demontáž talířového ventilu D do 200 mm</t>
  </si>
  <si>
    <t>1168371218</t>
  </si>
  <si>
    <t>763</t>
  </si>
  <si>
    <t>Konstrukce suché výstavby</t>
  </si>
  <si>
    <t>52</t>
  </si>
  <si>
    <t>763135811</t>
  </si>
  <si>
    <t>Demontáž podhledu sádrokartonového kazetového na roštu viditelném</t>
  </si>
  <si>
    <t>-1443086587</t>
  </si>
  <si>
    <t>30,39+2,84+6,7+7,41+1,05+2,13+4,09+2,14+11,16+6,04</t>
  </si>
  <si>
    <t>53</t>
  </si>
  <si>
    <t>763411116</t>
  </si>
  <si>
    <t>Sanitární příčky do mokrého prostředí, kompaktní desky tl 13 mm</t>
  </si>
  <si>
    <t>-868494810</t>
  </si>
  <si>
    <t>1,4*2,0+1,5*2,0+1,7*2,0+5,2*2,0+(2,8+1,3*2)*2,0+(3,0+1,3*2)*2,0</t>
  </si>
  <si>
    <t>54</t>
  </si>
  <si>
    <t>763411126</t>
  </si>
  <si>
    <t>Dveře sanitárních příček, kompaktní desky tl 13 mm, š do 800 mm, v do 2000 mm</t>
  </si>
  <si>
    <t>-1604322344</t>
  </si>
  <si>
    <t>9+3</t>
  </si>
  <si>
    <t>55</t>
  </si>
  <si>
    <t>763411216</t>
  </si>
  <si>
    <t>Dělící přepážky k pisoárům, kompaktní desky tl 13 mm</t>
  </si>
  <si>
    <t>1528766117</t>
  </si>
  <si>
    <t>0,8*1,6*2</t>
  </si>
  <si>
    <t>56</t>
  </si>
  <si>
    <t>763411811</t>
  </si>
  <si>
    <t>Demontáž sanitárních příček z desek</t>
  </si>
  <si>
    <t>755326135</t>
  </si>
  <si>
    <t>1,4*2,0+1,5*2,0+1,7*2,0+5,2*2,6+(2,8+1,3*2)*2,0+(3,0+1,3*2)*2,0</t>
  </si>
  <si>
    <t>57</t>
  </si>
  <si>
    <t>763411821</t>
  </si>
  <si>
    <t>Demontáž dveří sanitárních příček</t>
  </si>
  <si>
    <t>1995897981</t>
  </si>
  <si>
    <t>3+3+3+3</t>
  </si>
  <si>
    <t>58</t>
  </si>
  <si>
    <t>763431001</t>
  </si>
  <si>
    <t>Montáž minerálního podhledu s vyjímatelnými panely vel. do 0,36 m2 na zavěšený viditelný rošt</t>
  </si>
  <si>
    <t>-2141933464</t>
  </si>
  <si>
    <t>3,36+2,46+3,69+1,94+2,06+3,34+4,65+4,61+2,14+2,12+2,84+6,7+7,41+1,05+2,13</t>
  </si>
  <si>
    <t>59</t>
  </si>
  <si>
    <t>59036500</t>
  </si>
  <si>
    <t>deska podhledová minerální rovná bílá jemně texturovaná bez perforace 15x600x600mm</t>
  </si>
  <si>
    <t>1016472786</t>
  </si>
  <si>
    <t>70,91*1,05 'Přepočtené koeficientem množství</t>
  </si>
  <si>
    <t>60</t>
  </si>
  <si>
    <t>998763402</t>
  </si>
  <si>
    <t>Přesun hmot procentní pro sádrokartonové konstrukce v objektech v přes 6 do 12 m</t>
  </si>
  <si>
    <t>-121911153</t>
  </si>
  <si>
    <t>766</t>
  </si>
  <si>
    <t>Konstrukce truhlářské</t>
  </si>
  <si>
    <t>61</t>
  </si>
  <si>
    <t>766660171</t>
  </si>
  <si>
    <t>Montáž dveřních křídel otvíravých jednokřídlových š do 0,8 m do obložkové zárubně</t>
  </si>
  <si>
    <t>-200245010</t>
  </si>
  <si>
    <t>1+2+2+5+4</t>
  </si>
  <si>
    <t>62</t>
  </si>
  <si>
    <t>61162074</t>
  </si>
  <si>
    <t>dveře jednokřídlé voštinové povrch laminátový plné 800x1970-2100mm</t>
  </si>
  <si>
    <t>1391661304</t>
  </si>
  <si>
    <t>63</t>
  </si>
  <si>
    <t>766660716</t>
  </si>
  <si>
    <t>Montáž dveřních křídel samozavírače na dřevěnou zárubeň</t>
  </si>
  <si>
    <t>-4672456</t>
  </si>
  <si>
    <t>3+7+4</t>
  </si>
  <si>
    <t>64</t>
  </si>
  <si>
    <t>54917265</t>
  </si>
  <si>
    <t>samozavírač dveří hydraulický K214 č.14 zlatá bronz</t>
  </si>
  <si>
    <t>870520314</t>
  </si>
  <si>
    <t>65</t>
  </si>
  <si>
    <t>766660728</t>
  </si>
  <si>
    <t>Montáž dveřního interiérového kování - zámku</t>
  </si>
  <si>
    <t>-1240206827</t>
  </si>
  <si>
    <t>10+4</t>
  </si>
  <si>
    <t>66</t>
  </si>
  <si>
    <t>54924003</t>
  </si>
  <si>
    <t>zámek zadlabací 190/140 /20 P WC6</t>
  </si>
  <si>
    <t>-1546906050</t>
  </si>
  <si>
    <t>67</t>
  </si>
  <si>
    <t>766660729</t>
  </si>
  <si>
    <t>Montáž dveřního interiérového kování - štítku s klikou</t>
  </si>
  <si>
    <t>-1548033847</t>
  </si>
  <si>
    <t>68</t>
  </si>
  <si>
    <t>54914620</t>
  </si>
  <si>
    <t>kování dveřní vrchní klika včetně rozet a montážního materiálu R PZ nerez PK</t>
  </si>
  <si>
    <t>-17007007</t>
  </si>
  <si>
    <t>69</t>
  </si>
  <si>
    <t>766682111</t>
  </si>
  <si>
    <t>Montáž zárubní obložkových pro dveře jednokřídlové tl stěny do 170 mm</t>
  </si>
  <si>
    <t>251003447</t>
  </si>
  <si>
    <t>70</t>
  </si>
  <si>
    <t>61182307</t>
  </si>
  <si>
    <t>zárubeň jednokřídlá obložková s laminátovým povrchem tl stěny 60-150mm rozměru 600-1100/1970, 2100mm</t>
  </si>
  <si>
    <t>1416291307</t>
  </si>
  <si>
    <t>71</t>
  </si>
  <si>
    <t>766821121</t>
  </si>
  <si>
    <t>Montáž korpusu vestavěné skříně šatní jednokřídlové</t>
  </si>
  <si>
    <t>1443778928</t>
  </si>
  <si>
    <t>72</t>
  </si>
  <si>
    <t>61510102</t>
  </si>
  <si>
    <t>skříň dřevěná vysoká široká 1950x1647x396mm</t>
  </si>
  <si>
    <t>-1162159271</t>
  </si>
  <si>
    <t>73</t>
  </si>
  <si>
    <t>766821122</t>
  </si>
  <si>
    <t>Montáž korpusu vestavěné skříně šatní dvoukřídlové</t>
  </si>
  <si>
    <t>-365772058</t>
  </si>
  <si>
    <t>74</t>
  </si>
  <si>
    <t>-1476913636</t>
  </si>
  <si>
    <t>75</t>
  </si>
  <si>
    <t>998766202</t>
  </si>
  <si>
    <t>Přesun hmot procentní pro kce truhlářské v objektech v přes 6 do 12 m</t>
  </si>
  <si>
    <t>1370287821</t>
  </si>
  <si>
    <t>771</t>
  </si>
  <si>
    <t>Podlahy z dlaždic</t>
  </si>
  <si>
    <t>76</t>
  </si>
  <si>
    <t>771001</t>
  </si>
  <si>
    <t>Oprava podlah po vybourání dlažeb vč,. lepidla zpevňující folií MAPEI Mapeguard  UM 35</t>
  </si>
  <si>
    <t>-1925485307</t>
  </si>
  <si>
    <t>77</t>
  </si>
  <si>
    <t>771111011</t>
  </si>
  <si>
    <t>Vysátí podkladu před pokládkou dlažby</t>
  </si>
  <si>
    <t>2084154927</t>
  </si>
  <si>
    <t>78</t>
  </si>
  <si>
    <t>771121011</t>
  </si>
  <si>
    <t>Nátěr penetrační na podlahu</t>
  </si>
  <si>
    <t>-307273275</t>
  </si>
  <si>
    <t>79</t>
  </si>
  <si>
    <t>771161021</t>
  </si>
  <si>
    <t>Montáž profilu ukončujícího pro plynulý přechod (dlažby s kobercem apod.)</t>
  </si>
  <si>
    <t>-838297526</t>
  </si>
  <si>
    <t>0,8*3+0,8*4+0,8*5+0,7*2+0,8*2</t>
  </si>
  <si>
    <t>80</t>
  </si>
  <si>
    <t>55343115</t>
  </si>
  <si>
    <t>profil přechodový Al narážecí 30mm dub, buk, javor, třešeň</t>
  </si>
  <si>
    <t>1287173391</t>
  </si>
  <si>
    <t>12,6*1,1 'Přepočtené koeficientem množství</t>
  </si>
  <si>
    <t>81</t>
  </si>
  <si>
    <t>771576114</t>
  </si>
  <si>
    <t>Montáž podlah keramických velkoformátových hladkých lepených flexi rychletuhnoucím lepidlem přes 4 do 6 ks/m2-imitace dřeva</t>
  </si>
  <si>
    <t>1408291226</t>
  </si>
  <si>
    <t>80,14+2,8*2,6+1,6*2,6+4,0*2,6+0,9*2,6+1,09+2,14+11,14+6,04</t>
  </si>
  <si>
    <t>(1,3*2+1,0+1,8+1,4*2+2,8*2+4,9+0,4+2,2*3+3,4)*2,6</t>
  </si>
  <si>
    <t>82</t>
  </si>
  <si>
    <t>59761007</t>
  </si>
  <si>
    <t>dlažba velkoformátová keramická slinutá hladká do interiéru i exteriéru přes 4 do 6ks/m2</t>
  </si>
  <si>
    <t>-621066259</t>
  </si>
  <si>
    <t>200,39*1,15 'Přepočtené koeficientem množství</t>
  </si>
  <si>
    <t>83</t>
  </si>
  <si>
    <t>771591112</t>
  </si>
  <si>
    <t>Izolace pod dlažbu nátěrem nebo stěrkou ve dvou vrstvách</t>
  </si>
  <si>
    <t>-752124244</t>
  </si>
  <si>
    <t>84</t>
  </si>
  <si>
    <t>998771202</t>
  </si>
  <si>
    <t>Přesun hmot procentní pro podlahy z dlaždic v objektech v přes 6 do 12 m</t>
  </si>
  <si>
    <t>-610525105</t>
  </si>
  <si>
    <t>781</t>
  </si>
  <si>
    <t>Dokončovací práce - obklady</t>
  </si>
  <si>
    <t>85</t>
  </si>
  <si>
    <t>781001</t>
  </si>
  <si>
    <t xml:space="preserve">Opravy stěn po osekání obkladů lepícím tmelem MAPEI Nivoplan </t>
  </si>
  <si>
    <t>-2138791765</t>
  </si>
  <si>
    <t>86</t>
  </si>
  <si>
    <t>781111011</t>
  </si>
  <si>
    <t>Ometení (oprášení) stěny při přípravě podkladu</t>
  </si>
  <si>
    <t>-671467859</t>
  </si>
  <si>
    <t>87</t>
  </si>
  <si>
    <t>781121011</t>
  </si>
  <si>
    <t>Nátěr penetrační na stěnu</t>
  </si>
  <si>
    <t>-1359045506</t>
  </si>
  <si>
    <t>1,8*2*2,6+1,75*2,6-0,8*2,0+(1,4*2+1,7+2,3*2+1,7*2+0,9*2)*2,6+(1,4*2+2,0*2+1,4+2,0*2+1,4+1,4*2+0,9*2)*2,6</t>
  </si>
  <si>
    <t>(1,7+1,7*2+4,0+1,7*2+3,0*2+2,8+0,9*2+0,9+1,6)*2,6</t>
  </si>
  <si>
    <t>(1,0+1,3*2+1,8+1,4+2,8+1,3+0,4+2,2*2+3,0)*2,6</t>
  </si>
  <si>
    <t>88</t>
  </si>
  <si>
    <t>781131112</t>
  </si>
  <si>
    <t>Izolace pod obklad nátěrem nebo stěrkou ve dvou vrstvách</t>
  </si>
  <si>
    <t>-1334197543</t>
  </si>
  <si>
    <t>89</t>
  </si>
  <si>
    <t>781151031</t>
  </si>
  <si>
    <t>Celoplošné vyrovnání podkladu stěrkou tl 3 mm</t>
  </si>
  <si>
    <t>-445742146</t>
  </si>
  <si>
    <t>90</t>
  </si>
  <si>
    <t>781474154</t>
  </si>
  <si>
    <t>Montáž obkladů vnitřních keramických velkoformátových hladkých přes 4 do 6 ks/m2 lepených flexibilním lepidlem</t>
  </si>
  <si>
    <t>-1479185564</t>
  </si>
  <si>
    <t>91</t>
  </si>
  <si>
    <t>59761001</t>
  </si>
  <si>
    <t>obklad velkoformátový keramický hladký přes 4 do 6ks/m2</t>
  </si>
  <si>
    <t>-385795035</t>
  </si>
  <si>
    <t>211,99*1,15 'Přepočtené koeficientem množství</t>
  </si>
  <si>
    <t>92</t>
  </si>
  <si>
    <t>998781202</t>
  </si>
  <si>
    <t>Přesun hmot procentní pro obklady keramické v objektech v přes 6 do 12 m</t>
  </si>
  <si>
    <t>-967150750</t>
  </si>
  <si>
    <t>784</t>
  </si>
  <si>
    <t>Dokončovací práce - malby a tapety</t>
  </si>
  <si>
    <t>93</t>
  </si>
  <si>
    <t>784511021</t>
  </si>
  <si>
    <t>Lepení vinylových hladkých tapet na stěny v do 3,00 m polep</t>
  </si>
  <si>
    <t>1887078696</t>
  </si>
  <si>
    <t>9,2*2+0,8*2,0*4+0,7*2,0*6+5,2*2,6+2,8*2,0*2+1,3*2,0*4+0,8*2,0*6</t>
  </si>
  <si>
    <t>(1,3*2+3,0+0,7*5*2,0*2)</t>
  </si>
  <si>
    <t>94</t>
  </si>
  <si>
    <t>62468003</t>
  </si>
  <si>
    <t>tapeta vinylová hladká</t>
  </si>
  <si>
    <t>-1542663512</t>
  </si>
  <si>
    <t>97,52*1,05 'Přepočtené koeficientem množství</t>
  </si>
  <si>
    <t>HZS</t>
  </si>
  <si>
    <t>Hodinové zúčtovací sazby</t>
  </si>
  <si>
    <t>95</t>
  </si>
  <si>
    <t>HZS1301</t>
  </si>
  <si>
    <t xml:space="preserve">Hodinová zúčtovací sazba zedník-stavební výpomocné práce profesí </t>
  </si>
  <si>
    <t>hod</t>
  </si>
  <si>
    <t>512</t>
  </si>
  <si>
    <t>-220829780</t>
  </si>
  <si>
    <t>VRN</t>
  </si>
  <si>
    <t>Vedlejší rozpočtové náklady</t>
  </si>
  <si>
    <t>VRN1</t>
  </si>
  <si>
    <t>Průzkumné, geodetické a projektové práce</t>
  </si>
  <si>
    <t>96</t>
  </si>
  <si>
    <t>010001000</t>
  </si>
  <si>
    <t>1024</t>
  </si>
  <si>
    <t>1036532587</t>
  </si>
  <si>
    <t>VRN2</t>
  </si>
  <si>
    <t>Příprava staveniště</t>
  </si>
  <si>
    <t>97</t>
  </si>
  <si>
    <t>020001000</t>
  </si>
  <si>
    <t>651455233</t>
  </si>
  <si>
    <t>VRN3</t>
  </si>
  <si>
    <t>Zařízení staveniště</t>
  </si>
  <si>
    <t>98</t>
  </si>
  <si>
    <t>032002000</t>
  </si>
  <si>
    <t>Vybavení staveniště</t>
  </si>
  <si>
    <t>1198536693</t>
  </si>
  <si>
    <t>99</t>
  </si>
  <si>
    <t>040001000</t>
  </si>
  <si>
    <t>Inženýrská činnost</t>
  </si>
  <si>
    <t>432576584</t>
  </si>
  <si>
    <t>100</t>
  </si>
  <si>
    <t>050001000</t>
  </si>
  <si>
    <t>Finanční náklady</t>
  </si>
  <si>
    <t>1203238923</t>
  </si>
  <si>
    <t>101</t>
  </si>
  <si>
    <t>060001000</t>
  </si>
  <si>
    <t>Územní vlivy</t>
  </si>
  <si>
    <t>551197446</t>
  </si>
  <si>
    <t>102</t>
  </si>
  <si>
    <t>070001000</t>
  </si>
  <si>
    <t>Provozní vlivy</t>
  </si>
  <si>
    <t>-1719260494</t>
  </si>
  <si>
    <t>103</t>
  </si>
  <si>
    <t>080001000</t>
  </si>
  <si>
    <t>Další náklady na pracovníky</t>
  </si>
  <si>
    <t>1334583462</t>
  </si>
  <si>
    <t>104</t>
  </si>
  <si>
    <t>090001000</t>
  </si>
  <si>
    <t xml:space="preserve">Ostatní náklady-proviz. příčky SDK,úklid nad rámec stavby </t>
  </si>
  <si>
    <t>1003365984</t>
  </si>
  <si>
    <t>ERAMONT s.r.o.</t>
  </si>
  <si>
    <t>CZ26001381</t>
  </si>
  <si>
    <t>26001381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</si>
</sst>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9" fontId="34" fillId="0" borderId="22" xfId="0" applyNumberFormat="1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03" workbookViewId="0">
      <selection activeCell="AN21" sqref="AN2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4" t="s">
        <v>14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R5" s="18"/>
      <c r="BE5" s="171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76" t="s">
        <v>17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R6" s="18"/>
      <c r="BE6" s="172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2"/>
      <c r="BS7" s="15" t="s">
        <v>6</v>
      </c>
    </row>
    <row r="8" spans="1:74" ht="12" customHeight="1">
      <c r="B8" s="18"/>
      <c r="D8" s="25" t="s">
        <v>20</v>
      </c>
      <c r="K8" s="23" t="s">
        <v>14</v>
      </c>
      <c r="AK8" s="25" t="s">
        <v>21</v>
      </c>
      <c r="AN8" s="170">
        <v>44857</v>
      </c>
      <c r="AR8" s="18"/>
      <c r="BE8" s="172"/>
      <c r="BS8" s="15" t="s">
        <v>6</v>
      </c>
    </row>
    <row r="9" spans="1:74" ht="14.45" customHeight="1">
      <c r="B9" s="18"/>
      <c r="AR9" s="18"/>
      <c r="BE9" s="172"/>
      <c r="BS9" s="15" t="s">
        <v>6</v>
      </c>
    </row>
    <row r="10" spans="1:74" ht="12" customHeight="1">
      <c r="B10" s="18"/>
      <c r="D10" s="25" t="s">
        <v>22</v>
      </c>
      <c r="AK10" s="25" t="s">
        <v>23</v>
      </c>
      <c r="AN10" s="23" t="s">
        <v>1</v>
      </c>
      <c r="AR10" s="18"/>
      <c r="BE10" s="172"/>
      <c r="BS10" s="15" t="s">
        <v>6</v>
      </c>
    </row>
    <row r="11" spans="1:74" ht="18.399999999999999" customHeight="1">
      <c r="B11" s="18"/>
      <c r="E11" s="23" t="s">
        <v>24</v>
      </c>
      <c r="AK11" s="25" t="s">
        <v>25</v>
      </c>
      <c r="AN11" s="23" t="s">
        <v>1</v>
      </c>
      <c r="AR11" s="18"/>
      <c r="BE11" s="172"/>
      <c r="BS11" s="15" t="s">
        <v>6</v>
      </c>
    </row>
    <row r="12" spans="1:74" ht="6.95" customHeight="1">
      <c r="B12" s="18"/>
      <c r="AR12" s="18"/>
      <c r="BE12" s="172"/>
      <c r="BS12" s="15" t="s">
        <v>6</v>
      </c>
    </row>
    <row r="13" spans="1:74" ht="12" customHeight="1">
      <c r="B13" s="18"/>
      <c r="D13" s="25" t="s">
        <v>26</v>
      </c>
      <c r="AK13" s="25" t="s">
        <v>23</v>
      </c>
      <c r="AN13" s="27" t="s">
        <v>661</v>
      </c>
      <c r="AR13" s="18"/>
      <c r="BE13" s="172"/>
      <c r="BS13" s="15" t="s">
        <v>6</v>
      </c>
    </row>
    <row r="14" spans="1:74" ht="12.75">
      <c r="B14" s="18"/>
      <c r="E14" s="177" t="s">
        <v>659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5" t="s">
        <v>25</v>
      </c>
      <c r="AN14" s="27" t="s">
        <v>660</v>
      </c>
      <c r="AR14" s="18"/>
      <c r="BE14" s="172"/>
      <c r="BS14" s="15" t="s">
        <v>6</v>
      </c>
    </row>
    <row r="15" spans="1:74" ht="6.95" customHeight="1">
      <c r="B15" s="18"/>
      <c r="AR15" s="18"/>
      <c r="BE15" s="172"/>
      <c r="BS15" s="15" t="s">
        <v>4</v>
      </c>
    </row>
    <row r="16" spans="1:74" ht="12" customHeight="1">
      <c r="B16" s="18"/>
      <c r="D16" s="25" t="s">
        <v>27</v>
      </c>
      <c r="AK16" s="25" t="s">
        <v>23</v>
      </c>
      <c r="AN16" s="23" t="s">
        <v>1</v>
      </c>
      <c r="AR16" s="18"/>
      <c r="BE16" s="172"/>
      <c r="BS16" s="15" t="s">
        <v>4</v>
      </c>
    </row>
    <row r="17" spans="2:71" ht="18.399999999999999" customHeight="1">
      <c r="B17" s="18"/>
      <c r="E17" s="23" t="s">
        <v>28</v>
      </c>
      <c r="AK17" s="25" t="s">
        <v>25</v>
      </c>
      <c r="AN17" s="23" t="s">
        <v>1</v>
      </c>
      <c r="AR17" s="18"/>
      <c r="BE17" s="172"/>
      <c r="BS17" s="15" t="s">
        <v>29</v>
      </c>
    </row>
    <row r="18" spans="2:71" ht="6.95" customHeight="1">
      <c r="B18" s="18"/>
      <c r="AR18" s="18"/>
      <c r="BE18" s="172"/>
      <c r="BS18" s="15" t="s">
        <v>6</v>
      </c>
    </row>
    <row r="19" spans="2:71" ht="12" customHeight="1">
      <c r="B19" s="18"/>
      <c r="D19" s="25" t="s">
        <v>30</v>
      </c>
      <c r="AK19" s="25" t="s">
        <v>23</v>
      </c>
      <c r="AN19" s="23" t="s">
        <v>1</v>
      </c>
      <c r="AR19" s="18"/>
      <c r="BE19" s="172"/>
      <c r="BS19" s="15" t="s">
        <v>6</v>
      </c>
    </row>
    <row r="20" spans="2:71" ht="18.399999999999999" customHeight="1">
      <c r="B20" s="18"/>
      <c r="E20" s="23" t="s">
        <v>31</v>
      </c>
      <c r="AK20" s="25" t="s">
        <v>25</v>
      </c>
      <c r="AN20" s="23" t="s">
        <v>1</v>
      </c>
      <c r="AR20" s="18"/>
      <c r="BE20" s="172"/>
      <c r="BS20" s="15" t="s">
        <v>29</v>
      </c>
    </row>
    <row r="21" spans="2:71" ht="6.95" customHeight="1">
      <c r="B21" s="18"/>
      <c r="AR21" s="18"/>
      <c r="BE21" s="172"/>
    </row>
    <row r="22" spans="2:71" ht="12" customHeight="1">
      <c r="B22" s="18"/>
      <c r="D22" s="25" t="s">
        <v>32</v>
      </c>
      <c r="AR22" s="18"/>
      <c r="BE22" s="172"/>
    </row>
    <row r="23" spans="2:71" ht="16.5" customHeight="1">
      <c r="B23" s="18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8"/>
      <c r="BE23" s="172"/>
    </row>
    <row r="24" spans="2:71" ht="6.95" customHeight="1">
      <c r="B24" s="18"/>
      <c r="AR24" s="18"/>
      <c r="BE24" s="172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2"/>
    </row>
    <row r="26" spans="2:71" s="1" customFormat="1" ht="25.9" customHeight="1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0">
        <f>ROUND(AG94,2)</f>
        <v>3626365</v>
      </c>
      <c r="AL26" s="181"/>
      <c r="AM26" s="181"/>
      <c r="AN26" s="181"/>
      <c r="AO26" s="181"/>
      <c r="AR26" s="30"/>
      <c r="BE26" s="172"/>
    </row>
    <row r="27" spans="2:71" s="1" customFormat="1" ht="6.95" customHeight="1">
      <c r="B27" s="30"/>
      <c r="AR27" s="30"/>
      <c r="BE27" s="172"/>
    </row>
    <row r="28" spans="2:71" s="1" customFormat="1" ht="12.75">
      <c r="B28" s="30"/>
      <c r="L28" s="182" t="s">
        <v>34</v>
      </c>
      <c r="M28" s="182"/>
      <c r="N28" s="182"/>
      <c r="O28" s="182"/>
      <c r="P28" s="182"/>
      <c r="W28" s="182" t="s">
        <v>35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36</v>
      </c>
      <c r="AL28" s="182"/>
      <c r="AM28" s="182"/>
      <c r="AN28" s="182"/>
      <c r="AO28" s="182"/>
      <c r="AR28" s="30"/>
      <c r="BE28" s="172"/>
    </row>
    <row r="29" spans="2:71" s="2" customFormat="1" ht="14.45" customHeight="1">
      <c r="B29" s="33"/>
      <c r="D29" s="25" t="s">
        <v>37</v>
      </c>
      <c r="F29" s="25" t="s">
        <v>38</v>
      </c>
      <c r="L29" s="185">
        <v>0.21</v>
      </c>
      <c r="M29" s="184"/>
      <c r="N29" s="184"/>
      <c r="O29" s="184"/>
      <c r="P29" s="184"/>
      <c r="W29" s="183">
        <f>ROUND(AZ94, 2)</f>
        <v>3626365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761536.65</v>
      </c>
      <c r="AL29" s="184"/>
      <c r="AM29" s="184"/>
      <c r="AN29" s="184"/>
      <c r="AO29" s="184"/>
      <c r="AR29" s="33"/>
      <c r="BE29" s="173"/>
    </row>
    <row r="30" spans="2:71" s="2" customFormat="1" ht="14.45" customHeight="1">
      <c r="B30" s="33"/>
      <c r="F30" s="25" t="s">
        <v>39</v>
      </c>
      <c r="L30" s="185">
        <v>0.15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3"/>
      <c r="BE30" s="173"/>
    </row>
    <row r="31" spans="2:71" s="2" customFormat="1" ht="14.45" hidden="1" customHeight="1">
      <c r="B31" s="33"/>
      <c r="F31" s="25" t="s">
        <v>40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3"/>
      <c r="BE31" s="173"/>
    </row>
    <row r="32" spans="2:71" s="2" customFormat="1" ht="14.45" hidden="1" customHeight="1">
      <c r="B32" s="33"/>
      <c r="F32" s="25" t="s">
        <v>41</v>
      </c>
      <c r="L32" s="185">
        <v>0.15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3"/>
      <c r="BE32" s="173"/>
    </row>
    <row r="33" spans="2:57" s="2" customFormat="1" ht="14.45" hidden="1" customHeight="1">
      <c r="B33" s="33"/>
      <c r="F33" s="25" t="s">
        <v>42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3"/>
      <c r="BE33" s="173"/>
    </row>
    <row r="34" spans="2:57" s="1" customFormat="1" ht="6.95" customHeight="1">
      <c r="B34" s="30"/>
      <c r="AR34" s="30"/>
      <c r="BE34" s="172"/>
    </row>
    <row r="35" spans="2:57" s="1" customFormat="1" ht="25.9" customHeight="1">
      <c r="B35" s="30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188" t="s">
        <v>45</v>
      </c>
      <c r="Y35" s="189"/>
      <c r="Z35" s="189"/>
      <c r="AA35" s="189"/>
      <c r="AB35" s="189"/>
      <c r="AC35" s="36"/>
      <c r="AD35" s="36"/>
      <c r="AE35" s="36"/>
      <c r="AF35" s="36"/>
      <c r="AG35" s="36"/>
      <c r="AH35" s="36"/>
      <c r="AI35" s="36"/>
      <c r="AJ35" s="36"/>
      <c r="AK35" s="190">
        <f>SUM(AK26:AK33)</f>
        <v>4387901.6500000004</v>
      </c>
      <c r="AL35" s="189"/>
      <c r="AM35" s="189"/>
      <c r="AN35" s="189"/>
      <c r="AO35" s="191"/>
      <c r="AP35" s="34"/>
      <c r="AQ35" s="34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8" t="s">
        <v>46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47</v>
      </c>
      <c r="AI49" s="39"/>
      <c r="AJ49" s="39"/>
      <c r="AK49" s="39"/>
      <c r="AL49" s="39"/>
      <c r="AM49" s="39"/>
      <c r="AN49" s="39"/>
      <c r="AO49" s="39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0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0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0" t="s">
        <v>48</v>
      </c>
      <c r="AI60" s="32"/>
      <c r="AJ60" s="32"/>
      <c r="AK60" s="32"/>
      <c r="AL60" s="32"/>
      <c r="AM60" s="40" t="s">
        <v>49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8" t="s">
        <v>50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8" t="s">
        <v>51</v>
      </c>
      <c r="AI64" s="39"/>
      <c r="AJ64" s="39"/>
      <c r="AK64" s="39"/>
      <c r="AL64" s="39"/>
      <c r="AM64" s="39"/>
      <c r="AN64" s="39"/>
      <c r="AO64" s="39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0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0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0" t="s">
        <v>48</v>
      </c>
      <c r="AI75" s="32"/>
      <c r="AJ75" s="32"/>
      <c r="AK75" s="32"/>
      <c r="AL75" s="32"/>
      <c r="AM75" s="40" t="s">
        <v>49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30"/>
    </row>
    <row r="81" spans="1:91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30"/>
    </row>
    <row r="82" spans="1:91" s="1" customFormat="1" ht="24.95" customHeight="1">
      <c r="B82" s="30"/>
      <c r="C82" s="19" t="s">
        <v>52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5"/>
      <c r="C84" s="25" t="s">
        <v>13</v>
      </c>
      <c r="L84" s="3" t="str">
        <f>K5</f>
        <v>UHK-FIM</v>
      </c>
      <c r="AR84" s="45"/>
    </row>
    <row r="85" spans="1:91" s="4" customFormat="1" ht="36.950000000000003" customHeight="1">
      <c r="B85" s="46"/>
      <c r="C85" s="47" t="s">
        <v>16</v>
      </c>
      <c r="L85" s="200" t="str">
        <f>K6</f>
        <v>Stavební úpravy sociál. zázemí  FIM</v>
      </c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R85" s="46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8" t="str">
        <f>IF(K8="","",K8)</f>
        <v>UHK-FIM</v>
      </c>
      <c r="AI87" s="25" t="s">
        <v>21</v>
      </c>
      <c r="AM87" s="202">
        <f>IF(AN8= "","",AN8)</f>
        <v>44857</v>
      </c>
      <c r="AN87" s="202"/>
      <c r="AR87" s="30"/>
    </row>
    <row r="88" spans="1:91" s="1" customFormat="1" ht="6.95" customHeight="1">
      <c r="B88" s="30"/>
      <c r="AR88" s="30"/>
    </row>
    <row r="89" spans="1:91" s="1" customFormat="1" ht="25.7" customHeight="1">
      <c r="B89" s="30"/>
      <c r="C89" s="25" t="s">
        <v>22</v>
      </c>
      <c r="L89" s="3" t="str">
        <f>IF(E11= "","",E11)</f>
        <v>UHK,Hradecká 1249/6 50003 Hradec Králové</v>
      </c>
      <c r="AI89" s="25" t="s">
        <v>27</v>
      </c>
      <c r="AM89" s="203" t="str">
        <f>IF(E17="","",E17)</f>
        <v>Gebas atelier architects Hradec Králové</v>
      </c>
      <c r="AN89" s="204"/>
      <c r="AO89" s="204"/>
      <c r="AP89" s="204"/>
      <c r="AR89" s="30"/>
      <c r="AS89" s="205" t="s">
        <v>53</v>
      </c>
      <c r="AT89" s="206"/>
      <c r="AU89" s="50"/>
      <c r="AV89" s="50"/>
      <c r="AW89" s="50"/>
      <c r="AX89" s="50"/>
      <c r="AY89" s="50"/>
      <c r="AZ89" s="50"/>
      <c r="BA89" s="50"/>
      <c r="BB89" s="50"/>
      <c r="BC89" s="50"/>
      <c r="BD89" s="51"/>
    </row>
    <row r="90" spans="1:91" s="1" customFormat="1" ht="15.2" customHeight="1">
      <c r="B90" s="30"/>
      <c r="C90" s="25" t="s">
        <v>26</v>
      </c>
      <c r="L90" s="3" t="str">
        <f>IF(E14= "Vyplň údaj","",E14)</f>
        <v>ERAMONT s.r.o.</v>
      </c>
      <c r="AI90" s="25" t="s">
        <v>30</v>
      </c>
      <c r="AM90" s="203" t="str">
        <f>IF(E20="","",E20)</f>
        <v>Ing.Pavel Michálek</v>
      </c>
      <c r="AN90" s="204"/>
      <c r="AO90" s="204"/>
      <c r="AP90" s="204"/>
      <c r="AR90" s="30"/>
      <c r="AS90" s="207"/>
      <c r="AT90" s="208"/>
      <c r="BD90" s="52"/>
    </row>
    <row r="91" spans="1:91" s="1" customFormat="1" ht="10.9" customHeight="1">
      <c r="B91" s="30"/>
      <c r="AR91" s="30"/>
      <c r="AS91" s="207"/>
      <c r="AT91" s="208"/>
      <c r="BD91" s="52"/>
    </row>
    <row r="92" spans="1:91" s="1" customFormat="1" ht="29.25" customHeight="1">
      <c r="B92" s="30"/>
      <c r="C92" s="195" t="s">
        <v>54</v>
      </c>
      <c r="D92" s="196"/>
      <c r="E92" s="196"/>
      <c r="F92" s="196"/>
      <c r="G92" s="196"/>
      <c r="H92" s="53"/>
      <c r="I92" s="197" t="s">
        <v>55</v>
      </c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8" t="s">
        <v>56</v>
      </c>
      <c r="AH92" s="196"/>
      <c r="AI92" s="196"/>
      <c r="AJ92" s="196"/>
      <c r="AK92" s="196"/>
      <c r="AL92" s="196"/>
      <c r="AM92" s="196"/>
      <c r="AN92" s="197" t="s">
        <v>57</v>
      </c>
      <c r="AO92" s="196"/>
      <c r="AP92" s="199"/>
      <c r="AQ92" s="54" t="s">
        <v>58</v>
      </c>
      <c r="AR92" s="30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30"/>
      <c r="AR93" s="30"/>
      <c r="AS93" s="58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1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3">
        <f>ROUND(AG95,2)</f>
        <v>3626365</v>
      </c>
      <c r="AH94" s="193"/>
      <c r="AI94" s="193"/>
      <c r="AJ94" s="193"/>
      <c r="AK94" s="193"/>
      <c r="AL94" s="193"/>
      <c r="AM94" s="193"/>
      <c r="AN94" s="194">
        <f>SUM(AG94,AT94)</f>
        <v>4387901.6500000004</v>
      </c>
      <c r="AO94" s="194"/>
      <c r="AP94" s="194"/>
      <c r="AQ94" s="63" t="s">
        <v>1</v>
      </c>
      <c r="AR94" s="59"/>
      <c r="AS94" s="64">
        <f>ROUND(AS95,2)</f>
        <v>0</v>
      </c>
      <c r="AT94" s="65">
        <f>ROUND(SUM(AV94:AW94),2)</f>
        <v>761536.65</v>
      </c>
      <c r="AU94" s="66">
        <f>ROUND(AU95,5)</f>
        <v>0</v>
      </c>
      <c r="AV94" s="65">
        <f>ROUND(AZ94*L29,2)</f>
        <v>761536.65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3626365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1:91" s="6" customFormat="1" ht="24.75" customHeight="1">
      <c r="A95" s="70" t="s">
        <v>77</v>
      </c>
      <c r="B95" s="71"/>
      <c r="C95" s="72"/>
      <c r="D95" s="192" t="s">
        <v>78</v>
      </c>
      <c r="E95" s="192"/>
      <c r="F95" s="192"/>
      <c r="G95" s="192"/>
      <c r="H95" s="192"/>
      <c r="I95" s="73"/>
      <c r="J95" s="192" t="s">
        <v>79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86">
        <f>'UHK-FIM  1 - SO-01-Vlastn...'!J30</f>
        <v>3626365</v>
      </c>
      <c r="AH95" s="187"/>
      <c r="AI95" s="187"/>
      <c r="AJ95" s="187"/>
      <c r="AK95" s="187"/>
      <c r="AL95" s="187"/>
      <c r="AM95" s="187"/>
      <c r="AN95" s="186">
        <f>SUM(AG95,AT95)</f>
        <v>4387901.6500000004</v>
      </c>
      <c r="AO95" s="187"/>
      <c r="AP95" s="187"/>
      <c r="AQ95" s="74" t="s">
        <v>80</v>
      </c>
      <c r="AR95" s="71"/>
      <c r="AS95" s="75">
        <v>0</v>
      </c>
      <c r="AT95" s="76">
        <f>ROUND(SUM(AV95:AW95),2)</f>
        <v>761536.65</v>
      </c>
      <c r="AU95" s="77">
        <f>'UHK-FIM  1 - SO-01-Vlastn...'!P139</f>
        <v>0</v>
      </c>
      <c r="AV95" s="76">
        <f>'UHK-FIM  1 - SO-01-Vlastn...'!J33</f>
        <v>761536.65</v>
      </c>
      <c r="AW95" s="76">
        <f>'UHK-FIM  1 - SO-01-Vlastn...'!J34</f>
        <v>0</v>
      </c>
      <c r="AX95" s="76">
        <f>'UHK-FIM  1 - SO-01-Vlastn...'!J35</f>
        <v>0</v>
      </c>
      <c r="AY95" s="76">
        <f>'UHK-FIM  1 - SO-01-Vlastn...'!J36</f>
        <v>0</v>
      </c>
      <c r="AZ95" s="76">
        <f>'UHK-FIM  1 - SO-01-Vlastn...'!F33</f>
        <v>3626365</v>
      </c>
      <c r="BA95" s="76">
        <f>'UHK-FIM  1 - SO-01-Vlastn...'!F34</f>
        <v>0</v>
      </c>
      <c r="BB95" s="76">
        <f>'UHK-FIM  1 - SO-01-Vlastn...'!F35</f>
        <v>0</v>
      </c>
      <c r="BC95" s="76">
        <f>'UHK-FIM  1 - SO-01-Vlastn...'!F36</f>
        <v>0</v>
      </c>
      <c r="BD95" s="78">
        <f>'UHK-FIM  1 - SO-01-Vlastn...'!F37</f>
        <v>0</v>
      </c>
      <c r="BT95" s="79" t="s">
        <v>81</v>
      </c>
      <c r="BV95" s="79" t="s">
        <v>75</v>
      </c>
      <c r="BW95" s="79" t="s">
        <v>82</v>
      </c>
      <c r="BX95" s="79" t="s">
        <v>5</v>
      </c>
      <c r="CL95" s="79" t="s">
        <v>1</v>
      </c>
      <c r="CM95" s="79" t="s">
        <v>83</v>
      </c>
    </row>
    <row r="96" spans="1:91" s="1" customFormat="1" ht="30" customHeight="1">
      <c r="B96" s="30"/>
      <c r="AR96" s="30"/>
    </row>
    <row r="97" spans="2:44" s="1" customFormat="1" ht="6.95" customHeight="1"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30"/>
    </row>
  </sheetData>
  <sheetProtection algorithmName="SHA-512" hashValue="4JVpLsMc0v5iNW/Y1O5ligKeh9eL9P/nkbDlFf13xssWtJkl2RpbP8z/DH2+5mnQPsGw1FJUtIyHNUzrhlAAnA==" saltValue="VI9N1ZPmdX5hZ/Yjn8sB7LWxZ6VQq7k/YzmLl1OKTCmV9U+s1QjYyuy5TiZvoHfenL0KoU0LJ7YLs54sPHF5dA==" spinCount="100000" sheet="1" objects="1" scenarios="1" formatColumns="0" formatRows="0"/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AK31:AO31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UHK-FIM  1 - SO-01-Vlast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50"/>
  <sheetViews>
    <sheetView showGridLines="0" tabSelected="1" workbookViewId="0">
      <selection activeCell="K352" sqref="K35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5" t="s">
        <v>82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5" customHeight="1">
      <c r="B4" s="18"/>
      <c r="D4" s="19" t="s">
        <v>84</v>
      </c>
      <c r="L4" s="18"/>
      <c r="M4" s="80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0" t="str">
        <f>'Rekapitulace stavby'!K6</f>
        <v>Stavební úpravy sociál. zázemí  FIM</v>
      </c>
      <c r="F7" s="211"/>
      <c r="G7" s="211"/>
      <c r="H7" s="211"/>
      <c r="L7" s="18"/>
    </row>
    <row r="8" spans="2:46" s="1" customFormat="1" ht="12" customHeight="1">
      <c r="B8" s="30"/>
      <c r="D8" s="25" t="s">
        <v>85</v>
      </c>
      <c r="L8" s="30"/>
    </row>
    <row r="9" spans="2:46" s="1" customFormat="1" ht="16.5" customHeight="1">
      <c r="B9" s="30"/>
      <c r="E9" s="200" t="s">
        <v>86</v>
      </c>
      <c r="F9" s="209"/>
      <c r="G9" s="209"/>
      <c r="H9" s="209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14</v>
      </c>
      <c r="I12" s="25" t="s">
        <v>21</v>
      </c>
      <c r="J12" s="49">
        <f>'Rekapitulace stavby'!AN8</f>
        <v>44857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22</v>
      </c>
      <c r="I14" s="25" t="s">
        <v>23</v>
      </c>
      <c r="J14" s="23" t="s">
        <v>1</v>
      </c>
      <c r="L14" s="30"/>
    </row>
    <row r="15" spans="2:46" s="1" customFormat="1" ht="18" customHeight="1">
      <c r="B15" s="30"/>
      <c r="E15" s="23" t="s">
        <v>24</v>
      </c>
      <c r="I15" s="25" t="s">
        <v>25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26</v>
      </c>
      <c r="I17" s="25" t="s">
        <v>23</v>
      </c>
      <c r="J17" s="26" t="str">
        <f>'Rekapitulace stavby'!AN13</f>
        <v>26001381</v>
      </c>
      <c r="L17" s="30"/>
    </row>
    <row r="18" spans="2:12" s="1" customFormat="1" ht="18" customHeight="1">
      <c r="B18" s="30"/>
      <c r="E18" s="212" t="str">
        <f>'Rekapitulace stavby'!E14</f>
        <v>ERAMONT s.r.o.</v>
      </c>
      <c r="F18" s="174"/>
      <c r="G18" s="174"/>
      <c r="H18" s="174"/>
      <c r="I18" s="25" t="s">
        <v>25</v>
      </c>
      <c r="J18" s="26" t="str">
        <f>'Rekapitulace stavby'!AN14</f>
        <v>CZ26001381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27</v>
      </c>
      <c r="I20" s="25" t="s">
        <v>23</v>
      </c>
      <c r="J20" s="23" t="s">
        <v>1</v>
      </c>
      <c r="L20" s="30"/>
    </row>
    <row r="21" spans="2:12" s="1" customFormat="1" ht="18" customHeight="1">
      <c r="B21" s="30"/>
      <c r="E21" s="23" t="s">
        <v>28</v>
      </c>
      <c r="I21" s="25" t="s">
        <v>25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30</v>
      </c>
      <c r="I23" s="25" t="s">
        <v>23</v>
      </c>
      <c r="J23" s="23" t="s">
        <v>1</v>
      </c>
      <c r="L23" s="30"/>
    </row>
    <row r="24" spans="2:12" s="1" customFormat="1" ht="18" customHeight="1">
      <c r="B24" s="30"/>
      <c r="E24" s="23" t="s">
        <v>31</v>
      </c>
      <c r="I24" s="25" t="s">
        <v>25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32</v>
      </c>
      <c r="L26" s="30"/>
    </row>
    <row r="27" spans="2:12" s="7" customFormat="1" ht="16.5" customHeight="1">
      <c r="B27" s="81"/>
      <c r="E27" s="179" t="s">
        <v>1</v>
      </c>
      <c r="F27" s="179"/>
      <c r="G27" s="179"/>
      <c r="H27" s="179"/>
      <c r="L27" s="81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0"/>
      <c r="E29" s="50"/>
      <c r="F29" s="50"/>
      <c r="G29" s="50"/>
      <c r="H29" s="50"/>
      <c r="I29" s="50"/>
      <c r="J29" s="50"/>
      <c r="K29" s="50"/>
      <c r="L29" s="30"/>
    </row>
    <row r="30" spans="2:12" s="1" customFormat="1" ht="25.35" customHeight="1">
      <c r="B30" s="30"/>
      <c r="D30" s="82" t="s">
        <v>33</v>
      </c>
      <c r="J30" s="62">
        <f>ROUND(J139, 2)</f>
        <v>3626365</v>
      </c>
      <c r="L30" s="30"/>
    </row>
    <row r="31" spans="2:12" s="1" customFormat="1" ht="6.95" customHeight="1">
      <c r="B31" s="30"/>
      <c r="D31" s="50"/>
      <c r="E31" s="50"/>
      <c r="F31" s="50"/>
      <c r="G31" s="50"/>
      <c r="H31" s="50"/>
      <c r="I31" s="50"/>
      <c r="J31" s="50"/>
      <c r="K31" s="50"/>
      <c r="L31" s="30"/>
    </row>
    <row r="32" spans="2:12" s="1" customFormat="1" ht="14.45" customHeight="1">
      <c r="B32" s="30"/>
      <c r="F32" s="83" t="s">
        <v>35</v>
      </c>
      <c r="I32" s="83" t="s">
        <v>34</v>
      </c>
      <c r="J32" s="83" t="s">
        <v>36</v>
      </c>
      <c r="L32" s="30"/>
    </row>
    <row r="33" spans="2:12" s="1" customFormat="1" ht="14.45" customHeight="1">
      <c r="B33" s="30"/>
      <c r="D33" s="84" t="s">
        <v>37</v>
      </c>
      <c r="E33" s="25" t="s">
        <v>38</v>
      </c>
      <c r="F33" s="85">
        <f>ROUND((SUM(BE139:BE349)),  2)</f>
        <v>3626365</v>
      </c>
      <c r="I33" s="86">
        <v>0.21</v>
      </c>
      <c r="J33" s="85">
        <f>ROUND(((SUM(BE139:BE349))*I33),  2)</f>
        <v>761536.65</v>
      </c>
      <c r="L33" s="30"/>
    </row>
    <row r="34" spans="2:12" s="1" customFormat="1" ht="14.45" customHeight="1">
      <c r="B34" s="30"/>
      <c r="E34" s="25" t="s">
        <v>39</v>
      </c>
      <c r="F34" s="85">
        <f>ROUND((SUM(BF139:BF349)),  2)</f>
        <v>0</v>
      </c>
      <c r="I34" s="86">
        <v>0.15</v>
      </c>
      <c r="J34" s="85">
        <f>ROUND(((SUM(BF139:BF349))*I34),  2)</f>
        <v>0</v>
      </c>
      <c r="L34" s="30"/>
    </row>
    <row r="35" spans="2:12" s="1" customFormat="1" ht="14.45" hidden="1" customHeight="1">
      <c r="B35" s="30"/>
      <c r="E35" s="25" t="s">
        <v>40</v>
      </c>
      <c r="F35" s="85">
        <f>ROUND((SUM(BG139:BG349)),  2)</f>
        <v>0</v>
      </c>
      <c r="I35" s="86">
        <v>0.21</v>
      </c>
      <c r="J35" s="85">
        <f>0</f>
        <v>0</v>
      </c>
      <c r="L35" s="30"/>
    </row>
    <row r="36" spans="2:12" s="1" customFormat="1" ht="14.45" hidden="1" customHeight="1">
      <c r="B36" s="30"/>
      <c r="E36" s="25" t="s">
        <v>41</v>
      </c>
      <c r="F36" s="85">
        <f>ROUND((SUM(BH139:BH349)),  2)</f>
        <v>0</v>
      </c>
      <c r="I36" s="86">
        <v>0.15</v>
      </c>
      <c r="J36" s="85">
        <f>0</f>
        <v>0</v>
      </c>
      <c r="L36" s="30"/>
    </row>
    <row r="37" spans="2:12" s="1" customFormat="1" ht="14.45" hidden="1" customHeight="1">
      <c r="B37" s="30"/>
      <c r="E37" s="25" t="s">
        <v>42</v>
      </c>
      <c r="F37" s="85">
        <f>ROUND((SUM(BI139:BI349)),  2)</f>
        <v>0</v>
      </c>
      <c r="I37" s="86">
        <v>0</v>
      </c>
      <c r="J37" s="85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7"/>
      <c r="D39" s="88" t="s">
        <v>43</v>
      </c>
      <c r="E39" s="53"/>
      <c r="F39" s="53"/>
      <c r="G39" s="89" t="s">
        <v>44</v>
      </c>
      <c r="H39" s="90" t="s">
        <v>45</v>
      </c>
      <c r="I39" s="53"/>
      <c r="J39" s="91">
        <f>SUM(J30:J37)</f>
        <v>4387901.6500000004</v>
      </c>
      <c r="K39" s="92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8" t="s">
        <v>46</v>
      </c>
      <c r="E50" s="39"/>
      <c r="F50" s="39"/>
      <c r="G50" s="38" t="s">
        <v>47</v>
      </c>
      <c r="H50" s="39"/>
      <c r="I50" s="39"/>
      <c r="J50" s="39"/>
      <c r="K50" s="39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0" t="s">
        <v>48</v>
      </c>
      <c r="E61" s="32"/>
      <c r="F61" s="93" t="s">
        <v>49</v>
      </c>
      <c r="G61" s="40" t="s">
        <v>48</v>
      </c>
      <c r="H61" s="32"/>
      <c r="I61" s="32"/>
      <c r="J61" s="94" t="s">
        <v>49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8" t="s">
        <v>50</v>
      </c>
      <c r="E65" s="39"/>
      <c r="F65" s="39"/>
      <c r="G65" s="38" t="s">
        <v>51</v>
      </c>
      <c r="H65" s="39"/>
      <c r="I65" s="39"/>
      <c r="J65" s="39"/>
      <c r="K65" s="39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0" t="s">
        <v>48</v>
      </c>
      <c r="E76" s="32"/>
      <c r="F76" s="93" t="s">
        <v>49</v>
      </c>
      <c r="G76" s="40" t="s">
        <v>48</v>
      </c>
      <c r="H76" s="32"/>
      <c r="I76" s="32"/>
      <c r="J76" s="94" t="s">
        <v>49</v>
      </c>
      <c r="K76" s="32"/>
      <c r="L76" s="30"/>
    </row>
    <row r="77" spans="2:12" s="1" customFormat="1" ht="14.4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0"/>
    </row>
    <row r="81" spans="2:47" s="1" customFormat="1" ht="6.95" hidden="1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0"/>
    </row>
    <row r="82" spans="2:47" s="1" customFormat="1" ht="24.95" hidden="1" customHeight="1">
      <c r="B82" s="30"/>
      <c r="C82" s="19" t="s">
        <v>87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16</v>
      </c>
      <c r="L84" s="30"/>
    </row>
    <row r="85" spans="2:47" s="1" customFormat="1" ht="16.5" hidden="1" customHeight="1">
      <c r="B85" s="30"/>
      <c r="E85" s="210" t="str">
        <f>E7</f>
        <v>Stavební úpravy sociál. zázemí  FIM</v>
      </c>
      <c r="F85" s="211"/>
      <c r="G85" s="211"/>
      <c r="H85" s="211"/>
      <c r="L85" s="30"/>
    </row>
    <row r="86" spans="2:47" s="1" customFormat="1" ht="12" hidden="1" customHeight="1">
      <c r="B86" s="30"/>
      <c r="C86" s="25" t="s">
        <v>85</v>
      </c>
      <c r="L86" s="30"/>
    </row>
    <row r="87" spans="2:47" s="1" customFormat="1" ht="16.5" hidden="1" customHeight="1">
      <c r="B87" s="30"/>
      <c r="E87" s="200" t="str">
        <f>E9</f>
        <v>UHK-FIM  1 - SO-01-Vlastní objekt-III.etapa</v>
      </c>
      <c r="F87" s="209"/>
      <c r="G87" s="209"/>
      <c r="H87" s="209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20</v>
      </c>
      <c r="F89" s="23" t="str">
        <f>F12</f>
        <v>UHK-FIM</v>
      </c>
      <c r="I89" s="25" t="s">
        <v>21</v>
      </c>
      <c r="J89" s="49">
        <f>IF(J12="","",J12)</f>
        <v>44857</v>
      </c>
      <c r="L89" s="30"/>
    </row>
    <row r="90" spans="2:47" s="1" customFormat="1" ht="6.95" hidden="1" customHeight="1">
      <c r="B90" s="30"/>
      <c r="L90" s="30"/>
    </row>
    <row r="91" spans="2:47" s="1" customFormat="1" ht="40.15" hidden="1" customHeight="1">
      <c r="B91" s="30"/>
      <c r="C91" s="25" t="s">
        <v>22</v>
      </c>
      <c r="F91" s="23" t="str">
        <f>E15</f>
        <v>UHK,Hradecká 1249/6 50003 Hradec Králové</v>
      </c>
      <c r="I91" s="25" t="s">
        <v>27</v>
      </c>
      <c r="J91" s="28" t="str">
        <f>E21</f>
        <v>Gebas atelier architects Hradec Králové</v>
      </c>
      <c r="L91" s="30"/>
    </row>
    <row r="92" spans="2:47" s="1" customFormat="1" ht="15.2" hidden="1" customHeight="1">
      <c r="B92" s="30"/>
      <c r="C92" s="25" t="s">
        <v>26</v>
      </c>
      <c r="F92" s="23" t="str">
        <f>IF(E18="","",E18)</f>
        <v>ERAMONT s.r.o.</v>
      </c>
      <c r="I92" s="25" t="s">
        <v>30</v>
      </c>
      <c r="J92" s="28" t="str">
        <f>E24</f>
        <v>Ing.Pavel Michálek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95" t="s">
        <v>88</v>
      </c>
      <c r="D94" s="87"/>
      <c r="E94" s="87"/>
      <c r="F94" s="87"/>
      <c r="G94" s="87"/>
      <c r="H94" s="87"/>
      <c r="I94" s="87"/>
      <c r="J94" s="96" t="s">
        <v>89</v>
      </c>
      <c r="K94" s="87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97" t="s">
        <v>90</v>
      </c>
      <c r="J96" s="62">
        <f>J139</f>
        <v>3626365</v>
      </c>
      <c r="L96" s="30"/>
      <c r="AU96" s="15" t="s">
        <v>91</v>
      </c>
    </row>
    <row r="97" spans="2:12" s="8" customFormat="1" ht="24.95" hidden="1" customHeight="1">
      <c r="B97" s="98"/>
      <c r="D97" s="99" t="s">
        <v>92</v>
      </c>
      <c r="E97" s="100"/>
      <c r="F97" s="100"/>
      <c r="G97" s="100"/>
      <c r="H97" s="100"/>
      <c r="I97" s="100"/>
      <c r="J97" s="101">
        <f>J140</f>
        <v>295873.18</v>
      </c>
      <c r="L97" s="98"/>
    </row>
    <row r="98" spans="2:12" s="9" customFormat="1" ht="19.899999999999999" hidden="1" customHeight="1">
      <c r="B98" s="102"/>
      <c r="D98" s="103" t="s">
        <v>93</v>
      </c>
      <c r="E98" s="104"/>
      <c r="F98" s="104"/>
      <c r="G98" s="104"/>
      <c r="H98" s="104"/>
      <c r="I98" s="104"/>
      <c r="J98" s="105">
        <f>J141</f>
        <v>11760</v>
      </c>
      <c r="L98" s="102"/>
    </row>
    <row r="99" spans="2:12" s="9" customFormat="1" ht="19.899999999999999" hidden="1" customHeight="1">
      <c r="B99" s="102"/>
      <c r="D99" s="103" t="s">
        <v>94</v>
      </c>
      <c r="E99" s="104"/>
      <c r="F99" s="104"/>
      <c r="G99" s="104"/>
      <c r="H99" s="104"/>
      <c r="I99" s="104"/>
      <c r="J99" s="105">
        <f>J144</f>
        <v>27449.91</v>
      </c>
      <c r="L99" s="102"/>
    </row>
    <row r="100" spans="2:12" s="9" customFormat="1" ht="19.899999999999999" hidden="1" customHeight="1">
      <c r="B100" s="102"/>
      <c r="D100" s="103" t="s">
        <v>95</v>
      </c>
      <c r="E100" s="104"/>
      <c r="F100" s="104"/>
      <c r="G100" s="104"/>
      <c r="H100" s="104"/>
      <c r="I100" s="104"/>
      <c r="J100" s="105">
        <f>J149</f>
        <v>108567.94999999998</v>
      </c>
      <c r="L100" s="102"/>
    </row>
    <row r="101" spans="2:12" s="9" customFormat="1" ht="19.899999999999999" hidden="1" customHeight="1">
      <c r="B101" s="102"/>
      <c r="D101" s="103" t="s">
        <v>96</v>
      </c>
      <c r="E101" s="104"/>
      <c r="F101" s="104"/>
      <c r="G101" s="104"/>
      <c r="H101" s="104"/>
      <c r="I101" s="104"/>
      <c r="J101" s="105">
        <f>J174</f>
        <v>122731.3</v>
      </c>
      <c r="L101" s="102"/>
    </row>
    <row r="102" spans="2:12" s="9" customFormat="1" ht="19.899999999999999" hidden="1" customHeight="1">
      <c r="B102" s="102"/>
      <c r="D102" s="103" t="s">
        <v>97</v>
      </c>
      <c r="E102" s="104"/>
      <c r="F102" s="104"/>
      <c r="G102" s="104"/>
      <c r="H102" s="104"/>
      <c r="I102" s="104"/>
      <c r="J102" s="105">
        <f>J180</f>
        <v>25364.02</v>
      </c>
      <c r="L102" s="102"/>
    </row>
    <row r="103" spans="2:12" s="8" customFormat="1" ht="24.95" hidden="1" customHeight="1">
      <c r="B103" s="98"/>
      <c r="D103" s="99" t="s">
        <v>98</v>
      </c>
      <c r="E103" s="100"/>
      <c r="F103" s="100"/>
      <c r="G103" s="100"/>
      <c r="H103" s="100"/>
      <c r="I103" s="100"/>
      <c r="J103" s="101">
        <f>J183</f>
        <v>3155490</v>
      </c>
      <c r="L103" s="98"/>
    </row>
    <row r="104" spans="2:12" s="9" customFormat="1" ht="19.899999999999999" hidden="1" customHeight="1">
      <c r="B104" s="102"/>
      <c r="D104" s="103" t="s">
        <v>99</v>
      </c>
      <c r="E104" s="104"/>
      <c r="F104" s="104"/>
      <c r="G104" s="104"/>
      <c r="H104" s="104"/>
      <c r="I104" s="104"/>
      <c r="J104" s="105">
        <f>J184</f>
        <v>15907.58</v>
      </c>
      <c r="L104" s="102"/>
    </row>
    <row r="105" spans="2:12" s="9" customFormat="1" ht="19.899999999999999" hidden="1" customHeight="1">
      <c r="B105" s="102"/>
      <c r="D105" s="103" t="s">
        <v>100</v>
      </c>
      <c r="E105" s="104"/>
      <c r="F105" s="104"/>
      <c r="G105" s="104"/>
      <c r="H105" s="104"/>
      <c r="I105" s="104"/>
      <c r="J105" s="105">
        <f>J201</f>
        <v>879336.34</v>
      </c>
      <c r="L105" s="102"/>
    </row>
    <row r="106" spans="2:12" s="9" customFormat="1" ht="19.899999999999999" hidden="1" customHeight="1">
      <c r="B106" s="102"/>
      <c r="D106" s="103" t="s">
        <v>101</v>
      </c>
      <c r="E106" s="104"/>
      <c r="F106" s="104"/>
      <c r="G106" s="104"/>
      <c r="H106" s="104"/>
      <c r="I106" s="104"/>
      <c r="J106" s="105">
        <f>J240</f>
        <v>38579.69</v>
      </c>
      <c r="L106" s="102"/>
    </row>
    <row r="107" spans="2:12" s="9" customFormat="1" ht="19.899999999999999" hidden="1" customHeight="1">
      <c r="B107" s="102"/>
      <c r="D107" s="103" t="s">
        <v>102</v>
      </c>
      <c r="E107" s="104"/>
      <c r="F107" s="104"/>
      <c r="G107" s="104"/>
      <c r="H107" s="104"/>
      <c r="I107" s="104"/>
      <c r="J107" s="105">
        <f>J246</f>
        <v>14720</v>
      </c>
      <c r="L107" s="102"/>
    </row>
    <row r="108" spans="2:12" s="9" customFormat="1" ht="19.899999999999999" hidden="1" customHeight="1">
      <c r="B108" s="102"/>
      <c r="D108" s="103" t="s">
        <v>103</v>
      </c>
      <c r="E108" s="104"/>
      <c r="F108" s="104"/>
      <c r="G108" s="104"/>
      <c r="H108" s="104"/>
      <c r="I108" s="104"/>
      <c r="J108" s="105">
        <f>J249</f>
        <v>75474</v>
      </c>
      <c r="L108" s="102"/>
    </row>
    <row r="109" spans="2:12" s="9" customFormat="1" ht="19.899999999999999" hidden="1" customHeight="1">
      <c r="B109" s="102"/>
      <c r="D109" s="103" t="s">
        <v>104</v>
      </c>
      <c r="E109" s="104"/>
      <c r="F109" s="104"/>
      <c r="G109" s="104"/>
      <c r="H109" s="104"/>
      <c r="I109" s="104"/>
      <c r="J109" s="105">
        <f>J251</f>
        <v>23528</v>
      </c>
      <c r="L109" s="102"/>
    </row>
    <row r="110" spans="2:12" s="9" customFormat="1" ht="19.899999999999999" hidden="1" customHeight="1">
      <c r="B110" s="102"/>
      <c r="D110" s="103" t="s">
        <v>105</v>
      </c>
      <c r="E110" s="104"/>
      <c r="F110" s="104"/>
      <c r="G110" s="104"/>
      <c r="H110" s="104"/>
      <c r="I110" s="104"/>
      <c r="J110" s="105">
        <f>J256</f>
        <v>385099.97</v>
      </c>
      <c r="L110" s="102"/>
    </row>
    <row r="111" spans="2:12" s="9" customFormat="1" ht="19.899999999999999" hidden="1" customHeight="1">
      <c r="B111" s="102"/>
      <c r="D111" s="103" t="s">
        <v>106</v>
      </c>
      <c r="E111" s="104"/>
      <c r="F111" s="104"/>
      <c r="G111" s="104"/>
      <c r="H111" s="104"/>
      <c r="I111" s="104"/>
      <c r="J111" s="105">
        <f>J276</f>
        <v>503341.62</v>
      </c>
      <c r="L111" s="102"/>
    </row>
    <row r="112" spans="2:12" s="9" customFormat="1" ht="19.899999999999999" hidden="1" customHeight="1">
      <c r="B112" s="102"/>
      <c r="D112" s="103" t="s">
        <v>107</v>
      </c>
      <c r="E112" s="104"/>
      <c r="F112" s="104"/>
      <c r="G112" s="104"/>
      <c r="H112" s="104"/>
      <c r="I112" s="104"/>
      <c r="J112" s="105">
        <f>J298</f>
        <v>609593.13</v>
      </c>
      <c r="L112" s="102"/>
    </row>
    <row r="113" spans="2:12" s="9" customFormat="1" ht="19.899999999999999" hidden="1" customHeight="1">
      <c r="B113" s="102"/>
      <c r="D113" s="103" t="s">
        <v>108</v>
      </c>
      <c r="E113" s="104"/>
      <c r="F113" s="104"/>
      <c r="G113" s="104"/>
      <c r="H113" s="104"/>
      <c r="I113" s="104"/>
      <c r="J113" s="105">
        <f>J314</f>
        <v>543303.51</v>
      </c>
      <c r="L113" s="102"/>
    </row>
    <row r="114" spans="2:12" s="9" customFormat="1" ht="19.899999999999999" hidden="1" customHeight="1">
      <c r="B114" s="102"/>
      <c r="D114" s="103" t="s">
        <v>109</v>
      </c>
      <c r="E114" s="104"/>
      <c r="F114" s="104"/>
      <c r="G114" s="104"/>
      <c r="H114" s="104"/>
      <c r="I114" s="104"/>
      <c r="J114" s="105">
        <f>J328</f>
        <v>66606.16</v>
      </c>
      <c r="L114" s="102"/>
    </row>
    <row r="115" spans="2:12" s="8" customFormat="1" ht="24.95" hidden="1" customHeight="1">
      <c r="B115" s="98"/>
      <c r="D115" s="99" t="s">
        <v>110</v>
      </c>
      <c r="E115" s="100"/>
      <c r="F115" s="100"/>
      <c r="G115" s="100"/>
      <c r="H115" s="100"/>
      <c r="I115" s="100"/>
      <c r="J115" s="101">
        <f>J335</f>
        <v>48000</v>
      </c>
      <c r="L115" s="98"/>
    </row>
    <row r="116" spans="2:12" s="8" customFormat="1" ht="24.95" hidden="1" customHeight="1">
      <c r="B116" s="98"/>
      <c r="D116" s="99" t="s">
        <v>111</v>
      </c>
      <c r="E116" s="100"/>
      <c r="F116" s="100"/>
      <c r="G116" s="100"/>
      <c r="H116" s="100"/>
      <c r="I116" s="100"/>
      <c r="J116" s="101">
        <f>J337</f>
        <v>127001.82</v>
      </c>
      <c r="L116" s="98"/>
    </row>
    <row r="117" spans="2:12" s="9" customFormat="1" ht="19.899999999999999" hidden="1" customHeight="1">
      <c r="B117" s="102"/>
      <c r="D117" s="103" t="s">
        <v>112</v>
      </c>
      <c r="E117" s="104"/>
      <c r="F117" s="104"/>
      <c r="G117" s="104"/>
      <c r="H117" s="104"/>
      <c r="I117" s="104"/>
      <c r="J117" s="105">
        <f>J338</f>
        <v>5000</v>
      </c>
      <c r="L117" s="102"/>
    </row>
    <row r="118" spans="2:12" s="9" customFormat="1" ht="19.899999999999999" hidden="1" customHeight="1">
      <c r="B118" s="102"/>
      <c r="D118" s="103" t="s">
        <v>113</v>
      </c>
      <c r="E118" s="104"/>
      <c r="F118" s="104"/>
      <c r="G118" s="104"/>
      <c r="H118" s="104"/>
      <c r="I118" s="104"/>
      <c r="J118" s="105">
        <f>J340</f>
        <v>5000</v>
      </c>
      <c r="L118" s="102"/>
    </row>
    <row r="119" spans="2:12" s="9" customFormat="1" ht="19.899999999999999" hidden="1" customHeight="1">
      <c r="B119" s="102"/>
      <c r="D119" s="103" t="s">
        <v>114</v>
      </c>
      <c r="E119" s="104"/>
      <c r="F119" s="104"/>
      <c r="G119" s="104"/>
      <c r="H119" s="104"/>
      <c r="I119" s="104"/>
      <c r="J119" s="105">
        <f>J342</f>
        <v>117001.82</v>
      </c>
      <c r="L119" s="102"/>
    </row>
    <row r="120" spans="2:12" s="1" customFormat="1" ht="21.75" hidden="1" customHeight="1">
      <c r="B120" s="30"/>
      <c r="L120" s="30"/>
    </row>
    <row r="121" spans="2:12" s="1" customFormat="1" ht="6.95" hidden="1" customHeight="1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0"/>
    </row>
    <row r="122" spans="2:12" hidden="1"/>
    <row r="123" spans="2:12" hidden="1"/>
    <row r="124" spans="2:12" hidden="1"/>
    <row r="125" spans="2:12" s="1" customFormat="1" ht="6.95" customHeight="1"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30"/>
    </row>
    <row r="126" spans="2:12" s="1" customFormat="1" ht="24.95" customHeight="1">
      <c r="B126" s="30"/>
      <c r="C126" s="19" t="s">
        <v>115</v>
      </c>
      <c r="L126" s="30"/>
    </row>
    <row r="127" spans="2:12" s="1" customFormat="1" ht="6.95" customHeight="1">
      <c r="B127" s="30"/>
      <c r="L127" s="30"/>
    </row>
    <row r="128" spans="2:12" s="1" customFormat="1" ht="12" customHeight="1">
      <c r="B128" s="30"/>
      <c r="C128" s="25" t="s">
        <v>16</v>
      </c>
      <c r="L128" s="30"/>
    </row>
    <row r="129" spans="2:65" s="1" customFormat="1" ht="16.5" customHeight="1">
      <c r="B129" s="30"/>
      <c r="E129" s="210" t="str">
        <f>E7</f>
        <v>Stavební úpravy sociál. zázemí  FIM</v>
      </c>
      <c r="F129" s="211"/>
      <c r="G129" s="211"/>
      <c r="H129" s="211"/>
      <c r="L129" s="30"/>
    </row>
    <row r="130" spans="2:65" s="1" customFormat="1" ht="12" customHeight="1">
      <c r="B130" s="30"/>
      <c r="C130" s="25" t="s">
        <v>85</v>
      </c>
      <c r="L130" s="30"/>
    </row>
    <row r="131" spans="2:65" s="1" customFormat="1" ht="16.5" customHeight="1">
      <c r="B131" s="30"/>
      <c r="E131" s="200" t="str">
        <f>E9</f>
        <v>UHK-FIM  1 - SO-01-Vlastní objekt-III.etapa</v>
      </c>
      <c r="F131" s="209"/>
      <c r="G131" s="209"/>
      <c r="H131" s="209"/>
      <c r="L131" s="30"/>
    </row>
    <row r="132" spans="2:65" s="1" customFormat="1" ht="6.95" customHeight="1">
      <c r="B132" s="30"/>
      <c r="L132" s="30"/>
    </row>
    <row r="133" spans="2:65" s="1" customFormat="1" ht="12" customHeight="1">
      <c r="B133" s="30"/>
      <c r="C133" s="25" t="s">
        <v>20</v>
      </c>
      <c r="F133" s="23" t="str">
        <f>F12</f>
        <v>UHK-FIM</v>
      </c>
      <c r="I133" s="25" t="s">
        <v>21</v>
      </c>
      <c r="J133" s="49">
        <f>IF(J12="","",J12)</f>
        <v>44857</v>
      </c>
      <c r="L133" s="30"/>
    </row>
    <row r="134" spans="2:65" s="1" customFormat="1" ht="6.95" customHeight="1">
      <c r="B134" s="30"/>
      <c r="L134" s="30"/>
    </row>
    <row r="135" spans="2:65" s="1" customFormat="1" ht="40.15" customHeight="1">
      <c r="B135" s="30"/>
      <c r="C135" s="25" t="s">
        <v>22</v>
      </c>
      <c r="F135" s="23" t="str">
        <f>E15</f>
        <v>UHK,Hradecká 1249/6 50003 Hradec Králové</v>
      </c>
      <c r="I135" s="25" t="s">
        <v>27</v>
      </c>
      <c r="J135" s="28" t="str">
        <f>E21</f>
        <v>Gebas atelier architects Hradec Králové</v>
      </c>
      <c r="L135" s="30"/>
    </row>
    <row r="136" spans="2:65" s="1" customFormat="1" ht="15.2" customHeight="1">
      <c r="B136" s="30"/>
      <c r="C136" s="25" t="s">
        <v>26</v>
      </c>
      <c r="F136" s="23" t="str">
        <f>IF(E18="","",E18)</f>
        <v>ERAMONT s.r.o.</v>
      </c>
      <c r="I136" s="25" t="s">
        <v>30</v>
      </c>
      <c r="J136" s="28" t="str">
        <f>E24</f>
        <v>Ing.Pavel Michálek</v>
      </c>
      <c r="L136" s="30"/>
    </row>
    <row r="137" spans="2:65" s="1" customFormat="1" ht="10.35" customHeight="1">
      <c r="B137" s="30"/>
      <c r="L137" s="30"/>
    </row>
    <row r="138" spans="2:65" s="10" customFormat="1" ht="29.25" customHeight="1">
      <c r="B138" s="106"/>
      <c r="C138" s="107" t="s">
        <v>116</v>
      </c>
      <c r="D138" s="108" t="s">
        <v>58</v>
      </c>
      <c r="E138" s="108" t="s">
        <v>54</v>
      </c>
      <c r="F138" s="108" t="s">
        <v>55</v>
      </c>
      <c r="G138" s="108" t="s">
        <v>117</v>
      </c>
      <c r="H138" s="108" t="s">
        <v>118</v>
      </c>
      <c r="I138" s="108" t="s">
        <v>119</v>
      </c>
      <c r="J138" s="108" t="s">
        <v>89</v>
      </c>
      <c r="K138" s="109" t="s">
        <v>120</v>
      </c>
      <c r="L138" s="106"/>
      <c r="M138" s="55" t="s">
        <v>1</v>
      </c>
      <c r="N138" s="56" t="s">
        <v>37</v>
      </c>
      <c r="O138" s="56" t="s">
        <v>121</v>
      </c>
      <c r="P138" s="56" t="s">
        <v>122</v>
      </c>
      <c r="Q138" s="56" t="s">
        <v>123</v>
      </c>
      <c r="R138" s="56" t="s">
        <v>124</v>
      </c>
      <c r="S138" s="56" t="s">
        <v>125</v>
      </c>
      <c r="T138" s="57" t="s">
        <v>126</v>
      </c>
    </row>
    <row r="139" spans="2:65" s="1" customFormat="1" ht="22.9" customHeight="1">
      <c r="B139" s="30"/>
      <c r="C139" s="60" t="s">
        <v>127</v>
      </c>
      <c r="J139" s="110">
        <f>BK139</f>
        <v>3626365</v>
      </c>
      <c r="L139" s="30"/>
      <c r="M139" s="58"/>
      <c r="N139" s="50"/>
      <c r="O139" s="50"/>
      <c r="P139" s="111">
        <f>P140+P183+P335+P337</f>
        <v>0</v>
      </c>
      <c r="Q139" s="50"/>
      <c r="R139" s="111">
        <f>R140+R183+R335+R337</f>
        <v>29.247252790000001</v>
      </c>
      <c r="S139" s="50"/>
      <c r="T139" s="112">
        <f>T140+T183+T335+T337</f>
        <v>38.7636301</v>
      </c>
      <c r="AT139" s="15" t="s">
        <v>72</v>
      </c>
      <c r="AU139" s="15" t="s">
        <v>91</v>
      </c>
      <c r="BK139" s="113">
        <f>BK140+BK183+BK335+BK337</f>
        <v>3626365</v>
      </c>
    </row>
    <row r="140" spans="2:65" s="11" customFormat="1" ht="25.9" customHeight="1">
      <c r="B140" s="114"/>
      <c r="D140" s="115" t="s">
        <v>72</v>
      </c>
      <c r="E140" s="116" t="s">
        <v>128</v>
      </c>
      <c r="F140" s="116" t="s">
        <v>129</v>
      </c>
      <c r="I140" s="117"/>
      <c r="J140" s="118">
        <f>BK140</f>
        <v>295873.18</v>
      </c>
      <c r="L140" s="114"/>
      <c r="M140" s="119"/>
      <c r="P140" s="120">
        <f>P141+P144+P149+P174+P180</f>
        <v>0</v>
      </c>
      <c r="R140" s="120">
        <f>R141+R144+R149+R174+R180</f>
        <v>9.8115981000000012</v>
      </c>
      <c r="T140" s="121">
        <f>T141+T144+T149+T174+T180</f>
        <v>35.401172000000003</v>
      </c>
      <c r="AR140" s="115" t="s">
        <v>81</v>
      </c>
      <c r="AT140" s="122" t="s">
        <v>72</v>
      </c>
      <c r="AU140" s="122" t="s">
        <v>73</v>
      </c>
      <c r="AY140" s="115" t="s">
        <v>130</v>
      </c>
      <c r="BK140" s="123">
        <f>BK141+BK144+BK149+BK174+BK180</f>
        <v>295873.18</v>
      </c>
    </row>
    <row r="141" spans="2:65" s="11" customFormat="1" ht="22.9" customHeight="1">
      <c r="B141" s="114"/>
      <c r="D141" s="115" t="s">
        <v>72</v>
      </c>
      <c r="E141" s="124" t="s">
        <v>131</v>
      </c>
      <c r="F141" s="124" t="s">
        <v>132</v>
      </c>
      <c r="I141" s="117"/>
      <c r="J141" s="125">
        <f>BK141</f>
        <v>11760</v>
      </c>
      <c r="L141" s="114"/>
      <c r="M141" s="119"/>
      <c r="P141" s="120">
        <f>SUM(P142:P143)</f>
        <v>0</v>
      </c>
      <c r="R141" s="120">
        <f>SUM(R142:R143)</f>
        <v>1.9972400000000001</v>
      </c>
      <c r="T141" s="121">
        <f>SUM(T142:T143)</f>
        <v>0</v>
      </c>
      <c r="AR141" s="115" t="s">
        <v>81</v>
      </c>
      <c r="AT141" s="122" t="s">
        <v>72</v>
      </c>
      <c r="AU141" s="122" t="s">
        <v>81</v>
      </c>
      <c r="AY141" s="115" t="s">
        <v>130</v>
      </c>
      <c r="BK141" s="123">
        <f>SUM(BK142:BK143)</f>
        <v>11760</v>
      </c>
    </row>
    <row r="142" spans="2:65" s="1" customFormat="1" ht="33" customHeight="1">
      <c r="B142" s="30"/>
      <c r="C142" s="126" t="s">
        <v>81</v>
      </c>
      <c r="D142" s="126" t="s">
        <v>133</v>
      </c>
      <c r="E142" s="127" t="s">
        <v>134</v>
      </c>
      <c r="F142" s="128" t="s">
        <v>135</v>
      </c>
      <c r="G142" s="129" t="s">
        <v>136</v>
      </c>
      <c r="H142" s="130">
        <v>28</v>
      </c>
      <c r="I142" s="131">
        <v>420</v>
      </c>
      <c r="J142" s="132">
        <f>ROUND(I142*H142,2)</f>
        <v>11760</v>
      </c>
      <c r="K142" s="128" t="s">
        <v>137</v>
      </c>
      <c r="L142" s="30"/>
      <c r="M142" s="133" t="s">
        <v>1</v>
      </c>
      <c r="N142" s="134" t="s">
        <v>38</v>
      </c>
      <c r="P142" s="135">
        <f>O142*H142</f>
        <v>0</v>
      </c>
      <c r="Q142" s="135">
        <v>7.1330000000000005E-2</v>
      </c>
      <c r="R142" s="135">
        <f>Q142*H142</f>
        <v>1.9972400000000001</v>
      </c>
      <c r="S142" s="135">
        <v>0</v>
      </c>
      <c r="T142" s="136">
        <f>S142*H142</f>
        <v>0</v>
      </c>
      <c r="AR142" s="137" t="s">
        <v>138</v>
      </c>
      <c r="AT142" s="137" t="s">
        <v>133</v>
      </c>
      <c r="AU142" s="137" t="s">
        <v>83</v>
      </c>
      <c r="AY142" s="15" t="s">
        <v>130</v>
      </c>
      <c r="BE142" s="138">
        <f>IF(N142="základní",J142,0)</f>
        <v>11760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5" t="s">
        <v>81</v>
      </c>
      <c r="BK142" s="138">
        <f>ROUND(I142*H142,2)</f>
        <v>11760</v>
      </c>
      <c r="BL142" s="15" t="s">
        <v>138</v>
      </c>
      <c r="BM142" s="137" t="s">
        <v>139</v>
      </c>
    </row>
    <row r="143" spans="2:65" s="12" customFormat="1">
      <c r="B143" s="139"/>
      <c r="D143" s="140" t="s">
        <v>140</v>
      </c>
      <c r="E143" s="141" t="s">
        <v>1</v>
      </c>
      <c r="F143" s="142" t="s">
        <v>141</v>
      </c>
      <c r="H143" s="143">
        <v>28</v>
      </c>
      <c r="I143" s="144"/>
      <c r="L143" s="139"/>
      <c r="M143" s="145"/>
      <c r="T143" s="146"/>
      <c r="AT143" s="141" t="s">
        <v>140</v>
      </c>
      <c r="AU143" s="141" t="s">
        <v>83</v>
      </c>
      <c r="AV143" s="12" t="s">
        <v>83</v>
      </c>
      <c r="AW143" s="12" t="s">
        <v>29</v>
      </c>
      <c r="AX143" s="12" t="s">
        <v>81</v>
      </c>
      <c r="AY143" s="141" t="s">
        <v>130</v>
      </c>
    </row>
    <row r="144" spans="2:65" s="11" customFormat="1" ht="22.9" customHeight="1">
      <c r="B144" s="114"/>
      <c r="D144" s="115" t="s">
        <v>72</v>
      </c>
      <c r="E144" s="124" t="s">
        <v>142</v>
      </c>
      <c r="F144" s="124" t="s">
        <v>143</v>
      </c>
      <c r="I144" s="117"/>
      <c r="J144" s="125">
        <f>BK144</f>
        <v>27449.91</v>
      </c>
      <c r="L144" s="114"/>
      <c r="M144" s="119"/>
      <c r="P144" s="120">
        <f>SUM(P145:P148)</f>
        <v>0</v>
      </c>
      <c r="R144" s="120">
        <f>SUM(R145:R148)</f>
        <v>7.8023000000000007</v>
      </c>
      <c r="T144" s="121">
        <f>SUM(T145:T148)</f>
        <v>0</v>
      </c>
      <c r="AR144" s="115" t="s">
        <v>81</v>
      </c>
      <c r="AT144" s="122" t="s">
        <v>72</v>
      </c>
      <c r="AU144" s="122" t="s">
        <v>81</v>
      </c>
      <c r="AY144" s="115" t="s">
        <v>130</v>
      </c>
      <c r="BK144" s="123">
        <f>SUM(BK145:BK148)</f>
        <v>27449.91</v>
      </c>
    </row>
    <row r="145" spans="2:65" s="1" customFormat="1" ht="24.2" customHeight="1">
      <c r="B145" s="30"/>
      <c r="C145" s="126" t="s">
        <v>83</v>
      </c>
      <c r="D145" s="126" t="s">
        <v>133</v>
      </c>
      <c r="E145" s="127" t="s">
        <v>144</v>
      </c>
      <c r="F145" s="128" t="s">
        <v>145</v>
      </c>
      <c r="G145" s="129" t="s">
        <v>136</v>
      </c>
      <c r="H145" s="130">
        <v>70.930000000000007</v>
      </c>
      <c r="I145" s="131">
        <v>387</v>
      </c>
      <c r="J145" s="132">
        <f>ROUND(I145*H145,2)</f>
        <v>27449.91</v>
      </c>
      <c r="K145" s="128" t="s">
        <v>137</v>
      </c>
      <c r="L145" s="30"/>
      <c r="M145" s="133" t="s">
        <v>1</v>
      </c>
      <c r="N145" s="134" t="s">
        <v>38</v>
      </c>
      <c r="P145" s="135">
        <f>O145*H145</f>
        <v>0</v>
      </c>
      <c r="Q145" s="135">
        <v>0.11</v>
      </c>
      <c r="R145" s="135">
        <f>Q145*H145</f>
        <v>7.8023000000000007</v>
      </c>
      <c r="S145" s="135">
        <v>0</v>
      </c>
      <c r="T145" s="136">
        <f>S145*H145</f>
        <v>0</v>
      </c>
      <c r="AR145" s="137" t="s">
        <v>138</v>
      </c>
      <c r="AT145" s="137" t="s">
        <v>133</v>
      </c>
      <c r="AU145" s="137" t="s">
        <v>83</v>
      </c>
      <c r="AY145" s="15" t="s">
        <v>130</v>
      </c>
      <c r="BE145" s="138">
        <f>IF(N145="základní",J145,0)</f>
        <v>27449.91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5" t="s">
        <v>81</v>
      </c>
      <c r="BK145" s="138">
        <f>ROUND(I145*H145,2)</f>
        <v>27449.91</v>
      </c>
      <c r="BL145" s="15" t="s">
        <v>138</v>
      </c>
      <c r="BM145" s="137" t="s">
        <v>146</v>
      </c>
    </row>
    <row r="146" spans="2:65" s="12" customFormat="1">
      <c r="B146" s="139"/>
      <c r="D146" s="140" t="s">
        <v>140</v>
      </c>
      <c r="E146" s="141" t="s">
        <v>1</v>
      </c>
      <c r="F146" s="142" t="s">
        <v>147</v>
      </c>
      <c r="H146" s="143">
        <v>30.39</v>
      </c>
      <c r="I146" s="144"/>
      <c r="L146" s="139"/>
      <c r="M146" s="145"/>
      <c r="T146" s="146"/>
      <c r="AT146" s="141" t="s">
        <v>140</v>
      </c>
      <c r="AU146" s="141" t="s">
        <v>83</v>
      </c>
      <c r="AV146" s="12" t="s">
        <v>83</v>
      </c>
      <c r="AW146" s="12" t="s">
        <v>29</v>
      </c>
      <c r="AX146" s="12" t="s">
        <v>73</v>
      </c>
      <c r="AY146" s="141" t="s">
        <v>130</v>
      </c>
    </row>
    <row r="147" spans="2:65" s="12" customFormat="1">
      <c r="B147" s="139"/>
      <c r="D147" s="140" t="s">
        <v>140</v>
      </c>
      <c r="E147" s="141" t="s">
        <v>1</v>
      </c>
      <c r="F147" s="142" t="s">
        <v>148</v>
      </c>
      <c r="H147" s="143">
        <v>40.54</v>
      </c>
      <c r="I147" s="144"/>
      <c r="L147" s="139"/>
      <c r="M147" s="145"/>
      <c r="T147" s="146"/>
      <c r="AT147" s="141" t="s">
        <v>140</v>
      </c>
      <c r="AU147" s="141" t="s">
        <v>83</v>
      </c>
      <c r="AV147" s="12" t="s">
        <v>83</v>
      </c>
      <c r="AW147" s="12" t="s">
        <v>29</v>
      </c>
      <c r="AX147" s="12" t="s">
        <v>73</v>
      </c>
      <c r="AY147" s="141" t="s">
        <v>130</v>
      </c>
    </row>
    <row r="148" spans="2:65" s="13" customFormat="1">
      <c r="B148" s="147"/>
      <c r="D148" s="140" t="s">
        <v>140</v>
      </c>
      <c r="E148" s="148" t="s">
        <v>1</v>
      </c>
      <c r="F148" s="149" t="s">
        <v>149</v>
      </c>
      <c r="H148" s="150">
        <v>70.930000000000007</v>
      </c>
      <c r="I148" s="151"/>
      <c r="L148" s="147"/>
      <c r="M148" s="152"/>
      <c r="T148" s="153"/>
      <c r="AT148" s="148" t="s">
        <v>140</v>
      </c>
      <c r="AU148" s="148" t="s">
        <v>83</v>
      </c>
      <c r="AV148" s="13" t="s">
        <v>138</v>
      </c>
      <c r="AW148" s="13" t="s">
        <v>29</v>
      </c>
      <c r="AX148" s="13" t="s">
        <v>81</v>
      </c>
      <c r="AY148" s="148" t="s">
        <v>130</v>
      </c>
    </row>
    <row r="149" spans="2:65" s="11" customFormat="1" ht="22.9" customHeight="1">
      <c r="B149" s="114"/>
      <c r="D149" s="115" t="s">
        <v>72</v>
      </c>
      <c r="E149" s="124" t="s">
        <v>150</v>
      </c>
      <c r="F149" s="124" t="s">
        <v>151</v>
      </c>
      <c r="I149" s="117"/>
      <c r="J149" s="125">
        <f>BK149</f>
        <v>108567.94999999998</v>
      </c>
      <c r="L149" s="114"/>
      <c r="M149" s="119"/>
      <c r="P149" s="120">
        <f>SUM(P150:P173)</f>
        <v>0</v>
      </c>
      <c r="R149" s="120">
        <f>SUM(R150:R173)</f>
        <v>1.2058100000000002E-2</v>
      </c>
      <c r="T149" s="121">
        <f>SUM(T150:T173)</f>
        <v>35.401172000000003</v>
      </c>
      <c r="AR149" s="115" t="s">
        <v>81</v>
      </c>
      <c r="AT149" s="122" t="s">
        <v>72</v>
      </c>
      <c r="AU149" s="122" t="s">
        <v>81</v>
      </c>
      <c r="AY149" s="115" t="s">
        <v>130</v>
      </c>
      <c r="BK149" s="123">
        <f>SUM(BK150:BK173)</f>
        <v>108567.94999999998</v>
      </c>
    </row>
    <row r="150" spans="2:65" s="1" customFormat="1" ht="33" customHeight="1">
      <c r="B150" s="30"/>
      <c r="C150" s="126" t="s">
        <v>131</v>
      </c>
      <c r="D150" s="126" t="s">
        <v>133</v>
      </c>
      <c r="E150" s="127" t="s">
        <v>152</v>
      </c>
      <c r="F150" s="128" t="s">
        <v>153</v>
      </c>
      <c r="G150" s="129" t="s">
        <v>136</v>
      </c>
      <c r="H150" s="130">
        <v>70.930000000000007</v>
      </c>
      <c r="I150" s="131">
        <v>59.4</v>
      </c>
      <c r="J150" s="132">
        <f>ROUND(I150*H150,2)</f>
        <v>4213.24</v>
      </c>
      <c r="K150" s="128" t="s">
        <v>137</v>
      </c>
      <c r="L150" s="30"/>
      <c r="M150" s="133" t="s">
        <v>1</v>
      </c>
      <c r="N150" s="134" t="s">
        <v>38</v>
      </c>
      <c r="P150" s="135">
        <f>O150*H150</f>
        <v>0</v>
      </c>
      <c r="Q150" s="135">
        <v>1.2999999999999999E-4</v>
      </c>
      <c r="R150" s="135">
        <f>Q150*H150</f>
        <v>9.2209000000000006E-3</v>
      </c>
      <c r="S150" s="135">
        <v>0</v>
      </c>
      <c r="T150" s="136">
        <f>S150*H150</f>
        <v>0</v>
      </c>
      <c r="AR150" s="137" t="s">
        <v>138</v>
      </c>
      <c r="AT150" s="137" t="s">
        <v>133</v>
      </c>
      <c r="AU150" s="137" t="s">
        <v>83</v>
      </c>
      <c r="AY150" s="15" t="s">
        <v>130</v>
      </c>
      <c r="BE150" s="138">
        <f>IF(N150="základní",J150,0)</f>
        <v>4213.24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5" t="s">
        <v>81</v>
      </c>
      <c r="BK150" s="138">
        <f>ROUND(I150*H150,2)</f>
        <v>4213.24</v>
      </c>
      <c r="BL150" s="15" t="s">
        <v>138</v>
      </c>
      <c r="BM150" s="137" t="s">
        <v>154</v>
      </c>
    </row>
    <row r="151" spans="2:65" s="12" customFormat="1" ht="22.5">
      <c r="B151" s="139"/>
      <c r="D151" s="140" t="s">
        <v>140</v>
      </c>
      <c r="E151" s="141" t="s">
        <v>1</v>
      </c>
      <c r="F151" s="142" t="s">
        <v>155</v>
      </c>
      <c r="H151" s="143">
        <v>50.52</v>
      </c>
      <c r="I151" s="144"/>
      <c r="L151" s="139"/>
      <c r="M151" s="145"/>
      <c r="T151" s="146"/>
      <c r="AT151" s="141" t="s">
        <v>140</v>
      </c>
      <c r="AU151" s="141" t="s">
        <v>83</v>
      </c>
      <c r="AV151" s="12" t="s">
        <v>83</v>
      </c>
      <c r="AW151" s="12" t="s">
        <v>29</v>
      </c>
      <c r="AX151" s="12" t="s">
        <v>73</v>
      </c>
      <c r="AY151" s="141" t="s">
        <v>130</v>
      </c>
    </row>
    <row r="152" spans="2:65" s="12" customFormat="1">
      <c r="B152" s="139"/>
      <c r="D152" s="140" t="s">
        <v>140</v>
      </c>
      <c r="E152" s="141" t="s">
        <v>1</v>
      </c>
      <c r="F152" s="142" t="s">
        <v>156</v>
      </c>
      <c r="H152" s="143">
        <v>20.41</v>
      </c>
      <c r="I152" s="144"/>
      <c r="L152" s="139"/>
      <c r="M152" s="145"/>
      <c r="T152" s="146"/>
      <c r="AT152" s="141" t="s">
        <v>140</v>
      </c>
      <c r="AU152" s="141" t="s">
        <v>83</v>
      </c>
      <c r="AV152" s="12" t="s">
        <v>83</v>
      </c>
      <c r="AW152" s="12" t="s">
        <v>29</v>
      </c>
      <c r="AX152" s="12" t="s">
        <v>73</v>
      </c>
      <c r="AY152" s="141" t="s">
        <v>130</v>
      </c>
    </row>
    <row r="153" spans="2:65" s="13" customFormat="1">
      <c r="B153" s="147"/>
      <c r="D153" s="140" t="s">
        <v>140</v>
      </c>
      <c r="E153" s="148" t="s">
        <v>1</v>
      </c>
      <c r="F153" s="149" t="s">
        <v>149</v>
      </c>
      <c r="H153" s="150">
        <v>70.930000000000007</v>
      </c>
      <c r="I153" s="151"/>
      <c r="L153" s="147"/>
      <c r="M153" s="152"/>
      <c r="T153" s="153"/>
      <c r="AT153" s="148" t="s">
        <v>140</v>
      </c>
      <c r="AU153" s="148" t="s">
        <v>83</v>
      </c>
      <c r="AV153" s="13" t="s">
        <v>138</v>
      </c>
      <c r="AW153" s="13" t="s">
        <v>29</v>
      </c>
      <c r="AX153" s="13" t="s">
        <v>81</v>
      </c>
      <c r="AY153" s="148" t="s">
        <v>130</v>
      </c>
    </row>
    <row r="154" spans="2:65" s="1" customFormat="1" ht="24.2" customHeight="1">
      <c r="B154" s="30"/>
      <c r="C154" s="126" t="s">
        <v>138</v>
      </c>
      <c r="D154" s="126" t="s">
        <v>133</v>
      </c>
      <c r="E154" s="127" t="s">
        <v>157</v>
      </c>
      <c r="F154" s="128" t="s">
        <v>158</v>
      </c>
      <c r="G154" s="129" t="s">
        <v>136</v>
      </c>
      <c r="H154" s="130">
        <v>70.930000000000007</v>
      </c>
      <c r="I154" s="131">
        <v>158</v>
      </c>
      <c r="J154" s="132">
        <f>ROUND(I154*H154,2)</f>
        <v>11206.94</v>
      </c>
      <c r="K154" s="128" t="s">
        <v>137</v>
      </c>
      <c r="L154" s="30"/>
      <c r="M154" s="133" t="s">
        <v>1</v>
      </c>
      <c r="N154" s="134" t="s">
        <v>38</v>
      </c>
      <c r="P154" s="135">
        <f>O154*H154</f>
        <v>0</v>
      </c>
      <c r="Q154" s="135">
        <v>4.0000000000000003E-5</v>
      </c>
      <c r="R154" s="135">
        <f>Q154*H154</f>
        <v>2.8372000000000007E-3</v>
      </c>
      <c r="S154" s="135">
        <v>0</v>
      </c>
      <c r="T154" s="136">
        <f>S154*H154</f>
        <v>0</v>
      </c>
      <c r="AR154" s="137" t="s">
        <v>138</v>
      </c>
      <c r="AT154" s="137" t="s">
        <v>133</v>
      </c>
      <c r="AU154" s="137" t="s">
        <v>83</v>
      </c>
      <c r="AY154" s="15" t="s">
        <v>130</v>
      </c>
      <c r="BE154" s="138">
        <f>IF(N154="základní",J154,0)</f>
        <v>11206.94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5" t="s">
        <v>81</v>
      </c>
      <c r="BK154" s="138">
        <f>ROUND(I154*H154,2)</f>
        <v>11206.94</v>
      </c>
      <c r="BL154" s="15" t="s">
        <v>138</v>
      </c>
      <c r="BM154" s="137" t="s">
        <v>159</v>
      </c>
    </row>
    <row r="155" spans="2:65" s="12" customFormat="1" ht="22.5">
      <c r="B155" s="139"/>
      <c r="D155" s="140" t="s">
        <v>140</v>
      </c>
      <c r="E155" s="141" t="s">
        <v>1</v>
      </c>
      <c r="F155" s="142" t="s">
        <v>155</v>
      </c>
      <c r="H155" s="143">
        <v>50.52</v>
      </c>
      <c r="I155" s="144"/>
      <c r="L155" s="139"/>
      <c r="M155" s="145"/>
      <c r="T155" s="146"/>
      <c r="AT155" s="141" t="s">
        <v>140</v>
      </c>
      <c r="AU155" s="141" t="s">
        <v>83</v>
      </c>
      <c r="AV155" s="12" t="s">
        <v>83</v>
      </c>
      <c r="AW155" s="12" t="s">
        <v>29</v>
      </c>
      <c r="AX155" s="12" t="s">
        <v>73</v>
      </c>
      <c r="AY155" s="141" t="s">
        <v>130</v>
      </c>
    </row>
    <row r="156" spans="2:65" s="12" customFormat="1">
      <c r="B156" s="139"/>
      <c r="D156" s="140" t="s">
        <v>140</v>
      </c>
      <c r="E156" s="141" t="s">
        <v>1</v>
      </c>
      <c r="F156" s="142" t="s">
        <v>156</v>
      </c>
      <c r="H156" s="143">
        <v>20.41</v>
      </c>
      <c r="I156" s="144"/>
      <c r="L156" s="139"/>
      <c r="M156" s="145"/>
      <c r="T156" s="146"/>
      <c r="AT156" s="141" t="s">
        <v>140</v>
      </c>
      <c r="AU156" s="141" t="s">
        <v>83</v>
      </c>
      <c r="AV156" s="12" t="s">
        <v>83</v>
      </c>
      <c r="AW156" s="12" t="s">
        <v>29</v>
      </c>
      <c r="AX156" s="12" t="s">
        <v>73</v>
      </c>
      <c r="AY156" s="141" t="s">
        <v>130</v>
      </c>
    </row>
    <row r="157" spans="2:65" s="13" customFormat="1">
      <c r="B157" s="147"/>
      <c r="D157" s="140" t="s">
        <v>140</v>
      </c>
      <c r="E157" s="148" t="s">
        <v>1</v>
      </c>
      <c r="F157" s="149" t="s">
        <v>149</v>
      </c>
      <c r="H157" s="150">
        <v>70.930000000000007</v>
      </c>
      <c r="I157" s="151"/>
      <c r="L157" s="147"/>
      <c r="M157" s="152"/>
      <c r="T157" s="153"/>
      <c r="AT157" s="148" t="s">
        <v>140</v>
      </c>
      <c r="AU157" s="148" t="s">
        <v>83</v>
      </c>
      <c r="AV157" s="13" t="s">
        <v>138</v>
      </c>
      <c r="AW157" s="13" t="s">
        <v>29</v>
      </c>
      <c r="AX157" s="13" t="s">
        <v>81</v>
      </c>
      <c r="AY157" s="148" t="s">
        <v>130</v>
      </c>
    </row>
    <row r="158" spans="2:65" s="1" customFormat="1" ht="24.2" customHeight="1">
      <c r="B158" s="30"/>
      <c r="C158" s="126" t="s">
        <v>160</v>
      </c>
      <c r="D158" s="126" t="s">
        <v>133</v>
      </c>
      <c r="E158" s="127" t="s">
        <v>161</v>
      </c>
      <c r="F158" s="128" t="s">
        <v>162</v>
      </c>
      <c r="G158" s="129" t="s">
        <v>136</v>
      </c>
      <c r="H158" s="130">
        <v>70.930000000000007</v>
      </c>
      <c r="I158" s="131">
        <v>285</v>
      </c>
      <c r="J158" s="132">
        <f>ROUND(I158*H158,2)</f>
        <v>20215.05</v>
      </c>
      <c r="K158" s="128" t="s">
        <v>137</v>
      </c>
      <c r="L158" s="30"/>
      <c r="M158" s="133" t="s">
        <v>1</v>
      </c>
      <c r="N158" s="134" t="s">
        <v>38</v>
      </c>
      <c r="P158" s="135">
        <f>O158*H158</f>
        <v>0</v>
      </c>
      <c r="Q158" s="135">
        <v>0</v>
      </c>
      <c r="R158" s="135">
        <f>Q158*H158</f>
        <v>0</v>
      </c>
      <c r="S158" s="135">
        <v>0.09</v>
      </c>
      <c r="T158" s="136">
        <f>S158*H158</f>
        <v>6.3837000000000002</v>
      </c>
      <c r="AR158" s="137" t="s">
        <v>138</v>
      </c>
      <c r="AT158" s="137" t="s">
        <v>133</v>
      </c>
      <c r="AU158" s="137" t="s">
        <v>83</v>
      </c>
      <c r="AY158" s="15" t="s">
        <v>130</v>
      </c>
      <c r="BE158" s="138">
        <f>IF(N158="základní",J158,0)</f>
        <v>20215.05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5" t="s">
        <v>81</v>
      </c>
      <c r="BK158" s="138">
        <f>ROUND(I158*H158,2)</f>
        <v>20215.05</v>
      </c>
      <c r="BL158" s="15" t="s">
        <v>138</v>
      </c>
      <c r="BM158" s="137" t="s">
        <v>163</v>
      </c>
    </row>
    <row r="159" spans="2:65" s="12" customFormat="1" ht="22.5">
      <c r="B159" s="139"/>
      <c r="D159" s="140" t="s">
        <v>140</v>
      </c>
      <c r="E159" s="141" t="s">
        <v>1</v>
      </c>
      <c r="F159" s="142" t="s">
        <v>155</v>
      </c>
      <c r="H159" s="143">
        <v>50.52</v>
      </c>
      <c r="I159" s="144"/>
      <c r="L159" s="139"/>
      <c r="M159" s="145"/>
      <c r="T159" s="146"/>
      <c r="AT159" s="141" t="s">
        <v>140</v>
      </c>
      <c r="AU159" s="141" t="s">
        <v>83</v>
      </c>
      <c r="AV159" s="12" t="s">
        <v>83</v>
      </c>
      <c r="AW159" s="12" t="s">
        <v>29</v>
      </c>
      <c r="AX159" s="12" t="s">
        <v>73</v>
      </c>
      <c r="AY159" s="141" t="s">
        <v>130</v>
      </c>
    </row>
    <row r="160" spans="2:65" s="12" customFormat="1">
      <c r="B160" s="139"/>
      <c r="D160" s="140" t="s">
        <v>140</v>
      </c>
      <c r="E160" s="141" t="s">
        <v>1</v>
      </c>
      <c r="F160" s="142" t="s">
        <v>156</v>
      </c>
      <c r="H160" s="143">
        <v>20.41</v>
      </c>
      <c r="I160" s="144"/>
      <c r="L160" s="139"/>
      <c r="M160" s="145"/>
      <c r="T160" s="146"/>
      <c r="AT160" s="141" t="s">
        <v>140</v>
      </c>
      <c r="AU160" s="141" t="s">
        <v>83</v>
      </c>
      <c r="AV160" s="12" t="s">
        <v>83</v>
      </c>
      <c r="AW160" s="12" t="s">
        <v>29</v>
      </c>
      <c r="AX160" s="12" t="s">
        <v>73</v>
      </c>
      <c r="AY160" s="141" t="s">
        <v>130</v>
      </c>
    </row>
    <row r="161" spans="2:65" s="13" customFormat="1">
      <c r="B161" s="147"/>
      <c r="D161" s="140" t="s">
        <v>140</v>
      </c>
      <c r="E161" s="148" t="s">
        <v>1</v>
      </c>
      <c r="F161" s="149" t="s">
        <v>149</v>
      </c>
      <c r="H161" s="150">
        <v>70.930000000000007</v>
      </c>
      <c r="I161" s="151"/>
      <c r="L161" s="147"/>
      <c r="M161" s="152"/>
      <c r="T161" s="153"/>
      <c r="AT161" s="148" t="s">
        <v>140</v>
      </c>
      <c r="AU161" s="148" t="s">
        <v>83</v>
      </c>
      <c r="AV161" s="13" t="s">
        <v>138</v>
      </c>
      <c r="AW161" s="13" t="s">
        <v>29</v>
      </c>
      <c r="AX161" s="13" t="s">
        <v>81</v>
      </c>
      <c r="AY161" s="148" t="s">
        <v>130</v>
      </c>
    </row>
    <row r="162" spans="2:65" s="1" customFormat="1" ht="21.75" customHeight="1">
      <c r="B162" s="30"/>
      <c r="C162" s="126" t="s">
        <v>142</v>
      </c>
      <c r="D162" s="126" t="s">
        <v>133</v>
      </c>
      <c r="E162" s="127" t="s">
        <v>164</v>
      </c>
      <c r="F162" s="128" t="s">
        <v>165</v>
      </c>
      <c r="G162" s="129" t="s">
        <v>136</v>
      </c>
      <c r="H162" s="130">
        <v>27.6</v>
      </c>
      <c r="I162" s="131">
        <v>180</v>
      </c>
      <c r="J162" s="132">
        <f>ROUND(I162*H162,2)</f>
        <v>4968</v>
      </c>
      <c r="K162" s="128" t="s">
        <v>137</v>
      </c>
      <c r="L162" s="30"/>
      <c r="M162" s="133" t="s">
        <v>1</v>
      </c>
      <c r="N162" s="134" t="s">
        <v>38</v>
      </c>
      <c r="P162" s="135">
        <f>O162*H162</f>
        <v>0</v>
      </c>
      <c r="Q162" s="135">
        <v>0</v>
      </c>
      <c r="R162" s="135">
        <f>Q162*H162</f>
        <v>0</v>
      </c>
      <c r="S162" s="135">
        <v>8.7999999999999995E-2</v>
      </c>
      <c r="T162" s="136">
        <f>S162*H162</f>
        <v>2.4287999999999998</v>
      </c>
      <c r="AR162" s="137" t="s">
        <v>138</v>
      </c>
      <c r="AT162" s="137" t="s">
        <v>133</v>
      </c>
      <c r="AU162" s="137" t="s">
        <v>83</v>
      </c>
      <c r="AY162" s="15" t="s">
        <v>130</v>
      </c>
      <c r="BE162" s="138">
        <f>IF(N162="základní",J162,0)</f>
        <v>4968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5" t="s">
        <v>81</v>
      </c>
      <c r="BK162" s="138">
        <f>ROUND(I162*H162,2)</f>
        <v>4968</v>
      </c>
      <c r="BL162" s="15" t="s">
        <v>138</v>
      </c>
      <c r="BM162" s="137" t="s">
        <v>166</v>
      </c>
    </row>
    <row r="163" spans="2:65" s="12" customFormat="1" ht="22.5">
      <c r="B163" s="139"/>
      <c r="D163" s="140" t="s">
        <v>140</v>
      </c>
      <c r="E163" s="141" t="s">
        <v>1</v>
      </c>
      <c r="F163" s="142" t="s">
        <v>167</v>
      </c>
      <c r="H163" s="143">
        <v>27.6</v>
      </c>
      <c r="I163" s="144"/>
      <c r="L163" s="139"/>
      <c r="M163" s="145"/>
      <c r="T163" s="146"/>
      <c r="AT163" s="141" t="s">
        <v>140</v>
      </c>
      <c r="AU163" s="141" t="s">
        <v>83</v>
      </c>
      <c r="AV163" s="12" t="s">
        <v>83</v>
      </c>
      <c r="AW163" s="12" t="s">
        <v>29</v>
      </c>
      <c r="AX163" s="12" t="s">
        <v>81</v>
      </c>
      <c r="AY163" s="141" t="s">
        <v>130</v>
      </c>
    </row>
    <row r="164" spans="2:65" s="1" customFormat="1" ht="21.75" customHeight="1">
      <c r="B164" s="30"/>
      <c r="C164" s="126" t="s">
        <v>168</v>
      </c>
      <c r="D164" s="126" t="s">
        <v>133</v>
      </c>
      <c r="E164" s="127" t="s">
        <v>164</v>
      </c>
      <c r="F164" s="128" t="s">
        <v>165</v>
      </c>
      <c r="G164" s="129" t="s">
        <v>136</v>
      </c>
      <c r="H164" s="130">
        <v>22.064</v>
      </c>
      <c r="I164" s="131">
        <v>180</v>
      </c>
      <c r="J164" s="132">
        <f>ROUND(I164*H164,2)</f>
        <v>3971.52</v>
      </c>
      <c r="K164" s="128" t="s">
        <v>137</v>
      </c>
      <c r="L164" s="30"/>
      <c r="M164" s="133" t="s">
        <v>1</v>
      </c>
      <c r="N164" s="134" t="s">
        <v>38</v>
      </c>
      <c r="P164" s="135">
        <f>O164*H164</f>
        <v>0</v>
      </c>
      <c r="Q164" s="135">
        <v>0</v>
      </c>
      <c r="R164" s="135">
        <f>Q164*H164</f>
        <v>0</v>
      </c>
      <c r="S164" s="135">
        <v>8.7999999999999995E-2</v>
      </c>
      <c r="T164" s="136">
        <f>S164*H164</f>
        <v>1.9416319999999998</v>
      </c>
      <c r="AR164" s="137" t="s">
        <v>138</v>
      </c>
      <c r="AT164" s="137" t="s">
        <v>133</v>
      </c>
      <c r="AU164" s="137" t="s">
        <v>83</v>
      </c>
      <c r="AY164" s="15" t="s">
        <v>130</v>
      </c>
      <c r="BE164" s="138">
        <f>IF(N164="základní",J164,0)</f>
        <v>3971.52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5" t="s">
        <v>81</v>
      </c>
      <c r="BK164" s="138">
        <f>ROUND(I164*H164,2)</f>
        <v>3971.52</v>
      </c>
      <c r="BL164" s="15" t="s">
        <v>138</v>
      </c>
      <c r="BM164" s="137" t="s">
        <v>169</v>
      </c>
    </row>
    <row r="165" spans="2:65" s="12" customFormat="1">
      <c r="B165" s="139"/>
      <c r="D165" s="140" t="s">
        <v>140</v>
      </c>
      <c r="E165" s="141" t="s">
        <v>1</v>
      </c>
      <c r="F165" s="142" t="s">
        <v>170</v>
      </c>
      <c r="H165" s="143">
        <v>22.064</v>
      </c>
      <c r="I165" s="144"/>
      <c r="L165" s="139"/>
      <c r="M165" s="145"/>
      <c r="T165" s="146"/>
      <c r="AT165" s="141" t="s">
        <v>140</v>
      </c>
      <c r="AU165" s="141" t="s">
        <v>83</v>
      </c>
      <c r="AV165" s="12" t="s">
        <v>83</v>
      </c>
      <c r="AW165" s="12" t="s">
        <v>29</v>
      </c>
      <c r="AX165" s="12" t="s">
        <v>81</v>
      </c>
      <c r="AY165" s="141" t="s">
        <v>130</v>
      </c>
    </row>
    <row r="166" spans="2:65" s="1" customFormat="1" ht="24.2" customHeight="1">
      <c r="B166" s="30"/>
      <c r="C166" s="126" t="s">
        <v>171</v>
      </c>
      <c r="D166" s="126" t="s">
        <v>133</v>
      </c>
      <c r="E166" s="127" t="s">
        <v>172</v>
      </c>
      <c r="F166" s="128" t="s">
        <v>173</v>
      </c>
      <c r="G166" s="129" t="s">
        <v>136</v>
      </c>
      <c r="H166" s="130">
        <v>28</v>
      </c>
      <c r="I166" s="131">
        <v>356</v>
      </c>
      <c r="J166" s="132">
        <f>ROUND(I166*H166,2)</f>
        <v>9968</v>
      </c>
      <c r="K166" s="128" t="s">
        <v>137</v>
      </c>
      <c r="L166" s="30"/>
      <c r="M166" s="133" t="s">
        <v>1</v>
      </c>
      <c r="N166" s="134" t="s">
        <v>38</v>
      </c>
      <c r="P166" s="135">
        <f>O166*H166</f>
        <v>0</v>
      </c>
      <c r="Q166" s="135">
        <v>0</v>
      </c>
      <c r="R166" s="135">
        <f>Q166*H166</f>
        <v>0</v>
      </c>
      <c r="S166" s="135">
        <v>0.27</v>
      </c>
      <c r="T166" s="136">
        <f>S166*H166</f>
        <v>7.5600000000000005</v>
      </c>
      <c r="AR166" s="137" t="s">
        <v>138</v>
      </c>
      <c r="AT166" s="137" t="s">
        <v>133</v>
      </c>
      <c r="AU166" s="137" t="s">
        <v>83</v>
      </c>
      <c r="AY166" s="15" t="s">
        <v>130</v>
      </c>
      <c r="BE166" s="138">
        <f>IF(N166="základní",J166,0)</f>
        <v>9968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5" t="s">
        <v>81</v>
      </c>
      <c r="BK166" s="138">
        <f>ROUND(I166*H166,2)</f>
        <v>9968</v>
      </c>
      <c r="BL166" s="15" t="s">
        <v>138</v>
      </c>
      <c r="BM166" s="137" t="s">
        <v>174</v>
      </c>
    </row>
    <row r="167" spans="2:65" s="12" customFormat="1" ht="22.5">
      <c r="B167" s="139"/>
      <c r="D167" s="140" t="s">
        <v>140</v>
      </c>
      <c r="E167" s="141" t="s">
        <v>1</v>
      </c>
      <c r="F167" s="142" t="s">
        <v>175</v>
      </c>
      <c r="H167" s="143">
        <v>28</v>
      </c>
      <c r="I167" s="144"/>
      <c r="L167" s="139"/>
      <c r="M167" s="145"/>
      <c r="T167" s="146"/>
      <c r="AT167" s="141" t="s">
        <v>140</v>
      </c>
      <c r="AU167" s="141" t="s">
        <v>83</v>
      </c>
      <c r="AV167" s="12" t="s">
        <v>83</v>
      </c>
      <c r="AW167" s="12" t="s">
        <v>29</v>
      </c>
      <c r="AX167" s="12" t="s">
        <v>81</v>
      </c>
      <c r="AY167" s="141" t="s">
        <v>130</v>
      </c>
    </row>
    <row r="168" spans="2:65" s="1" customFormat="1" ht="24.2" customHeight="1">
      <c r="B168" s="30"/>
      <c r="C168" s="126" t="s">
        <v>150</v>
      </c>
      <c r="D168" s="126" t="s">
        <v>133</v>
      </c>
      <c r="E168" s="127" t="s">
        <v>176</v>
      </c>
      <c r="F168" s="128" t="s">
        <v>177</v>
      </c>
      <c r="G168" s="129" t="s">
        <v>136</v>
      </c>
      <c r="H168" s="130">
        <v>251.28</v>
      </c>
      <c r="I168" s="131">
        <v>215</v>
      </c>
      <c r="J168" s="132">
        <f>ROUND(I168*H168,2)</f>
        <v>54025.2</v>
      </c>
      <c r="K168" s="128" t="s">
        <v>137</v>
      </c>
      <c r="L168" s="30"/>
      <c r="M168" s="133" t="s">
        <v>1</v>
      </c>
      <c r="N168" s="134" t="s">
        <v>38</v>
      </c>
      <c r="P168" s="135">
        <f>O168*H168</f>
        <v>0</v>
      </c>
      <c r="Q168" s="135">
        <v>0</v>
      </c>
      <c r="R168" s="135">
        <f>Q168*H168</f>
        <v>0</v>
      </c>
      <c r="S168" s="135">
        <v>6.8000000000000005E-2</v>
      </c>
      <c r="T168" s="136">
        <f>S168*H168</f>
        <v>17.087040000000002</v>
      </c>
      <c r="AR168" s="137" t="s">
        <v>138</v>
      </c>
      <c r="AT168" s="137" t="s">
        <v>133</v>
      </c>
      <c r="AU168" s="137" t="s">
        <v>83</v>
      </c>
      <c r="AY168" s="15" t="s">
        <v>130</v>
      </c>
      <c r="BE168" s="138">
        <f>IF(N168="základní",J168,0)</f>
        <v>54025.2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5" t="s">
        <v>81</v>
      </c>
      <c r="BK168" s="138">
        <f>ROUND(I168*H168,2)</f>
        <v>54025.2</v>
      </c>
      <c r="BL168" s="15" t="s">
        <v>138</v>
      </c>
      <c r="BM168" s="137" t="s">
        <v>178</v>
      </c>
    </row>
    <row r="169" spans="2:65" s="12" customFormat="1" ht="33.75">
      <c r="B169" s="139"/>
      <c r="D169" s="140" t="s">
        <v>140</v>
      </c>
      <c r="E169" s="141" t="s">
        <v>1</v>
      </c>
      <c r="F169" s="142" t="s">
        <v>179</v>
      </c>
      <c r="H169" s="143">
        <v>58.32</v>
      </c>
      <c r="I169" s="144"/>
      <c r="L169" s="139"/>
      <c r="M169" s="145"/>
      <c r="T169" s="146"/>
      <c r="AT169" s="141" t="s">
        <v>140</v>
      </c>
      <c r="AU169" s="141" t="s">
        <v>83</v>
      </c>
      <c r="AV169" s="12" t="s">
        <v>83</v>
      </c>
      <c r="AW169" s="12" t="s">
        <v>29</v>
      </c>
      <c r="AX169" s="12" t="s">
        <v>73</v>
      </c>
      <c r="AY169" s="141" t="s">
        <v>130</v>
      </c>
    </row>
    <row r="170" spans="2:65" s="12" customFormat="1">
      <c r="B170" s="139"/>
      <c r="D170" s="140" t="s">
        <v>140</v>
      </c>
      <c r="E170" s="141" t="s">
        <v>1</v>
      </c>
      <c r="F170" s="142" t="s">
        <v>180</v>
      </c>
      <c r="H170" s="143">
        <v>51.48</v>
      </c>
      <c r="I170" s="144"/>
      <c r="L170" s="139"/>
      <c r="M170" s="145"/>
      <c r="T170" s="146"/>
      <c r="AT170" s="141" t="s">
        <v>140</v>
      </c>
      <c r="AU170" s="141" t="s">
        <v>83</v>
      </c>
      <c r="AV170" s="12" t="s">
        <v>83</v>
      </c>
      <c r="AW170" s="12" t="s">
        <v>29</v>
      </c>
      <c r="AX170" s="12" t="s">
        <v>73</v>
      </c>
      <c r="AY170" s="141" t="s">
        <v>130</v>
      </c>
    </row>
    <row r="171" spans="2:65" s="12" customFormat="1" ht="22.5">
      <c r="B171" s="139"/>
      <c r="D171" s="140" t="s">
        <v>140</v>
      </c>
      <c r="E171" s="141" t="s">
        <v>1</v>
      </c>
      <c r="F171" s="142" t="s">
        <v>181</v>
      </c>
      <c r="H171" s="143">
        <v>69.84</v>
      </c>
      <c r="I171" s="144"/>
      <c r="L171" s="139"/>
      <c r="M171" s="145"/>
      <c r="T171" s="146"/>
      <c r="AT171" s="141" t="s">
        <v>140</v>
      </c>
      <c r="AU171" s="141" t="s">
        <v>83</v>
      </c>
      <c r="AV171" s="12" t="s">
        <v>83</v>
      </c>
      <c r="AW171" s="12" t="s">
        <v>29</v>
      </c>
      <c r="AX171" s="12" t="s">
        <v>73</v>
      </c>
      <c r="AY171" s="141" t="s">
        <v>130</v>
      </c>
    </row>
    <row r="172" spans="2:65" s="12" customFormat="1">
      <c r="B172" s="139"/>
      <c r="D172" s="140" t="s">
        <v>140</v>
      </c>
      <c r="E172" s="141" t="s">
        <v>1</v>
      </c>
      <c r="F172" s="142" t="s">
        <v>182</v>
      </c>
      <c r="H172" s="143">
        <v>71.64</v>
      </c>
      <c r="I172" s="144"/>
      <c r="L172" s="139"/>
      <c r="M172" s="145"/>
      <c r="T172" s="146"/>
      <c r="AT172" s="141" t="s">
        <v>140</v>
      </c>
      <c r="AU172" s="141" t="s">
        <v>83</v>
      </c>
      <c r="AV172" s="12" t="s">
        <v>83</v>
      </c>
      <c r="AW172" s="12" t="s">
        <v>29</v>
      </c>
      <c r="AX172" s="12" t="s">
        <v>73</v>
      </c>
      <c r="AY172" s="141" t="s">
        <v>130</v>
      </c>
    </row>
    <row r="173" spans="2:65" s="13" customFormat="1">
      <c r="B173" s="147"/>
      <c r="D173" s="140" t="s">
        <v>140</v>
      </c>
      <c r="E173" s="148" t="s">
        <v>1</v>
      </c>
      <c r="F173" s="149" t="s">
        <v>149</v>
      </c>
      <c r="H173" s="150">
        <v>251.27999999999997</v>
      </c>
      <c r="I173" s="151"/>
      <c r="L173" s="147"/>
      <c r="M173" s="152"/>
      <c r="T173" s="153"/>
      <c r="AT173" s="148" t="s">
        <v>140</v>
      </c>
      <c r="AU173" s="148" t="s">
        <v>83</v>
      </c>
      <c r="AV173" s="13" t="s">
        <v>138</v>
      </c>
      <c r="AW173" s="13" t="s">
        <v>29</v>
      </c>
      <c r="AX173" s="13" t="s">
        <v>81</v>
      </c>
      <c r="AY173" s="148" t="s">
        <v>130</v>
      </c>
    </row>
    <row r="174" spans="2:65" s="11" customFormat="1" ht="22.9" customHeight="1">
      <c r="B174" s="114"/>
      <c r="D174" s="115" t="s">
        <v>72</v>
      </c>
      <c r="E174" s="124" t="s">
        <v>183</v>
      </c>
      <c r="F174" s="124" t="s">
        <v>184</v>
      </c>
      <c r="I174" s="117"/>
      <c r="J174" s="125">
        <f>BK174</f>
        <v>122731.3</v>
      </c>
      <c r="L174" s="114"/>
      <c r="M174" s="119"/>
      <c r="P174" s="120">
        <f>SUM(P175:P179)</f>
        <v>0</v>
      </c>
      <c r="R174" s="120">
        <f>SUM(R175:R179)</f>
        <v>0</v>
      </c>
      <c r="T174" s="121">
        <f>SUM(T175:T179)</f>
        <v>0</v>
      </c>
      <c r="AR174" s="115" t="s">
        <v>81</v>
      </c>
      <c r="AT174" s="122" t="s">
        <v>72</v>
      </c>
      <c r="AU174" s="122" t="s">
        <v>81</v>
      </c>
      <c r="AY174" s="115" t="s">
        <v>130</v>
      </c>
      <c r="BK174" s="123">
        <f>SUM(BK175:BK179)</f>
        <v>122731.3</v>
      </c>
    </row>
    <row r="175" spans="2:65" s="1" customFormat="1" ht="24.2" customHeight="1">
      <c r="B175" s="30"/>
      <c r="C175" s="126" t="s">
        <v>185</v>
      </c>
      <c r="D175" s="126" t="s">
        <v>133</v>
      </c>
      <c r="E175" s="127" t="s">
        <v>186</v>
      </c>
      <c r="F175" s="128" t="s">
        <v>187</v>
      </c>
      <c r="G175" s="129" t="s">
        <v>188</v>
      </c>
      <c r="H175" s="130">
        <v>38.764000000000003</v>
      </c>
      <c r="I175" s="131">
        <v>985</v>
      </c>
      <c r="J175" s="132">
        <f>ROUND(I175*H175,2)</f>
        <v>38182.54</v>
      </c>
      <c r="K175" s="128" t="s">
        <v>137</v>
      </c>
      <c r="L175" s="30"/>
      <c r="M175" s="133" t="s">
        <v>1</v>
      </c>
      <c r="N175" s="134" t="s">
        <v>38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138</v>
      </c>
      <c r="AT175" s="137" t="s">
        <v>133</v>
      </c>
      <c r="AU175" s="137" t="s">
        <v>83</v>
      </c>
      <c r="AY175" s="15" t="s">
        <v>130</v>
      </c>
      <c r="BE175" s="138">
        <f>IF(N175="základní",J175,0)</f>
        <v>38182.54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5" t="s">
        <v>81</v>
      </c>
      <c r="BK175" s="138">
        <f>ROUND(I175*H175,2)</f>
        <v>38182.54</v>
      </c>
      <c r="BL175" s="15" t="s">
        <v>138</v>
      </c>
      <c r="BM175" s="137" t="s">
        <v>189</v>
      </c>
    </row>
    <row r="176" spans="2:65" s="1" customFormat="1" ht="24.2" customHeight="1">
      <c r="B176" s="30"/>
      <c r="C176" s="126" t="s">
        <v>190</v>
      </c>
      <c r="D176" s="126" t="s">
        <v>133</v>
      </c>
      <c r="E176" s="127" t="s">
        <v>191</v>
      </c>
      <c r="F176" s="128" t="s">
        <v>192</v>
      </c>
      <c r="G176" s="129" t="s">
        <v>188</v>
      </c>
      <c r="H176" s="130">
        <v>38.764000000000003</v>
      </c>
      <c r="I176" s="131">
        <v>250</v>
      </c>
      <c r="J176" s="132">
        <f>ROUND(I176*H176,2)</f>
        <v>9691</v>
      </c>
      <c r="K176" s="128" t="s">
        <v>137</v>
      </c>
      <c r="L176" s="30"/>
      <c r="M176" s="133" t="s">
        <v>1</v>
      </c>
      <c r="N176" s="134" t="s">
        <v>38</v>
      </c>
      <c r="P176" s="135">
        <f>O176*H176</f>
        <v>0</v>
      </c>
      <c r="Q176" s="135">
        <v>0</v>
      </c>
      <c r="R176" s="135">
        <f>Q176*H176</f>
        <v>0</v>
      </c>
      <c r="S176" s="135">
        <v>0</v>
      </c>
      <c r="T176" s="136">
        <f>S176*H176</f>
        <v>0</v>
      </c>
      <c r="AR176" s="137" t="s">
        <v>138</v>
      </c>
      <c r="AT176" s="137" t="s">
        <v>133</v>
      </c>
      <c r="AU176" s="137" t="s">
        <v>83</v>
      </c>
      <c r="AY176" s="15" t="s">
        <v>130</v>
      </c>
      <c r="BE176" s="138">
        <f>IF(N176="základní",J176,0)</f>
        <v>9691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5" t="s">
        <v>81</v>
      </c>
      <c r="BK176" s="138">
        <f>ROUND(I176*H176,2)</f>
        <v>9691</v>
      </c>
      <c r="BL176" s="15" t="s">
        <v>138</v>
      </c>
      <c r="BM176" s="137" t="s">
        <v>193</v>
      </c>
    </row>
    <row r="177" spans="2:65" s="1" customFormat="1" ht="24.2" customHeight="1">
      <c r="B177" s="30"/>
      <c r="C177" s="126" t="s">
        <v>194</v>
      </c>
      <c r="D177" s="126" t="s">
        <v>133</v>
      </c>
      <c r="E177" s="127" t="s">
        <v>195</v>
      </c>
      <c r="F177" s="128" t="s">
        <v>196</v>
      </c>
      <c r="G177" s="129" t="s">
        <v>188</v>
      </c>
      <c r="H177" s="130">
        <v>682.15700000000004</v>
      </c>
      <c r="I177" s="131">
        <v>15</v>
      </c>
      <c r="J177" s="132">
        <f>ROUND(I177*H177,2)</f>
        <v>10232.36</v>
      </c>
      <c r="K177" s="128" t="s">
        <v>137</v>
      </c>
      <c r="L177" s="30"/>
      <c r="M177" s="133" t="s">
        <v>1</v>
      </c>
      <c r="N177" s="134" t="s">
        <v>38</v>
      </c>
      <c r="P177" s="135">
        <f>O177*H177</f>
        <v>0</v>
      </c>
      <c r="Q177" s="135">
        <v>0</v>
      </c>
      <c r="R177" s="135">
        <f>Q177*H177</f>
        <v>0</v>
      </c>
      <c r="S177" s="135">
        <v>0</v>
      </c>
      <c r="T177" s="136">
        <f>S177*H177</f>
        <v>0</v>
      </c>
      <c r="AR177" s="137" t="s">
        <v>138</v>
      </c>
      <c r="AT177" s="137" t="s">
        <v>133</v>
      </c>
      <c r="AU177" s="137" t="s">
        <v>83</v>
      </c>
      <c r="AY177" s="15" t="s">
        <v>130</v>
      </c>
      <c r="BE177" s="138">
        <f>IF(N177="základní",J177,0)</f>
        <v>10232.36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5" t="s">
        <v>81</v>
      </c>
      <c r="BK177" s="138">
        <f>ROUND(I177*H177,2)</f>
        <v>10232.36</v>
      </c>
      <c r="BL177" s="15" t="s">
        <v>138</v>
      </c>
      <c r="BM177" s="137" t="s">
        <v>197</v>
      </c>
    </row>
    <row r="178" spans="2:65" s="12" customFormat="1">
      <c r="B178" s="139"/>
      <c r="D178" s="140" t="s">
        <v>140</v>
      </c>
      <c r="E178" s="141" t="s">
        <v>1</v>
      </c>
      <c r="F178" s="142" t="s">
        <v>198</v>
      </c>
      <c r="H178" s="143">
        <v>682.15700000000004</v>
      </c>
      <c r="I178" s="144"/>
      <c r="L178" s="139"/>
      <c r="M178" s="145"/>
      <c r="T178" s="146"/>
      <c r="AT178" s="141" t="s">
        <v>140</v>
      </c>
      <c r="AU178" s="141" t="s">
        <v>83</v>
      </c>
      <c r="AV178" s="12" t="s">
        <v>83</v>
      </c>
      <c r="AW178" s="12" t="s">
        <v>29</v>
      </c>
      <c r="AX178" s="12" t="s">
        <v>81</v>
      </c>
      <c r="AY178" s="141" t="s">
        <v>130</v>
      </c>
    </row>
    <row r="179" spans="2:65" s="1" customFormat="1" ht="33" customHeight="1">
      <c r="B179" s="30"/>
      <c r="C179" s="126" t="s">
        <v>199</v>
      </c>
      <c r="D179" s="126" t="s">
        <v>133</v>
      </c>
      <c r="E179" s="127" t="s">
        <v>200</v>
      </c>
      <c r="F179" s="128" t="s">
        <v>201</v>
      </c>
      <c r="G179" s="129" t="s">
        <v>188</v>
      </c>
      <c r="H179" s="130">
        <v>35.902999999999999</v>
      </c>
      <c r="I179" s="131">
        <v>1800</v>
      </c>
      <c r="J179" s="132">
        <f>ROUND(I179*H179,2)</f>
        <v>64625.4</v>
      </c>
      <c r="K179" s="128" t="s">
        <v>137</v>
      </c>
      <c r="L179" s="30"/>
      <c r="M179" s="133" t="s">
        <v>1</v>
      </c>
      <c r="N179" s="134" t="s">
        <v>38</v>
      </c>
      <c r="P179" s="135">
        <f>O179*H179</f>
        <v>0</v>
      </c>
      <c r="Q179" s="135">
        <v>0</v>
      </c>
      <c r="R179" s="135">
        <f>Q179*H179</f>
        <v>0</v>
      </c>
      <c r="S179" s="135">
        <v>0</v>
      </c>
      <c r="T179" s="136">
        <f>S179*H179</f>
        <v>0</v>
      </c>
      <c r="AR179" s="137" t="s">
        <v>138</v>
      </c>
      <c r="AT179" s="137" t="s">
        <v>133</v>
      </c>
      <c r="AU179" s="137" t="s">
        <v>83</v>
      </c>
      <c r="AY179" s="15" t="s">
        <v>130</v>
      </c>
      <c r="BE179" s="138">
        <f>IF(N179="základní",J179,0)</f>
        <v>64625.4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5" t="s">
        <v>81</v>
      </c>
      <c r="BK179" s="138">
        <f>ROUND(I179*H179,2)</f>
        <v>64625.4</v>
      </c>
      <c r="BL179" s="15" t="s">
        <v>138</v>
      </c>
      <c r="BM179" s="137" t="s">
        <v>202</v>
      </c>
    </row>
    <row r="180" spans="2:65" s="11" customFormat="1" ht="22.9" customHeight="1">
      <c r="B180" s="114"/>
      <c r="D180" s="115" t="s">
        <v>72</v>
      </c>
      <c r="E180" s="124" t="s">
        <v>203</v>
      </c>
      <c r="F180" s="124" t="s">
        <v>204</v>
      </c>
      <c r="I180" s="117"/>
      <c r="J180" s="125">
        <f>BK180</f>
        <v>25364.02</v>
      </c>
      <c r="L180" s="114"/>
      <c r="M180" s="119"/>
      <c r="P180" s="120">
        <f>SUM(P181:P182)</f>
        <v>0</v>
      </c>
      <c r="R180" s="120">
        <f>SUM(R181:R182)</f>
        <v>0</v>
      </c>
      <c r="T180" s="121">
        <f>SUM(T181:T182)</f>
        <v>0</v>
      </c>
      <c r="AR180" s="115" t="s">
        <v>81</v>
      </c>
      <c r="AT180" s="122" t="s">
        <v>72</v>
      </c>
      <c r="AU180" s="122" t="s">
        <v>81</v>
      </c>
      <c r="AY180" s="115" t="s">
        <v>130</v>
      </c>
      <c r="BK180" s="123">
        <f>SUM(BK181:BK182)</f>
        <v>25364.02</v>
      </c>
    </row>
    <row r="181" spans="2:65" s="1" customFormat="1" ht="21.75" customHeight="1">
      <c r="B181" s="30"/>
      <c r="C181" s="126" t="s">
        <v>205</v>
      </c>
      <c r="D181" s="126" t="s">
        <v>133</v>
      </c>
      <c r="E181" s="127" t="s">
        <v>206</v>
      </c>
      <c r="F181" s="128" t="s">
        <v>207</v>
      </c>
      <c r="G181" s="129" t="s">
        <v>188</v>
      </c>
      <c r="H181" s="130">
        <v>9.8119999999999994</v>
      </c>
      <c r="I181" s="131">
        <v>1985</v>
      </c>
      <c r="J181" s="132">
        <f>ROUND(I181*H181,2)</f>
        <v>19476.82</v>
      </c>
      <c r="K181" s="128" t="s">
        <v>137</v>
      </c>
      <c r="L181" s="30"/>
      <c r="M181" s="133" t="s">
        <v>1</v>
      </c>
      <c r="N181" s="134" t="s">
        <v>38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138</v>
      </c>
      <c r="AT181" s="137" t="s">
        <v>133</v>
      </c>
      <c r="AU181" s="137" t="s">
        <v>83</v>
      </c>
      <c r="AY181" s="15" t="s">
        <v>130</v>
      </c>
      <c r="BE181" s="138">
        <f>IF(N181="základní",J181,0)</f>
        <v>19476.82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5" t="s">
        <v>81</v>
      </c>
      <c r="BK181" s="138">
        <f>ROUND(I181*H181,2)</f>
        <v>19476.82</v>
      </c>
      <c r="BL181" s="15" t="s">
        <v>138</v>
      </c>
      <c r="BM181" s="137" t="s">
        <v>208</v>
      </c>
    </row>
    <row r="182" spans="2:65" s="1" customFormat="1" ht="24.2" customHeight="1">
      <c r="B182" s="30"/>
      <c r="C182" s="126" t="s">
        <v>8</v>
      </c>
      <c r="D182" s="126" t="s">
        <v>133</v>
      </c>
      <c r="E182" s="127" t="s">
        <v>209</v>
      </c>
      <c r="F182" s="128" t="s">
        <v>210</v>
      </c>
      <c r="G182" s="129" t="s">
        <v>188</v>
      </c>
      <c r="H182" s="130">
        <v>9.8119999999999994</v>
      </c>
      <c r="I182" s="131">
        <v>600</v>
      </c>
      <c r="J182" s="132">
        <f>ROUND(I182*H182,2)</f>
        <v>5887.2</v>
      </c>
      <c r="K182" s="128" t="s">
        <v>137</v>
      </c>
      <c r="L182" s="30"/>
      <c r="M182" s="133" t="s">
        <v>1</v>
      </c>
      <c r="N182" s="134" t="s">
        <v>38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138</v>
      </c>
      <c r="AT182" s="137" t="s">
        <v>133</v>
      </c>
      <c r="AU182" s="137" t="s">
        <v>83</v>
      </c>
      <c r="AY182" s="15" t="s">
        <v>130</v>
      </c>
      <c r="BE182" s="138">
        <f>IF(N182="základní",J182,0)</f>
        <v>5887.2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5" t="s">
        <v>81</v>
      </c>
      <c r="BK182" s="138">
        <f>ROUND(I182*H182,2)</f>
        <v>5887.2</v>
      </c>
      <c r="BL182" s="15" t="s">
        <v>138</v>
      </c>
      <c r="BM182" s="137" t="s">
        <v>211</v>
      </c>
    </row>
    <row r="183" spans="2:65" s="11" customFormat="1" ht="25.9" customHeight="1">
      <c r="B183" s="114"/>
      <c r="D183" s="115" t="s">
        <v>72</v>
      </c>
      <c r="E183" s="116" t="s">
        <v>212</v>
      </c>
      <c r="F183" s="116" t="s">
        <v>213</v>
      </c>
      <c r="I183" s="117"/>
      <c r="J183" s="118">
        <f>BK183</f>
        <v>3155490</v>
      </c>
      <c r="L183" s="114"/>
      <c r="M183" s="119"/>
      <c r="P183" s="120">
        <f>P184+P201+P240+P246+P249+P251+P256+P276+P298+P314+P328</f>
        <v>0</v>
      </c>
      <c r="R183" s="120">
        <f>R184+R201+R240+R246+R249+R251+R256+R276+R298+R314+R328</f>
        <v>19.43565469</v>
      </c>
      <c r="T183" s="121">
        <f>T184+T201+T240+T246+T249+T251+T256+T276+T298+T314+T328</f>
        <v>3.3624580999999996</v>
      </c>
      <c r="AR183" s="115" t="s">
        <v>83</v>
      </c>
      <c r="AT183" s="122" t="s">
        <v>72</v>
      </c>
      <c r="AU183" s="122" t="s">
        <v>73</v>
      </c>
      <c r="AY183" s="115" t="s">
        <v>130</v>
      </c>
      <c r="BK183" s="123">
        <f>BK184+BK201+BK240+BK246+BK249+BK251+BK256+BK276+BK298+BK314+BK328</f>
        <v>3155490</v>
      </c>
    </row>
    <row r="184" spans="2:65" s="11" customFormat="1" ht="22.9" customHeight="1">
      <c r="B184" s="114"/>
      <c r="D184" s="115" t="s">
        <v>72</v>
      </c>
      <c r="E184" s="124" t="s">
        <v>214</v>
      </c>
      <c r="F184" s="124" t="s">
        <v>215</v>
      </c>
      <c r="I184" s="117"/>
      <c r="J184" s="125">
        <f>BK184</f>
        <v>15907.58</v>
      </c>
      <c r="L184" s="114"/>
      <c r="M184" s="119"/>
      <c r="P184" s="120">
        <f>SUM(P185:P200)</f>
        <v>0</v>
      </c>
      <c r="R184" s="120">
        <f>SUM(R185:R200)</f>
        <v>3.5246110000000004E-2</v>
      </c>
      <c r="T184" s="121">
        <f>SUM(T185:T200)</f>
        <v>2.9790600000000004E-2</v>
      </c>
      <c r="AR184" s="115" t="s">
        <v>83</v>
      </c>
      <c r="AT184" s="122" t="s">
        <v>72</v>
      </c>
      <c r="AU184" s="122" t="s">
        <v>81</v>
      </c>
      <c r="AY184" s="115" t="s">
        <v>130</v>
      </c>
      <c r="BK184" s="123">
        <f>SUM(BK185:BK200)</f>
        <v>15907.58</v>
      </c>
    </row>
    <row r="185" spans="2:65" s="1" customFormat="1" ht="24.2" customHeight="1">
      <c r="B185" s="30"/>
      <c r="C185" s="126" t="s">
        <v>216</v>
      </c>
      <c r="D185" s="126" t="s">
        <v>133</v>
      </c>
      <c r="E185" s="127" t="s">
        <v>217</v>
      </c>
      <c r="F185" s="128" t="s">
        <v>218</v>
      </c>
      <c r="G185" s="129" t="s">
        <v>136</v>
      </c>
      <c r="H185" s="130">
        <v>70.930000000000007</v>
      </c>
      <c r="I185" s="131">
        <v>20</v>
      </c>
      <c r="J185" s="132">
        <f>ROUND(I185*H185,2)</f>
        <v>1418.6</v>
      </c>
      <c r="K185" s="128" t="s">
        <v>137</v>
      </c>
      <c r="L185" s="30"/>
      <c r="M185" s="133" t="s">
        <v>1</v>
      </c>
      <c r="N185" s="134" t="s">
        <v>38</v>
      </c>
      <c r="P185" s="135">
        <f>O185*H185</f>
        <v>0</v>
      </c>
      <c r="Q185" s="135">
        <v>0</v>
      </c>
      <c r="R185" s="135">
        <f>Q185*H185</f>
        <v>0</v>
      </c>
      <c r="S185" s="135">
        <v>4.2000000000000002E-4</v>
      </c>
      <c r="T185" s="136">
        <f>S185*H185</f>
        <v>2.9790600000000004E-2</v>
      </c>
      <c r="AR185" s="137" t="s">
        <v>216</v>
      </c>
      <c r="AT185" s="137" t="s">
        <v>133</v>
      </c>
      <c r="AU185" s="137" t="s">
        <v>83</v>
      </c>
      <c r="AY185" s="15" t="s">
        <v>130</v>
      </c>
      <c r="BE185" s="138">
        <f>IF(N185="základní",J185,0)</f>
        <v>1418.6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5" t="s">
        <v>81</v>
      </c>
      <c r="BK185" s="138">
        <f>ROUND(I185*H185,2)</f>
        <v>1418.6</v>
      </c>
      <c r="BL185" s="15" t="s">
        <v>216</v>
      </c>
      <c r="BM185" s="137" t="s">
        <v>219</v>
      </c>
    </row>
    <row r="186" spans="2:65" s="12" customFormat="1" ht="22.5">
      <c r="B186" s="139"/>
      <c r="D186" s="140" t="s">
        <v>140</v>
      </c>
      <c r="E186" s="141" t="s">
        <v>1</v>
      </c>
      <c r="F186" s="142" t="s">
        <v>155</v>
      </c>
      <c r="H186" s="143">
        <v>50.52</v>
      </c>
      <c r="I186" s="144"/>
      <c r="L186" s="139"/>
      <c r="M186" s="145"/>
      <c r="T186" s="146"/>
      <c r="AT186" s="141" t="s">
        <v>140</v>
      </c>
      <c r="AU186" s="141" t="s">
        <v>83</v>
      </c>
      <c r="AV186" s="12" t="s">
        <v>83</v>
      </c>
      <c r="AW186" s="12" t="s">
        <v>29</v>
      </c>
      <c r="AX186" s="12" t="s">
        <v>73</v>
      </c>
      <c r="AY186" s="141" t="s">
        <v>130</v>
      </c>
    </row>
    <row r="187" spans="2:65" s="12" customFormat="1">
      <c r="B187" s="139"/>
      <c r="D187" s="140" t="s">
        <v>140</v>
      </c>
      <c r="E187" s="141" t="s">
        <v>1</v>
      </c>
      <c r="F187" s="142" t="s">
        <v>156</v>
      </c>
      <c r="H187" s="143">
        <v>20.41</v>
      </c>
      <c r="I187" s="144"/>
      <c r="L187" s="139"/>
      <c r="M187" s="145"/>
      <c r="T187" s="146"/>
      <c r="AT187" s="141" t="s">
        <v>140</v>
      </c>
      <c r="AU187" s="141" t="s">
        <v>83</v>
      </c>
      <c r="AV187" s="12" t="s">
        <v>83</v>
      </c>
      <c r="AW187" s="12" t="s">
        <v>29</v>
      </c>
      <c r="AX187" s="12" t="s">
        <v>73</v>
      </c>
      <c r="AY187" s="141" t="s">
        <v>130</v>
      </c>
    </row>
    <row r="188" spans="2:65" s="13" customFormat="1">
      <c r="B188" s="147"/>
      <c r="D188" s="140" t="s">
        <v>140</v>
      </c>
      <c r="E188" s="148" t="s">
        <v>1</v>
      </c>
      <c r="F188" s="149" t="s">
        <v>149</v>
      </c>
      <c r="H188" s="150">
        <v>70.930000000000007</v>
      </c>
      <c r="I188" s="151"/>
      <c r="L188" s="147"/>
      <c r="M188" s="152"/>
      <c r="T188" s="153"/>
      <c r="AT188" s="148" t="s">
        <v>140</v>
      </c>
      <c r="AU188" s="148" t="s">
        <v>83</v>
      </c>
      <c r="AV188" s="13" t="s">
        <v>138</v>
      </c>
      <c r="AW188" s="13" t="s">
        <v>29</v>
      </c>
      <c r="AX188" s="13" t="s">
        <v>81</v>
      </c>
      <c r="AY188" s="148" t="s">
        <v>130</v>
      </c>
    </row>
    <row r="189" spans="2:65" s="1" customFormat="1" ht="24.2" customHeight="1">
      <c r="B189" s="30"/>
      <c r="C189" s="126" t="s">
        <v>220</v>
      </c>
      <c r="D189" s="126" t="s">
        <v>133</v>
      </c>
      <c r="E189" s="127" t="s">
        <v>221</v>
      </c>
      <c r="F189" s="128" t="s">
        <v>222</v>
      </c>
      <c r="G189" s="129" t="s">
        <v>136</v>
      </c>
      <c r="H189" s="130">
        <v>70.930000000000007</v>
      </c>
      <c r="I189" s="131">
        <v>45</v>
      </c>
      <c r="J189" s="132">
        <f>ROUND(I189*H189,2)</f>
        <v>3191.85</v>
      </c>
      <c r="K189" s="128" t="s">
        <v>137</v>
      </c>
      <c r="L189" s="30"/>
      <c r="M189" s="133" t="s">
        <v>1</v>
      </c>
      <c r="N189" s="134" t="s">
        <v>38</v>
      </c>
      <c r="P189" s="135">
        <f>O189*H189</f>
        <v>0</v>
      </c>
      <c r="Q189" s="135">
        <v>0</v>
      </c>
      <c r="R189" s="135">
        <f>Q189*H189</f>
        <v>0</v>
      </c>
      <c r="S189" s="135">
        <v>0</v>
      </c>
      <c r="T189" s="136">
        <f>S189*H189</f>
        <v>0</v>
      </c>
      <c r="AR189" s="137" t="s">
        <v>216</v>
      </c>
      <c r="AT189" s="137" t="s">
        <v>133</v>
      </c>
      <c r="AU189" s="137" t="s">
        <v>83</v>
      </c>
      <c r="AY189" s="15" t="s">
        <v>130</v>
      </c>
      <c r="BE189" s="138">
        <f>IF(N189="základní",J189,0)</f>
        <v>3191.85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5" t="s">
        <v>81</v>
      </c>
      <c r="BK189" s="138">
        <f>ROUND(I189*H189,2)</f>
        <v>3191.85</v>
      </c>
      <c r="BL189" s="15" t="s">
        <v>216</v>
      </c>
      <c r="BM189" s="137" t="s">
        <v>223</v>
      </c>
    </row>
    <row r="190" spans="2:65" s="12" customFormat="1" ht="22.5">
      <c r="B190" s="139"/>
      <c r="D190" s="140" t="s">
        <v>140</v>
      </c>
      <c r="E190" s="141" t="s">
        <v>1</v>
      </c>
      <c r="F190" s="142" t="s">
        <v>155</v>
      </c>
      <c r="H190" s="143">
        <v>50.52</v>
      </c>
      <c r="I190" s="144"/>
      <c r="L190" s="139"/>
      <c r="M190" s="145"/>
      <c r="T190" s="146"/>
      <c r="AT190" s="141" t="s">
        <v>140</v>
      </c>
      <c r="AU190" s="141" t="s">
        <v>83</v>
      </c>
      <c r="AV190" s="12" t="s">
        <v>83</v>
      </c>
      <c r="AW190" s="12" t="s">
        <v>29</v>
      </c>
      <c r="AX190" s="12" t="s">
        <v>73</v>
      </c>
      <c r="AY190" s="141" t="s">
        <v>130</v>
      </c>
    </row>
    <row r="191" spans="2:65" s="12" customFormat="1">
      <c r="B191" s="139"/>
      <c r="D191" s="140" t="s">
        <v>140</v>
      </c>
      <c r="E191" s="141" t="s">
        <v>1</v>
      </c>
      <c r="F191" s="142" t="s">
        <v>156</v>
      </c>
      <c r="H191" s="143">
        <v>20.41</v>
      </c>
      <c r="I191" s="144"/>
      <c r="L191" s="139"/>
      <c r="M191" s="145"/>
      <c r="T191" s="146"/>
      <c r="AT191" s="141" t="s">
        <v>140</v>
      </c>
      <c r="AU191" s="141" t="s">
        <v>83</v>
      </c>
      <c r="AV191" s="12" t="s">
        <v>83</v>
      </c>
      <c r="AW191" s="12" t="s">
        <v>29</v>
      </c>
      <c r="AX191" s="12" t="s">
        <v>73</v>
      </c>
      <c r="AY191" s="141" t="s">
        <v>130</v>
      </c>
    </row>
    <row r="192" spans="2:65" s="13" customFormat="1">
      <c r="B192" s="147"/>
      <c r="D192" s="140" t="s">
        <v>140</v>
      </c>
      <c r="E192" s="148" t="s">
        <v>1</v>
      </c>
      <c r="F192" s="149" t="s">
        <v>149</v>
      </c>
      <c r="H192" s="150">
        <v>70.930000000000007</v>
      </c>
      <c r="I192" s="151"/>
      <c r="L192" s="147"/>
      <c r="M192" s="152"/>
      <c r="T192" s="153"/>
      <c r="AT192" s="148" t="s">
        <v>140</v>
      </c>
      <c r="AU192" s="148" t="s">
        <v>83</v>
      </c>
      <c r="AV192" s="13" t="s">
        <v>138</v>
      </c>
      <c r="AW192" s="13" t="s">
        <v>29</v>
      </c>
      <c r="AX192" s="13" t="s">
        <v>81</v>
      </c>
      <c r="AY192" s="148" t="s">
        <v>130</v>
      </c>
    </row>
    <row r="193" spans="2:65" s="1" customFormat="1" ht="24.2" customHeight="1">
      <c r="B193" s="30"/>
      <c r="C193" s="154" t="s">
        <v>224</v>
      </c>
      <c r="D193" s="154" t="s">
        <v>225</v>
      </c>
      <c r="E193" s="155" t="s">
        <v>226</v>
      </c>
      <c r="F193" s="156" t="s">
        <v>227</v>
      </c>
      <c r="G193" s="157" t="s">
        <v>136</v>
      </c>
      <c r="H193" s="158">
        <v>72.349000000000004</v>
      </c>
      <c r="I193" s="159">
        <v>66</v>
      </c>
      <c r="J193" s="160">
        <f>ROUND(I193*H193,2)</f>
        <v>4775.03</v>
      </c>
      <c r="K193" s="156" t="s">
        <v>137</v>
      </c>
      <c r="L193" s="161"/>
      <c r="M193" s="162" t="s">
        <v>1</v>
      </c>
      <c r="N193" s="163" t="s">
        <v>38</v>
      </c>
      <c r="P193" s="135">
        <f>O193*H193</f>
        <v>0</v>
      </c>
      <c r="Q193" s="135">
        <v>3.8999999999999999E-4</v>
      </c>
      <c r="R193" s="135">
        <f>Q193*H193</f>
        <v>2.8216110000000003E-2</v>
      </c>
      <c r="S193" s="135">
        <v>0</v>
      </c>
      <c r="T193" s="136">
        <f>S193*H193</f>
        <v>0</v>
      </c>
      <c r="AR193" s="137" t="s">
        <v>228</v>
      </c>
      <c r="AT193" s="137" t="s">
        <v>225</v>
      </c>
      <c r="AU193" s="137" t="s">
        <v>83</v>
      </c>
      <c r="AY193" s="15" t="s">
        <v>130</v>
      </c>
      <c r="BE193" s="138">
        <f>IF(N193="základní",J193,0)</f>
        <v>4775.03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5" t="s">
        <v>81</v>
      </c>
      <c r="BK193" s="138">
        <f>ROUND(I193*H193,2)</f>
        <v>4775.03</v>
      </c>
      <c r="BL193" s="15" t="s">
        <v>216</v>
      </c>
      <c r="BM193" s="137" t="s">
        <v>229</v>
      </c>
    </row>
    <row r="194" spans="2:65" s="12" customFormat="1">
      <c r="B194" s="139"/>
      <c r="D194" s="140" t="s">
        <v>140</v>
      </c>
      <c r="F194" s="142" t="s">
        <v>230</v>
      </c>
      <c r="H194" s="143">
        <v>72.349000000000004</v>
      </c>
      <c r="I194" s="144"/>
      <c r="L194" s="139"/>
      <c r="M194" s="145"/>
      <c r="T194" s="146"/>
      <c r="AT194" s="141" t="s">
        <v>140</v>
      </c>
      <c r="AU194" s="141" t="s">
        <v>83</v>
      </c>
      <c r="AV194" s="12" t="s">
        <v>83</v>
      </c>
      <c r="AW194" s="12" t="s">
        <v>4</v>
      </c>
      <c r="AX194" s="12" t="s">
        <v>81</v>
      </c>
      <c r="AY194" s="141" t="s">
        <v>130</v>
      </c>
    </row>
    <row r="195" spans="2:65" s="1" customFormat="1" ht="24.2" customHeight="1">
      <c r="B195" s="30"/>
      <c r="C195" s="126" t="s">
        <v>231</v>
      </c>
      <c r="D195" s="126" t="s">
        <v>133</v>
      </c>
      <c r="E195" s="127" t="s">
        <v>232</v>
      </c>
      <c r="F195" s="128" t="s">
        <v>233</v>
      </c>
      <c r="G195" s="129" t="s">
        <v>234</v>
      </c>
      <c r="H195" s="130">
        <v>140.6</v>
      </c>
      <c r="I195" s="131">
        <v>20</v>
      </c>
      <c r="J195" s="132">
        <f>ROUND(I195*H195,2)</f>
        <v>2812</v>
      </c>
      <c r="K195" s="128" t="s">
        <v>137</v>
      </c>
      <c r="L195" s="30"/>
      <c r="M195" s="133" t="s">
        <v>1</v>
      </c>
      <c r="N195" s="134" t="s">
        <v>38</v>
      </c>
      <c r="P195" s="135">
        <f>O195*H195</f>
        <v>0</v>
      </c>
      <c r="Q195" s="135">
        <v>0</v>
      </c>
      <c r="R195" s="135">
        <f>Q195*H195</f>
        <v>0</v>
      </c>
      <c r="S195" s="135">
        <v>0</v>
      </c>
      <c r="T195" s="136">
        <f>S195*H195</f>
        <v>0</v>
      </c>
      <c r="AR195" s="137" t="s">
        <v>216</v>
      </c>
      <c r="AT195" s="137" t="s">
        <v>133</v>
      </c>
      <c r="AU195" s="137" t="s">
        <v>83</v>
      </c>
      <c r="AY195" s="15" t="s">
        <v>130</v>
      </c>
      <c r="BE195" s="138">
        <f>IF(N195="základní",J195,0)</f>
        <v>2812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5" t="s">
        <v>81</v>
      </c>
      <c r="BK195" s="138">
        <f>ROUND(I195*H195,2)</f>
        <v>2812</v>
      </c>
      <c r="BL195" s="15" t="s">
        <v>216</v>
      </c>
      <c r="BM195" s="137" t="s">
        <v>235</v>
      </c>
    </row>
    <row r="196" spans="2:65" s="12" customFormat="1" ht="22.5">
      <c r="B196" s="139"/>
      <c r="D196" s="140" t="s">
        <v>140</v>
      </c>
      <c r="E196" s="141" t="s">
        <v>1</v>
      </c>
      <c r="F196" s="142" t="s">
        <v>236</v>
      </c>
      <c r="H196" s="143">
        <v>61.8</v>
      </c>
      <c r="I196" s="144"/>
      <c r="L196" s="139"/>
      <c r="M196" s="145"/>
      <c r="T196" s="146"/>
      <c r="AT196" s="141" t="s">
        <v>140</v>
      </c>
      <c r="AU196" s="141" t="s">
        <v>83</v>
      </c>
      <c r="AV196" s="12" t="s">
        <v>83</v>
      </c>
      <c r="AW196" s="12" t="s">
        <v>29</v>
      </c>
      <c r="AX196" s="12" t="s">
        <v>73</v>
      </c>
      <c r="AY196" s="141" t="s">
        <v>130</v>
      </c>
    </row>
    <row r="197" spans="2:65" s="12" customFormat="1" ht="22.5">
      <c r="B197" s="139"/>
      <c r="D197" s="140" t="s">
        <v>140</v>
      </c>
      <c r="E197" s="141" t="s">
        <v>1</v>
      </c>
      <c r="F197" s="142" t="s">
        <v>237</v>
      </c>
      <c r="H197" s="143">
        <v>78.8</v>
      </c>
      <c r="I197" s="144"/>
      <c r="L197" s="139"/>
      <c r="M197" s="145"/>
      <c r="T197" s="146"/>
      <c r="AT197" s="141" t="s">
        <v>140</v>
      </c>
      <c r="AU197" s="141" t="s">
        <v>83</v>
      </c>
      <c r="AV197" s="12" t="s">
        <v>83</v>
      </c>
      <c r="AW197" s="12" t="s">
        <v>29</v>
      </c>
      <c r="AX197" s="12" t="s">
        <v>73</v>
      </c>
      <c r="AY197" s="141" t="s">
        <v>130</v>
      </c>
    </row>
    <row r="198" spans="2:65" s="13" customFormat="1">
      <c r="B198" s="147"/>
      <c r="D198" s="140" t="s">
        <v>140</v>
      </c>
      <c r="E198" s="148" t="s">
        <v>1</v>
      </c>
      <c r="F198" s="149" t="s">
        <v>149</v>
      </c>
      <c r="H198" s="150">
        <v>140.6</v>
      </c>
      <c r="I198" s="151"/>
      <c r="L198" s="147"/>
      <c r="M198" s="152"/>
      <c r="T198" s="153"/>
      <c r="AT198" s="148" t="s">
        <v>140</v>
      </c>
      <c r="AU198" s="148" t="s">
        <v>83</v>
      </c>
      <c r="AV198" s="13" t="s">
        <v>138</v>
      </c>
      <c r="AW198" s="13" t="s">
        <v>29</v>
      </c>
      <c r="AX198" s="13" t="s">
        <v>81</v>
      </c>
      <c r="AY198" s="148" t="s">
        <v>130</v>
      </c>
    </row>
    <row r="199" spans="2:65" s="1" customFormat="1" ht="24.2" customHeight="1">
      <c r="B199" s="30"/>
      <c r="C199" s="154" t="s">
        <v>238</v>
      </c>
      <c r="D199" s="154" t="s">
        <v>225</v>
      </c>
      <c r="E199" s="155" t="s">
        <v>239</v>
      </c>
      <c r="F199" s="156" t="s">
        <v>240</v>
      </c>
      <c r="G199" s="157" t="s">
        <v>234</v>
      </c>
      <c r="H199" s="158">
        <v>140.6</v>
      </c>
      <c r="I199" s="159">
        <v>21</v>
      </c>
      <c r="J199" s="160">
        <f>ROUND(I199*H199,2)</f>
        <v>2952.6</v>
      </c>
      <c r="K199" s="156" t="s">
        <v>137</v>
      </c>
      <c r="L199" s="161"/>
      <c r="M199" s="162" t="s">
        <v>1</v>
      </c>
      <c r="N199" s="163" t="s">
        <v>38</v>
      </c>
      <c r="P199" s="135">
        <f>O199*H199</f>
        <v>0</v>
      </c>
      <c r="Q199" s="135">
        <v>5.0000000000000002E-5</v>
      </c>
      <c r="R199" s="135">
        <f>Q199*H199</f>
        <v>7.0299999999999998E-3</v>
      </c>
      <c r="S199" s="135">
        <v>0</v>
      </c>
      <c r="T199" s="136">
        <f>S199*H199</f>
        <v>0</v>
      </c>
      <c r="AR199" s="137" t="s">
        <v>228</v>
      </c>
      <c r="AT199" s="137" t="s">
        <v>225</v>
      </c>
      <c r="AU199" s="137" t="s">
        <v>83</v>
      </c>
      <c r="AY199" s="15" t="s">
        <v>130</v>
      </c>
      <c r="BE199" s="138">
        <f>IF(N199="základní",J199,0)</f>
        <v>2952.6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5" t="s">
        <v>81</v>
      </c>
      <c r="BK199" s="138">
        <f>ROUND(I199*H199,2)</f>
        <v>2952.6</v>
      </c>
      <c r="BL199" s="15" t="s">
        <v>216</v>
      </c>
      <c r="BM199" s="137" t="s">
        <v>241</v>
      </c>
    </row>
    <row r="200" spans="2:65" s="1" customFormat="1" ht="24.2" customHeight="1">
      <c r="B200" s="30"/>
      <c r="C200" s="126" t="s">
        <v>7</v>
      </c>
      <c r="D200" s="126" t="s">
        <v>133</v>
      </c>
      <c r="E200" s="127" t="s">
        <v>242</v>
      </c>
      <c r="F200" s="128" t="s">
        <v>243</v>
      </c>
      <c r="G200" s="129" t="s">
        <v>244</v>
      </c>
      <c r="H200" s="164">
        <v>0.05</v>
      </c>
      <c r="I200" s="131">
        <v>15150.08</v>
      </c>
      <c r="J200" s="132">
        <f>ROUND(I200*H200,2)</f>
        <v>757.5</v>
      </c>
      <c r="K200" s="128" t="s">
        <v>137</v>
      </c>
      <c r="L200" s="30"/>
      <c r="M200" s="133" t="s">
        <v>1</v>
      </c>
      <c r="N200" s="134" t="s">
        <v>38</v>
      </c>
      <c r="P200" s="135">
        <f>O200*H200</f>
        <v>0</v>
      </c>
      <c r="Q200" s="135">
        <v>0</v>
      </c>
      <c r="R200" s="135">
        <f>Q200*H200</f>
        <v>0</v>
      </c>
      <c r="S200" s="135">
        <v>0</v>
      </c>
      <c r="T200" s="136">
        <f>S200*H200</f>
        <v>0</v>
      </c>
      <c r="AR200" s="137" t="s">
        <v>216</v>
      </c>
      <c r="AT200" s="137" t="s">
        <v>133</v>
      </c>
      <c r="AU200" s="137" t="s">
        <v>83</v>
      </c>
      <c r="AY200" s="15" t="s">
        <v>130</v>
      </c>
      <c r="BE200" s="138">
        <f>IF(N200="základní",J200,0)</f>
        <v>757.5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5" t="s">
        <v>81</v>
      </c>
      <c r="BK200" s="138">
        <f>ROUND(I200*H200,2)</f>
        <v>757.5</v>
      </c>
      <c r="BL200" s="15" t="s">
        <v>216</v>
      </c>
      <c r="BM200" s="137" t="s">
        <v>245</v>
      </c>
    </row>
    <row r="201" spans="2:65" s="11" customFormat="1" ht="22.9" customHeight="1">
      <c r="B201" s="114"/>
      <c r="D201" s="115" t="s">
        <v>72</v>
      </c>
      <c r="E201" s="124" t="s">
        <v>246</v>
      </c>
      <c r="F201" s="124" t="s">
        <v>247</v>
      </c>
      <c r="I201" s="117"/>
      <c r="J201" s="125">
        <f>BK201</f>
        <v>879336.34</v>
      </c>
      <c r="L201" s="114"/>
      <c r="M201" s="119"/>
      <c r="P201" s="120">
        <f>SUM(P202:P239)</f>
        <v>0</v>
      </c>
      <c r="R201" s="120">
        <f>SUM(R202:R239)</f>
        <v>0.67036999999999991</v>
      </c>
      <c r="T201" s="121">
        <f>SUM(T202:T239)</f>
        <v>0.79810000000000003</v>
      </c>
      <c r="AR201" s="115" t="s">
        <v>83</v>
      </c>
      <c r="AT201" s="122" t="s">
        <v>72</v>
      </c>
      <c r="AU201" s="122" t="s">
        <v>81</v>
      </c>
      <c r="AY201" s="115" t="s">
        <v>130</v>
      </c>
      <c r="BK201" s="123">
        <f>SUM(BK202:BK239)</f>
        <v>879336.34</v>
      </c>
    </row>
    <row r="202" spans="2:65" s="1" customFormat="1" ht="16.5" customHeight="1">
      <c r="B202" s="30"/>
      <c r="C202" s="126" t="s">
        <v>248</v>
      </c>
      <c r="D202" s="126" t="s">
        <v>133</v>
      </c>
      <c r="E202" s="127" t="s">
        <v>249</v>
      </c>
      <c r="F202" s="128" t="s">
        <v>250</v>
      </c>
      <c r="G202" s="129" t="s">
        <v>251</v>
      </c>
      <c r="H202" s="130">
        <v>13</v>
      </c>
      <c r="I202" s="131">
        <v>3573</v>
      </c>
      <c r="J202" s="132">
        <f>ROUND(I202*H202,2)</f>
        <v>46449</v>
      </c>
      <c r="K202" s="128" t="s">
        <v>1</v>
      </c>
      <c r="L202" s="30"/>
      <c r="M202" s="133" t="s">
        <v>1</v>
      </c>
      <c r="N202" s="134" t="s">
        <v>38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216</v>
      </c>
      <c r="AT202" s="137" t="s">
        <v>133</v>
      </c>
      <c r="AU202" s="137" t="s">
        <v>83</v>
      </c>
      <c r="AY202" s="15" t="s">
        <v>130</v>
      </c>
      <c r="BE202" s="138">
        <f>IF(N202="základní",J202,0)</f>
        <v>46449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5" t="s">
        <v>81</v>
      </c>
      <c r="BK202" s="138">
        <f>ROUND(I202*H202,2)</f>
        <v>46449</v>
      </c>
      <c r="BL202" s="15" t="s">
        <v>216</v>
      </c>
      <c r="BM202" s="137" t="s">
        <v>252</v>
      </c>
    </row>
    <row r="203" spans="2:65" s="12" customFormat="1">
      <c r="B203" s="139"/>
      <c r="D203" s="140" t="s">
        <v>140</v>
      </c>
      <c r="E203" s="141" t="s">
        <v>1</v>
      </c>
      <c r="F203" s="142" t="s">
        <v>253</v>
      </c>
      <c r="H203" s="143">
        <v>13</v>
      </c>
      <c r="I203" s="144"/>
      <c r="L203" s="139"/>
      <c r="M203" s="145"/>
      <c r="T203" s="146"/>
      <c r="AT203" s="141" t="s">
        <v>140</v>
      </c>
      <c r="AU203" s="141" t="s">
        <v>83</v>
      </c>
      <c r="AV203" s="12" t="s">
        <v>83</v>
      </c>
      <c r="AW203" s="12" t="s">
        <v>29</v>
      </c>
      <c r="AX203" s="12" t="s">
        <v>81</v>
      </c>
      <c r="AY203" s="141" t="s">
        <v>130</v>
      </c>
    </row>
    <row r="204" spans="2:65" s="1" customFormat="1" ht="16.5" customHeight="1">
      <c r="B204" s="30"/>
      <c r="C204" s="126" t="s">
        <v>254</v>
      </c>
      <c r="D204" s="126" t="s">
        <v>133</v>
      </c>
      <c r="E204" s="127" t="s">
        <v>255</v>
      </c>
      <c r="F204" s="128" t="s">
        <v>256</v>
      </c>
      <c r="G204" s="129" t="s">
        <v>251</v>
      </c>
      <c r="H204" s="130">
        <v>13</v>
      </c>
      <c r="I204" s="131">
        <v>1758</v>
      </c>
      <c r="J204" s="132">
        <f>ROUND(I204*H204,2)</f>
        <v>22854</v>
      </c>
      <c r="K204" s="128" t="s">
        <v>1</v>
      </c>
      <c r="L204" s="30"/>
      <c r="M204" s="133" t="s">
        <v>1</v>
      </c>
      <c r="N204" s="134" t="s">
        <v>38</v>
      </c>
      <c r="P204" s="135">
        <f>O204*H204</f>
        <v>0</v>
      </c>
      <c r="Q204" s="135">
        <v>0</v>
      </c>
      <c r="R204" s="135">
        <f>Q204*H204</f>
        <v>0</v>
      </c>
      <c r="S204" s="135">
        <v>0</v>
      </c>
      <c r="T204" s="136">
        <f>S204*H204</f>
        <v>0</v>
      </c>
      <c r="AR204" s="137" t="s">
        <v>216</v>
      </c>
      <c r="AT204" s="137" t="s">
        <v>133</v>
      </c>
      <c r="AU204" s="137" t="s">
        <v>83</v>
      </c>
      <c r="AY204" s="15" t="s">
        <v>130</v>
      </c>
      <c r="BE204" s="138">
        <f>IF(N204="základní",J204,0)</f>
        <v>22854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5" t="s">
        <v>81</v>
      </c>
      <c r="BK204" s="138">
        <f>ROUND(I204*H204,2)</f>
        <v>22854</v>
      </c>
      <c r="BL204" s="15" t="s">
        <v>216</v>
      </c>
      <c r="BM204" s="137" t="s">
        <v>257</v>
      </c>
    </row>
    <row r="205" spans="2:65" s="12" customFormat="1">
      <c r="B205" s="139"/>
      <c r="D205" s="140" t="s">
        <v>140</v>
      </c>
      <c r="E205" s="141" t="s">
        <v>1</v>
      </c>
      <c r="F205" s="142" t="s">
        <v>199</v>
      </c>
      <c r="H205" s="143">
        <v>13</v>
      </c>
      <c r="I205" s="144"/>
      <c r="L205" s="139"/>
      <c r="M205" s="145"/>
      <c r="T205" s="146"/>
      <c r="AT205" s="141" t="s">
        <v>140</v>
      </c>
      <c r="AU205" s="141" t="s">
        <v>83</v>
      </c>
      <c r="AV205" s="12" t="s">
        <v>83</v>
      </c>
      <c r="AW205" s="12" t="s">
        <v>29</v>
      </c>
      <c r="AX205" s="12" t="s">
        <v>81</v>
      </c>
      <c r="AY205" s="141" t="s">
        <v>130</v>
      </c>
    </row>
    <row r="206" spans="2:65" s="1" customFormat="1" ht="21.75" customHeight="1">
      <c r="B206" s="30"/>
      <c r="C206" s="126" t="s">
        <v>258</v>
      </c>
      <c r="D206" s="126" t="s">
        <v>133</v>
      </c>
      <c r="E206" s="127" t="s">
        <v>259</v>
      </c>
      <c r="F206" s="128" t="s">
        <v>260</v>
      </c>
      <c r="G206" s="129" t="s">
        <v>251</v>
      </c>
      <c r="H206" s="130">
        <v>3</v>
      </c>
      <c r="I206" s="131">
        <v>4909</v>
      </c>
      <c r="J206" s="132">
        <f>ROUND(I206*H206,2)</f>
        <v>14727</v>
      </c>
      <c r="K206" s="128" t="s">
        <v>1</v>
      </c>
      <c r="L206" s="30"/>
      <c r="M206" s="133" t="s">
        <v>1</v>
      </c>
      <c r="N206" s="134" t="s">
        <v>38</v>
      </c>
      <c r="P206" s="135">
        <f>O206*H206</f>
        <v>0</v>
      </c>
      <c r="Q206" s="135">
        <v>0</v>
      </c>
      <c r="R206" s="135">
        <f>Q206*H206</f>
        <v>0</v>
      </c>
      <c r="S206" s="135">
        <v>0</v>
      </c>
      <c r="T206" s="136">
        <f>S206*H206</f>
        <v>0</v>
      </c>
      <c r="AR206" s="137" t="s">
        <v>216</v>
      </c>
      <c r="AT206" s="137" t="s">
        <v>133</v>
      </c>
      <c r="AU206" s="137" t="s">
        <v>83</v>
      </c>
      <c r="AY206" s="15" t="s">
        <v>130</v>
      </c>
      <c r="BE206" s="138">
        <f>IF(N206="základní",J206,0)</f>
        <v>14727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5" t="s">
        <v>81</v>
      </c>
      <c r="BK206" s="138">
        <f>ROUND(I206*H206,2)</f>
        <v>14727</v>
      </c>
      <c r="BL206" s="15" t="s">
        <v>216</v>
      </c>
      <c r="BM206" s="137" t="s">
        <v>261</v>
      </c>
    </row>
    <row r="207" spans="2:65" s="12" customFormat="1">
      <c r="B207" s="139"/>
      <c r="D207" s="140" t="s">
        <v>140</v>
      </c>
      <c r="E207" s="141" t="s">
        <v>1</v>
      </c>
      <c r="F207" s="142" t="s">
        <v>131</v>
      </c>
      <c r="H207" s="143">
        <v>3</v>
      </c>
      <c r="I207" s="144"/>
      <c r="L207" s="139"/>
      <c r="M207" s="145"/>
      <c r="T207" s="146"/>
      <c r="AT207" s="141" t="s">
        <v>140</v>
      </c>
      <c r="AU207" s="141" t="s">
        <v>83</v>
      </c>
      <c r="AV207" s="12" t="s">
        <v>83</v>
      </c>
      <c r="AW207" s="12" t="s">
        <v>29</v>
      </c>
      <c r="AX207" s="12" t="s">
        <v>81</v>
      </c>
      <c r="AY207" s="141" t="s">
        <v>130</v>
      </c>
    </row>
    <row r="208" spans="2:65" s="1" customFormat="1" ht="16.5" customHeight="1">
      <c r="B208" s="30"/>
      <c r="C208" s="126" t="s">
        <v>262</v>
      </c>
      <c r="D208" s="126" t="s">
        <v>133</v>
      </c>
      <c r="E208" s="127" t="s">
        <v>263</v>
      </c>
      <c r="F208" s="128" t="s">
        <v>264</v>
      </c>
      <c r="G208" s="129" t="s">
        <v>265</v>
      </c>
      <c r="H208" s="130">
        <v>18</v>
      </c>
      <c r="I208" s="131">
        <v>180</v>
      </c>
      <c r="J208" s="132">
        <f>ROUND(I208*H208,2)</f>
        <v>3240</v>
      </c>
      <c r="K208" s="128" t="s">
        <v>137</v>
      </c>
      <c r="L208" s="30"/>
      <c r="M208" s="133" t="s">
        <v>1</v>
      </c>
      <c r="N208" s="134" t="s">
        <v>38</v>
      </c>
      <c r="P208" s="135">
        <f>O208*H208</f>
        <v>0</v>
      </c>
      <c r="Q208" s="135">
        <v>0</v>
      </c>
      <c r="R208" s="135">
        <f>Q208*H208</f>
        <v>0</v>
      </c>
      <c r="S208" s="135">
        <v>1.933E-2</v>
      </c>
      <c r="T208" s="136">
        <f>S208*H208</f>
        <v>0.34794000000000003</v>
      </c>
      <c r="AR208" s="137" t="s">
        <v>216</v>
      </c>
      <c r="AT208" s="137" t="s">
        <v>133</v>
      </c>
      <c r="AU208" s="137" t="s">
        <v>83</v>
      </c>
      <c r="AY208" s="15" t="s">
        <v>130</v>
      </c>
      <c r="BE208" s="138">
        <f>IF(N208="základní",J208,0)</f>
        <v>3240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5" t="s">
        <v>81</v>
      </c>
      <c r="BK208" s="138">
        <f>ROUND(I208*H208,2)</f>
        <v>3240</v>
      </c>
      <c r="BL208" s="15" t="s">
        <v>216</v>
      </c>
      <c r="BM208" s="137" t="s">
        <v>266</v>
      </c>
    </row>
    <row r="209" spans="2:65" s="12" customFormat="1">
      <c r="B209" s="139"/>
      <c r="D209" s="140" t="s">
        <v>140</v>
      </c>
      <c r="E209" s="141" t="s">
        <v>1</v>
      </c>
      <c r="F209" s="142" t="s">
        <v>267</v>
      </c>
      <c r="H209" s="143">
        <v>18</v>
      </c>
      <c r="I209" s="144"/>
      <c r="L209" s="139"/>
      <c r="M209" s="145"/>
      <c r="T209" s="146"/>
      <c r="AT209" s="141" t="s">
        <v>140</v>
      </c>
      <c r="AU209" s="141" t="s">
        <v>83</v>
      </c>
      <c r="AV209" s="12" t="s">
        <v>83</v>
      </c>
      <c r="AW209" s="12" t="s">
        <v>29</v>
      </c>
      <c r="AX209" s="12" t="s">
        <v>81</v>
      </c>
      <c r="AY209" s="141" t="s">
        <v>130</v>
      </c>
    </row>
    <row r="210" spans="2:65" s="1" customFormat="1" ht="24.2" customHeight="1">
      <c r="B210" s="30"/>
      <c r="C210" s="126" t="s">
        <v>268</v>
      </c>
      <c r="D210" s="126" t="s">
        <v>133</v>
      </c>
      <c r="E210" s="127" t="s">
        <v>269</v>
      </c>
      <c r="F210" s="128" t="s">
        <v>270</v>
      </c>
      <c r="G210" s="129" t="s">
        <v>265</v>
      </c>
      <c r="H210" s="130">
        <v>16</v>
      </c>
      <c r="I210" s="131">
        <v>9900</v>
      </c>
      <c r="J210" s="132">
        <f>ROUND(I210*H210,2)</f>
        <v>158400</v>
      </c>
      <c r="K210" s="128" t="s">
        <v>137</v>
      </c>
      <c r="L210" s="30"/>
      <c r="M210" s="133" t="s">
        <v>1</v>
      </c>
      <c r="N210" s="134" t="s">
        <v>38</v>
      </c>
      <c r="P210" s="135">
        <f>O210*H210</f>
        <v>0</v>
      </c>
      <c r="Q210" s="135">
        <v>1.6969999999999999E-2</v>
      </c>
      <c r="R210" s="135">
        <f>Q210*H210</f>
        <v>0.27151999999999998</v>
      </c>
      <c r="S210" s="135">
        <v>0</v>
      </c>
      <c r="T210" s="136">
        <f>S210*H210</f>
        <v>0</v>
      </c>
      <c r="AR210" s="137" t="s">
        <v>216</v>
      </c>
      <c r="AT210" s="137" t="s">
        <v>133</v>
      </c>
      <c r="AU210" s="137" t="s">
        <v>83</v>
      </c>
      <c r="AY210" s="15" t="s">
        <v>130</v>
      </c>
      <c r="BE210" s="138">
        <f>IF(N210="základní",J210,0)</f>
        <v>158400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5" t="s">
        <v>81</v>
      </c>
      <c r="BK210" s="138">
        <f>ROUND(I210*H210,2)</f>
        <v>158400</v>
      </c>
      <c r="BL210" s="15" t="s">
        <v>216</v>
      </c>
      <c r="BM210" s="137" t="s">
        <v>271</v>
      </c>
    </row>
    <row r="211" spans="2:65" s="1" customFormat="1" ht="16.5" customHeight="1">
      <c r="B211" s="30"/>
      <c r="C211" s="126" t="s">
        <v>272</v>
      </c>
      <c r="D211" s="126" t="s">
        <v>133</v>
      </c>
      <c r="E211" s="127" t="s">
        <v>273</v>
      </c>
      <c r="F211" s="128" t="s">
        <v>274</v>
      </c>
      <c r="G211" s="129" t="s">
        <v>251</v>
      </c>
      <c r="H211" s="130">
        <v>2</v>
      </c>
      <c r="I211" s="131">
        <v>9900</v>
      </c>
      <c r="J211" s="132">
        <f>ROUND(I211*H211,2)</f>
        <v>19800</v>
      </c>
      <c r="K211" s="128" t="s">
        <v>1</v>
      </c>
      <c r="L211" s="30"/>
      <c r="M211" s="133" t="s">
        <v>1</v>
      </c>
      <c r="N211" s="134" t="s">
        <v>38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216</v>
      </c>
      <c r="AT211" s="137" t="s">
        <v>133</v>
      </c>
      <c r="AU211" s="137" t="s">
        <v>83</v>
      </c>
      <c r="AY211" s="15" t="s">
        <v>130</v>
      </c>
      <c r="BE211" s="138">
        <f>IF(N211="základní",J211,0)</f>
        <v>19800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5" t="s">
        <v>81</v>
      </c>
      <c r="BK211" s="138">
        <f>ROUND(I211*H211,2)</f>
        <v>19800</v>
      </c>
      <c r="BL211" s="15" t="s">
        <v>216</v>
      </c>
      <c r="BM211" s="137" t="s">
        <v>275</v>
      </c>
    </row>
    <row r="212" spans="2:65" s="1" customFormat="1" ht="24.2" customHeight="1">
      <c r="B212" s="30"/>
      <c r="C212" s="126" t="s">
        <v>276</v>
      </c>
      <c r="D212" s="126" t="s">
        <v>133</v>
      </c>
      <c r="E212" s="127" t="s">
        <v>277</v>
      </c>
      <c r="F212" s="128" t="s">
        <v>278</v>
      </c>
      <c r="G212" s="129" t="s">
        <v>265</v>
      </c>
      <c r="H212" s="130">
        <v>5</v>
      </c>
      <c r="I212" s="131">
        <v>10900</v>
      </c>
      <c r="J212" s="132">
        <f>ROUND(I212*H212,2)</f>
        <v>54500</v>
      </c>
      <c r="K212" s="128" t="s">
        <v>137</v>
      </c>
      <c r="L212" s="30"/>
      <c r="M212" s="133" t="s">
        <v>1</v>
      </c>
      <c r="N212" s="134" t="s">
        <v>38</v>
      </c>
      <c r="P212" s="135">
        <f>O212*H212</f>
        <v>0</v>
      </c>
      <c r="Q212" s="135">
        <v>1.8079999999999999E-2</v>
      </c>
      <c r="R212" s="135">
        <f>Q212*H212</f>
        <v>9.0399999999999994E-2</v>
      </c>
      <c r="S212" s="135">
        <v>0</v>
      </c>
      <c r="T212" s="136">
        <f>S212*H212</f>
        <v>0</v>
      </c>
      <c r="AR212" s="137" t="s">
        <v>216</v>
      </c>
      <c r="AT212" s="137" t="s">
        <v>133</v>
      </c>
      <c r="AU212" s="137" t="s">
        <v>83</v>
      </c>
      <c r="AY212" s="15" t="s">
        <v>130</v>
      </c>
      <c r="BE212" s="138">
        <f>IF(N212="základní",J212,0)</f>
        <v>54500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5" t="s">
        <v>81</v>
      </c>
      <c r="BK212" s="138">
        <f>ROUND(I212*H212,2)</f>
        <v>54500</v>
      </c>
      <c r="BL212" s="15" t="s">
        <v>216</v>
      </c>
      <c r="BM212" s="137" t="s">
        <v>279</v>
      </c>
    </row>
    <row r="213" spans="2:65" s="12" customFormat="1">
      <c r="B213" s="139"/>
      <c r="D213" s="140" t="s">
        <v>140</v>
      </c>
      <c r="E213" s="141" t="s">
        <v>1</v>
      </c>
      <c r="F213" s="142" t="s">
        <v>280</v>
      </c>
      <c r="H213" s="143">
        <v>5</v>
      </c>
      <c r="I213" s="144"/>
      <c r="L213" s="139"/>
      <c r="M213" s="145"/>
      <c r="T213" s="146"/>
      <c r="AT213" s="141" t="s">
        <v>140</v>
      </c>
      <c r="AU213" s="141" t="s">
        <v>83</v>
      </c>
      <c r="AV213" s="12" t="s">
        <v>83</v>
      </c>
      <c r="AW213" s="12" t="s">
        <v>29</v>
      </c>
      <c r="AX213" s="12" t="s">
        <v>81</v>
      </c>
      <c r="AY213" s="141" t="s">
        <v>130</v>
      </c>
    </row>
    <row r="214" spans="2:65" s="1" customFormat="1" ht="24.2" customHeight="1">
      <c r="B214" s="30"/>
      <c r="C214" s="126" t="s">
        <v>281</v>
      </c>
      <c r="D214" s="126" t="s">
        <v>133</v>
      </c>
      <c r="E214" s="127" t="s">
        <v>282</v>
      </c>
      <c r="F214" s="128" t="s">
        <v>283</v>
      </c>
      <c r="G214" s="129" t="s">
        <v>265</v>
      </c>
      <c r="H214" s="130">
        <v>5</v>
      </c>
      <c r="I214" s="131">
        <v>240</v>
      </c>
      <c r="J214" s="132">
        <f>ROUND(I214*H214,2)</f>
        <v>1200</v>
      </c>
      <c r="K214" s="128" t="s">
        <v>137</v>
      </c>
      <c r="L214" s="30"/>
      <c r="M214" s="133" t="s">
        <v>1</v>
      </c>
      <c r="N214" s="134" t="s">
        <v>38</v>
      </c>
      <c r="P214" s="135">
        <f>O214*H214</f>
        <v>0</v>
      </c>
      <c r="Q214" s="135">
        <v>0</v>
      </c>
      <c r="R214" s="135">
        <f>Q214*H214</f>
        <v>0</v>
      </c>
      <c r="S214" s="135">
        <v>1.72E-2</v>
      </c>
      <c r="T214" s="136">
        <f>S214*H214</f>
        <v>8.5999999999999993E-2</v>
      </c>
      <c r="AR214" s="137" t="s">
        <v>216</v>
      </c>
      <c r="AT214" s="137" t="s">
        <v>133</v>
      </c>
      <c r="AU214" s="137" t="s">
        <v>83</v>
      </c>
      <c r="AY214" s="15" t="s">
        <v>130</v>
      </c>
      <c r="BE214" s="138">
        <f>IF(N214="základní",J214,0)</f>
        <v>1200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5" t="s">
        <v>81</v>
      </c>
      <c r="BK214" s="138">
        <f>ROUND(I214*H214,2)</f>
        <v>1200</v>
      </c>
      <c r="BL214" s="15" t="s">
        <v>216</v>
      </c>
      <c r="BM214" s="137" t="s">
        <v>284</v>
      </c>
    </row>
    <row r="215" spans="2:65" s="12" customFormat="1">
      <c r="B215" s="139"/>
      <c r="D215" s="140" t="s">
        <v>140</v>
      </c>
      <c r="E215" s="141" t="s">
        <v>1</v>
      </c>
      <c r="F215" s="142" t="s">
        <v>280</v>
      </c>
      <c r="H215" s="143">
        <v>5</v>
      </c>
      <c r="I215" s="144"/>
      <c r="L215" s="139"/>
      <c r="M215" s="145"/>
      <c r="T215" s="146"/>
      <c r="AT215" s="141" t="s">
        <v>140</v>
      </c>
      <c r="AU215" s="141" t="s">
        <v>83</v>
      </c>
      <c r="AV215" s="12" t="s">
        <v>83</v>
      </c>
      <c r="AW215" s="12" t="s">
        <v>29</v>
      </c>
      <c r="AX215" s="12" t="s">
        <v>81</v>
      </c>
      <c r="AY215" s="141" t="s">
        <v>130</v>
      </c>
    </row>
    <row r="216" spans="2:65" s="1" customFormat="1" ht="16.5" customHeight="1">
      <c r="B216" s="30"/>
      <c r="C216" s="126" t="s">
        <v>285</v>
      </c>
      <c r="D216" s="126" t="s">
        <v>133</v>
      </c>
      <c r="E216" s="127" t="s">
        <v>286</v>
      </c>
      <c r="F216" s="128" t="s">
        <v>287</v>
      </c>
      <c r="G216" s="129" t="s">
        <v>265</v>
      </c>
      <c r="H216" s="130">
        <v>16</v>
      </c>
      <c r="I216" s="131">
        <v>144</v>
      </c>
      <c r="J216" s="132">
        <f>ROUND(I216*H216,2)</f>
        <v>2304</v>
      </c>
      <c r="K216" s="128" t="s">
        <v>137</v>
      </c>
      <c r="L216" s="30"/>
      <c r="M216" s="133" t="s">
        <v>1</v>
      </c>
      <c r="N216" s="134" t="s">
        <v>38</v>
      </c>
      <c r="P216" s="135">
        <f>O216*H216</f>
        <v>0</v>
      </c>
      <c r="Q216" s="135">
        <v>0</v>
      </c>
      <c r="R216" s="135">
        <f>Q216*H216</f>
        <v>0</v>
      </c>
      <c r="S216" s="135">
        <v>1.9460000000000002E-2</v>
      </c>
      <c r="T216" s="136">
        <f>S216*H216</f>
        <v>0.31136000000000003</v>
      </c>
      <c r="AR216" s="137" t="s">
        <v>216</v>
      </c>
      <c r="AT216" s="137" t="s">
        <v>133</v>
      </c>
      <c r="AU216" s="137" t="s">
        <v>83</v>
      </c>
      <c r="AY216" s="15" t="s">
        <v>130</v>
      </c>
      <c r="BE216" s="138">
        <f>IF(N216="základní",J216,0)</f>
        <v>2304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5" t="s">
        <v>81</v>
      </c>
      <c r="BK216" s="138">
        <f>ROUND(I216*H216,2)</f>
        <v>2304</v>
      </c>
      <c r="BL216" s="15" t="s">
        <v>216</v>
      </c>
      <c r="BM216" s="137" t="s">
        <v>288</v>
      </c>
    </row>
    <row r="217" spans="2:65" s="12" customFormat="1">
      <c r="B217" s="139"/>
      <c r="D217" s="140" t="s">
        <v>140</v>
      </c>
      <c r="E217" s="141" t="s">
        <v>1</v>
      </c>
      <c r="F217" s="142" t="s">
        <v>289</v>
      </c>
      <c r="H217" s="143">
        <v>16</v>
      </c>
      <c r="I217" s="144"/>
      <c r="L217" s="139"/>
      <c r="M217" s="145"/>
      <c r="T217" s="146"/>
      <c r="AT217" s="141" t="s">
        <v>140</v>
      </c>
      <c r="AU217" s="141" t="s">
        <v>83</v>
      </c>
      <c r="AV217" s="12" t="s">
        <v>83</v>
      </c>
      <c r="AW217" s="12" t="s">
        <v>29</v>
      </c>
      <c r="AX217" s="12" t="s">
        <v>81</v>
      </c>
      <c r="AY217" s="141" t="s">
        <v>130</v>
      </c>
    </row>
    <row r="218" spans="2:65" s="1" customFormat="1" ht="24.2" customHeight="1">
      <c r="B218" s="30"/>
      <c r="C218" s="126" t="s">
        <v>290</v>
      </c>
      <c r="D218" s="126" t="s">
        <v>133</v>
      </c>
      <c r="E218" s="127" t="s">
        <v>291</v>
      </c>
      <c r="F218" s="128" t="s">
        <v>292</v>
      </c>
      <c r="G218" s="129" t="s">
        <v>265</v>
      </c>
      <c r="H218" s="130">
        <v>6</v>
      </c>
      <c r="I218" s="131">
        <v>24739</v>
      </c>
      <c r="J218" s="132">
        <f>ROUND(I218*H218,2)</f>
        <v>148434</v>
      </c>
      <c r="K218" s="128" t="s">
        <v>137</v>
      </c>
      <c r="L218" s="30"/>
      <c r="M218" s="133" t="s">
        <v>1</v>
      </c>
      <c r="N218" s="134" t="s">
        <v>38</v>
      </c>
      <c r="P218" s="135">
        <f>O218*H218</f>
        <v>0</v>
      </c>
      <c r="Q218" s="135">
        <v>1.6469999999999999E-2</v>
      </c>
      <c r="R218" s="135">
        <f>Q218*H218</f>
        <v>9.8819999999999991E-2</v>
      </c>
      <c r="S218" s="135">
        <v>0</v>
      </c>
      <c r="T218" s="136">
        <f>S218*H218</f>
        <v>0</v>
      </c>
      <c r="AR218" s="137" t="s">
        <v>216</v>
      </c>
      <c r="AT218" s="137" t="s">
        <v>133</v>
      </c>
      <c r="AU218" s="137" t="s">
        <v>83</v>
      </c>
      <c r="AY218" s="15" t="s">
        <v>130</v>
      </c>
      <c r="BE218" s="138">
        <f>IF(N218="základní",J218,0)</f>
        <v>148434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5" t="s">
        <v>81</v>
      </c>
      <c r="BK218" s="138">
        <f>ROUND(I218*H218,2)</f>
        <v>148434</v>
      </c>
      <c r="BL218" s="15" t="s">
        <v>216</v>
      </c>
      <c r="BM218" s="137" t="s">
        <v>293</v>
      </c>
    </row>
    <row r="219" spans="2:65" s="1" customFormat="1" ht="16.5" customHeight="1">
      <c r="B219" s="30"/>
      <c r="C219" s="126" t="s">
        <v>294</v>
      </c>
      <c r="D219" s="126" t="s">
        <v>133</v>
      </c>
      <c r="E219" s="127" t="s">
        <v>295</v>
      </c>
      <c r="F219" s="128" t="s">
        <v>296</v>
      </c>
      <c r="G219" s="129" t="s">
        <v>251</v>
      </c>
      <c r="H219" s="130">
        <v>2</v>
      </c>
      <c r="I219" s="131">
        <v>4909</v>
      </c>
      <c r="J219" s="132">
        <f>ROUND(I219*H219,2)</f>
        <v>9818</v>
      </c>
      <c r="K219" s="128" t="s">
        <v>1</v>
      </c>
      <c r="L219" s="30"/>
      <c r="M219" s="133" t="s">
        <v>1</v>
      </c>
      <c r="N219" s="134" t="s">
        <v>38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216</v>
      </c>
      <c r="AT219" s="137" t="s">
        <v>133</v>
      </c>
      <c r="AU219" s="137" t="s">
        <v>83</v>
      </c>
      <c r="AY219" s="15" t="s">
        <v>130</v>
      </c>
      <c r="BE219" s="138">
        <f>IF(N219="základní",J219,0)</f>
        <v>9818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5" t="s">
        <v>81</v>
      </c>
      <c r="BK219" s="138">
        <f>ROUND(I219*H219,2)</f>
        <v>9818</v>
      </c>
      <c r="BL219" s="15" t="s">
        <v>216</v>
      </c>
      <c r="BM219" s="137" t="s">
        <v>297</v>
      </c>
    </row>
    <row r="220" spans="2:65" s="1" customFormat="1" ht="16.5" customHeight="1">
      <c r="B220" s="30"/>
      <c r="C220" s="126" t="s">
        <v>298</v>
      </c>
      <c r="D220" s="126" t="s">
        <v>133</v>
      </c>
      <c r="E220" s="127" t="s">
        <v>299</v>
      </c>
      <c r="F220" s="128" t="s">
        <v>300</v>
      </c>
      <c r="G220" s="129" t="s">
        <v>265</v>
      </c>
      <c r="H220" s="130">
        <v>3</v>
      </c>
      <c r="I220" s="131">
        <v>180</v>
      </c>
      <c r="J220" s="132">
        <f>ROUND(I220*H220,2)</f>
        <v>540</v>
      </c>
      <c r="K220" s="128" t="s">
        <v>137</v>
      </c>
      <c r="L220" s="30"/>
      <c r="M220" s="133" t="s">
        <v>1</v>
      </c>
      <c r="N220" s="134" t="s">
        <v>38</v>
      </c>
      <c r="P220" s="135">
        <f>O220*H220</f>
        <v>0</v>
      </c>
      <c r="Q220" s="135">
        <v>0</v>
      </c>
      <c r="R220" s="135">
        <f>Q220*H220</f>
        <v>0</v>
      </c>
      <c r="S220" s="135">
        <v>1.7600000000000001E-2</v>
      </c>
      <c r="T220" s="136">
        <f>S220*H220</f>
        <v>5.28E-2</v>
      </c>
      <c r="AR220" s="137" t="s">
        <v>216</v>
      </c>
      <c r="AT220" s="137" t="s">
        <v>133</v>
      </c>
      <c r="AU220" s="137" t="s">
        <v>83</v>
      </c>
      <c r="AY220" s="15" t="s">
        <v>130</v>
      </c>
      <c r="BE220" s="138">
        <f>IF(N220="základní",J220,0)</f>
        <v>540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5" t="s">
        <v>81</v>
      </c>
      <c r="BK220" s="138">
        <f>ROUND(I220*H220,2)</f>
        <v>540</v>
      </c>
      <c r="BL220" s="15" t="s">
        <v>216</v>
      </c>
      <c r="BM220" s="137" t="s">
        <v>301</v>
      </c>
    </row>
    <row r="221" spans="2:65" s="12" customFormat="1">
      <c r="B221" s="139"/>
      <c r="D221" s="140" t="s">
        <v>140</v>
      </c>
      <c r="E221" s="141" t="s">
        <v>1</v>
      </c>
      <c r="F221" s="142" t="s">
        <v>302</v>
      </c>
      <c r="H221" s="143">
        <v>3</v>
      </c>
      <c r="I221" s="144"/>
      <c r="L221" s="139"/>
      <c r="M221" s="145"/>
      <c r="T221" s="146"/>
      <c r="AT221" s="141" t="s">
        <v>140</v>
      </c>
      <c r="AU221" s="141" t="s">
        <v>83</v>
      </c>
      <c r="AV221" s="12" t="s">
        <v>83</v>
      </c>
      <c r="AW221" s="12" t="s">
        <v>29</v>
      </c>
      <c r="AX221" s="12" t="s">
        <v>81</v>
      </c>
      <c r="AY221" s="141" t="s">
        <v>130</v>
      </c>
    </row>
    <row r="222" spans="2:65" s="1" customFormat="1" ht="24.2" customHeight="1">
      <c r="B222" s="30"/>
      <c r="C222" s="126" t="s">
        <v>303</v>
      </c>
      <c r="D222" s="126" t="s">
        <v>133</v>
      </c>
      <c r="E222" s="127" t="s">
        <v>304</v>
      </c>
      <c r="F222" s="128" t="s">
        <v>305</v>
      </c>
      <c r="G222" s="129" t="s">
        <v>265</v>
      </c>
      <c r="H222" s="130">
        <v>3</v>
      </c>
      <c r="I222" s="131">
        <v>9900</v>
      </c>
      <c r="J222" s="132">
        <f>ROUND(I222*H222,2)</f>
        <v>29700</v>
      </c>
      <c r="K222" s="128" t="s">
        <v>137</v>
      </c>
      <c r="L222" s="30"/>
      <c r="M222" s="133" t="s">
        <v>1</v>
      </c>
      <c r="N222" s="134" t="s">
        <v>38</v>
      </c>
      <c r="P222" s="135">
        <f>O222*H222</f>
        <v>0</v>
      </c>
      <c r="Q222" s="135">
        <v>1.6889999999999999E-2</v>
      </c>
      <c r="R222" s="135">
        <f>Q222*H222</f>
        <v>5.0669999999999993E-2</v>
      </c>
      <c r="S222" s="135">
        <v>0</v>
      </c>
      <c r="T222" s="136">
        <f>S222*H222</f>
        <v>0</v>
      </c>
      <c r="AR222" s="137" t="s">
        <v>216</v>
      </c>
      <c r="AT222" s="137" t="s">
        <v>133</v>
      </c>
      <c r="AU222" s="137" t="s">
        <v>83</v>
      </c>
      <c r="AY222" s="15" t="s">
        <v>130</v>
      </c>
      <c r="BE222" s="138">
        <f>IF(N222="základní",J222,0)</f>
        <v>29700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5" t="s">
        <v>81</v>
      </c>
      <c r="BK222" s="138">
        <f>ROUND(I222*H222,2)</f>
        <v>29700</v>
      </c>
      <c r="BL222" s="15" t="s">
        <v>216</v>
      </c>
      <c r="BM222" s="137" t="s">
        <v>306</v>
      </c>
    </row>
    <row r="223" spans="2:65" s="12" customFormat="1">
      <c r="B223" s="139"/>
      <c r="D223" s="140" t="s">
        <v>140</v>
      </c>
      <c r="E223" s="141" t="s">
        <v>1</v>
      </c>
      <c r="F223" s="142" t="s">
        <v>302</v>
      </c>
      <c r="H223" s="143">
        <v>3</v>
      </c>
      <c r="I223" s="144"/>
      <c r="L223" s="139"/>
      <c r="M223" s="145"/>
      <c r="T223" s="146"/>
      <c r="AT223" s="141" t="s">
        <v>140</v>
      </c>
      <c r="AU223" s="141" t="s">
        <v>83</v>
      </c>
      <c r="AV223" s="12" t="s">
        <v>83</v>
      </c>
      <c r="AW223" s="12" t="s">
        <v>29</v>
      </c>
      <c r="AX223" s="12" t="s">
        <v>81</v>
      </c>
      <c r="AY223" s="141" t="s">
        <v>130</v>
      </c>
    </row>
    <row r="224" spans="2:65" s="1" customFormat="1" ht="24.2" customHeight="1">
      <c r="B224" s="30"/>
      <c r="C224" s="126" t="s">
        <v>228</v>
      </c>
      <c r="D224" s="126" t="s">
        <v>133</v>
      </c>
      <c r="E224" s="127" t="s">
        <v>307</v>
      </c>
      <c r="F224" s="128" t="s">
        <v>308</v>
      </c>
      <c r="G224" s="129" t="s">
        <v>265</v>
      </c>
      <c r="H224" s="130">
        <v>16</v>
      </c>
      <c r="I224" s="131">
        <v>1836</v>
      </c>
      <c r="J224" s="132">
        <f>ROUND(I224*H224,2)</f>
        <v>29376</v>
      </c>
      <c r="K224" s="128" t="s">
        <v>137</v>
      </c>
      <c r="L224" s="30"/>
      <c r="M224" s="133" t="s">
        <v>1</v>
      </c>
      <c r="N224" s="134" t="s">
        <v>38</v>
      </c>
      <c r="P224" s="135">
        <f>O224*H224</f>
        <v>0</v>
      </c>
      <c r="Q224" s="135">
        <v>5.1999999999999995E-4</v>
      </c>
      <c r="R224" s="135">
        <f>Q224*H224</f>
        <v>8.3199999999999993E-3</v>
      </c>
      <c r="S224" s="135">
        <v>0</v>
      </c>
      <c r="T224" s="136">
        <f>S224*H224</f>
        <v>0</v>
      </c>
      <c r="AR224" s="137" t="s">
        <v>216</v>
      </c>
      <c r="AT224" s="137" t="s">
        <v>133</v>
      </c>
      <c r="AU224" s="137" t="s">
        <v>83</v>
      </c>
      <c r="AY224" s="15" t="s">
        <v>130</v>
      </c>
      <c r="BE224" s="138">
        <f>IF(N224="základní",J224,0)</f>
        <v>29376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5" t="s">
        <v>81</v>
      </c>
      <c r="BK224" s="138">
        <f>ROUND(I224*H224,2)</f>
        <v>29376</v>
      </c>
      <c r="BL224" s="15" t="s">
        <v>216</v>
      </c>
      <c r="BM224" s="137" t="s">
        <v>309</v>
      </c>
    </row>
    <row r="225" spans="2:65" s="12" customFormat="1">
      <c r="B225" s="139"/>
      <c r="D225" s="140" t="s">
        <v>140</v>
      </c>
      <c r="E225" s="141" t="s">
        <v>1</v>
      </c>
      <c r="F225" s="142" t="s">
        <v>310</v>
      </c>
      <c r="H225" s="143">
        <v>16</v>
      </c>
      <c r="I225" s="144"/>
      <c r="L225" s="139"/>
      <c r="M225" s="145"/>
      <c r="T225" s="146"/>
      <c r="AT225" s="141" t="s">
        <v>140</v>
      </c>
      <c r="AU225" s="141" t="s">
        <v>83</v>
      </c>
      <c r="AV225" s="12" t="s">
        <v>83</v>
      </c>
      <c r="AW225" s="12" t="s">
        <v>29</v>
      </c>
      <c r="AX225" s="12" t="s">
        <v>81</v>
      </c>
      <c r="AY225" s="141" t="s">
        <v>130</v>
      </c>
    </row>
    <row r="226" spans="2:65" s="1" customFormat="1" ht="24.2" customHeight="1">
      <c r="B226" s="30"/>
      <c r="C226" s="126" t="s">
        <v>311</v>
      </c>
      <c r="D226" s="126" t="s">
        <v>133</v>
      </c>
      <c r="E226" s="127" t="s">
        <v>312</v>
      </c>
      <c r="F226" s="128" t="s">
        <v>313</v>
      </c>
      <c r="G226" s="129" t="s">
        <v>265</v>
      </c>
      <c r="H226" s="130">
        <v>17</v>
      </c>
      <c r="I226" s="131">
        <v>1591</v>
      </c>
      <c r="J226" s="132">
        <f>ROUND(I226*H226,2)</f>
        <v>27047</v>
      </c>
      <c r="K226" s="128" t="s">
        <v>137</v>
      </c>
      <c r="L226" s="30"/>
      <c r="M226" s="133" t="s">
        <v>1</v>
      </c>
      <c r="N226" s="134" t="s">
        <v>38</v>
      </c>
      <c r="P226" s="135">
        <f>O226*H226</f>
        <v>0</v>
      </c>
      <c r="Q226" s="135">
        <v>5.1999999999999995E-4</v>
      </c>
      <c r="R226" s="135">
        <f>Q226*H226</f>
        <v>8.8399999999999989E-3</v>
      </c>
      <c r="S226" s="135">
        <v>0</v>
      </c>
      <c r="T226" s="136">
        <f>S226*H226</f>
        <v>0</v>
      </c>
      <c r="AR226" s="137" t="s">
        <v>216</v>
      </c>
      <c r="AT226" s="137" t="s">
        <v>133</v>
      </c>
      <c r="AU226" s="137" t="s">
        <v>83</v>
      </c>
      <c r="AY226" s="15" t="s">
        <v>130</v>
      </c>
      <c r="BE226" s="138">
        <f>IF(N226="základní",J226,0)</f>
        <v>27047</v>
      </c>
      <c r="BF226" s="138">
        <f>IF(N226="snížená",J226,0)</f>
        <v>0</v>
      </c>
      <c r="BG226" s="138">
        <f>IF(N226="zákl. přenesená",J226,0)</f>
        <v>0</v>
      </c>
      <c r="BH226" s="138">
        <f>IF(N226="sníž. přenesená",J226,0)</f>
        <v>0</v>
      </c>
      <c r="BI226" s="138">
        <f>IF(N226="nulová",J226,0)</f>
        <v>0</v>
      </c>
      <c r="BJ226" s="15" t="s">
        <v>81</v>
      </c>
      <c r="BK226" s="138">
        <f>ROUND(I226*H226,2)</f>
        <v>27047</v>
      </c>
      <c r="BL226" s="15" t="s">
        <v>216</v>
      </c>
      <c r="BM226" s="137" t="s">
        <v>314</v>
      </c>
    </row>
    <row r="227" spans="2:65" s="12" customFormat="1">
      <c r="B227" s="139"/>
      <c r="D227" s="140" t="s">
        <v>140</v>
      </c>
      <c r="E227" s="141" t="s">
        <v>1</v>
      </c>
      <c r="F227" s="142" t="s">
        <v>315</v>
      </c>
      <c r="H227" s="143">
        <v>17</v>
      </c>
      <c r="I227" s="144"/>
      <c r="L227" s="139"/>
      <c r="M227" s="145"/>
      <c r="T227" s="146"/>
      <c r="AT227" s="141" t="s">
        <v>140</v>
      </c>
      <c r="AU227" s="141" t="s">
        <v>83</v>
      </c>
      <c r="AV227" s="12" t="s">
        <v>83</v>
      </c>
      <c r="AW227" s="12" t="s">
        <v>29</v>
      </c>
      <c r="AX227" s="12" t="s">
        <v>81</v>
      </c>
      <c r="AY227" s="141" t="s">
        <v>130</v>
      </c>
    </row>
    <row r="228" spans="2:65" s="1" customFormat="1" ht="24.2" customHeight="1">
      <c r="B228" s="30"/>
      <c r="C228" s="154" t="s">
        <v>316</v>
      </c>
      <c r="D228" s="154" t="s">
        <v>225</v>
      </c>
      <c r="E228" s="155" t="s">
        <v>317</v>
      </c>
      <c r="F228" s="156" t="s">
        <v>318</v>
      </c>
      <c r="G228" s="157" t="s">
        <v>319</v>
      </c>
      <c r="H228" s="158">
        <v>15</v>
      </c>
      <c r="I228" s="159">
        <v>5000</v>
      </c>
      <c r="J228" s="160">
        <f>ROUND(I228*H228,2)</f>
        <v>75000</v>
      </c>
      <c r="K228" s="156" t="s">
        <v>137</v>
      </c>
      <c r="L228" s="161"/>
      <c r="M228" s="162" t="s">
        <v>1</v>
      </c>
      <c r="N228" s="163" t="s">
        <v>38</v>
      </c>
      <c r="P228" s="135">
        <f>O228*H228</f>
        <v>0</v>
      </c>
      <c r="Q228" s="135">
        <v>5.3E-3</v>
      </c>
      <c r="R228" s="135">
        <f>Q228*H228</f>
        <v>7.9500000000000001E-2</v>
      </c>
      <c r="S228" s="135">
        <v>0</v>
      </c>
      <c r="T228" s="136">
        <f>S228*H228</f>
        <v>0</v>
      </c>
      <c r="AR228" s="137" t="s">
        <v>228</v>
      </c>
      <c r="AT228" s="137" t="s">
        <v>225</v>
      </c>
      <c r="AU228" s="137" t="s">
        <v>83</v>
      </c>
      <c r="AY228" s="15" t="s">
        <v>130</v>
      </c>
      <c r="BE228" s="138">
        <f>IF(N228="základní",J228,0)</f>
        <v>75000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5" t="s">
        <v>81</v>
      </c>
      <c r="BK228" s="138">
        <f>ROUND(I228*H228,2)</f>
        <v>75000</v>
      </c>
      <c r="BL228" s="15" t="s">
        <v>216</v>
      </c>
      <c r="BM228" s="137" t="s">
        <v>320</v>
      </c>
    </row>
    <row r="229" spans="2:65" s="12" customFormat="1">
      <c r="B229" s="139"/>
      <c r="D229" s="140" t="s">
        <v>140</v>
      </c>
      <c r="E229" s="141" t="s">
        <v>1</v>
      </c>
      <c r="F229" s="142" t="s">
        <v>321</v>
      </c>
      <c r="H229" s="143">
        <v>15</v>
      </c>
      <c r="I229" s="144"/>
      <c r="L229" s="139"/>
      <c r="M229" s="145"/>
      <c r="T229" s="146"/>
      <c r="AT229" s="141" t="s">
        <v>140</v>
      </c>
      <c r="AU229" s="141" t="s">
        <v>83</v>
      </c>
      <c r="AV229" s="12" t="s">
        <v>83</v>
      </c>
      <c r="AW229" s="12" t="s">
        <v>29</v>
      </c>
      <c r="AX229" s="12" t="s">
        <v>81</v>
      </c>
      <c r="AY229" s="141" t="s">
        <v>130</v>
      </c>
    </row>
    <row r="230" spans="2:65" s="1" customFormat="1" ht="24.2" customHeight="1">
      <c r="B230" s="30"/>
      <c r="C230" s="154" t="s">
        <v>322</v>
      </c>
      <c r="D230" s="154" t="s">
        <v>225</v>
      </c>
      <c r="E230" s="155" t="s">
        <v>323</v>
      </c>
      <c r="F230" s="156" t="s">
        <v>324</v>
      </c>
      <c r="G230" s="157" t="s">
        <v>319</v>
      </c>
      <c r="H230" s="158">
        <v>15</v>
      </c>
      <c r="I230" s="159">
        <v>3898</v>
      </c>
      <c r="J230" s="160">
        <f>ROUND(I230*H230,2)</f>
        <v>58470</v>
      </c>
      <c r="K230" s="156" t="s">
        <v>137</v>
      </c>
      <c r="L230" s="161"/>
      <c r="M230" s="162" t="s">
        <v>1</v>
      </c>
      <c r="N230" s="163" t="s">
        <v>38</v>
      </c>
      <c r="P230" s="135">
        <f>O230*H230</f>
        <v>0</v>
      </c>
      <c r="Q230" s="135">
        <v>8.0000000000000004E-4</v>
      </c>
      <c r="R230" s="135">
        <f>Q230*H230</f>
        <v>1.2E-2</v>
      </c>
      <c r="S230" s="135">
        <v>0</v>
      </c>
      <c r="T230" s="136">
        <f>S230*H230</f>
        <v>0</v>
      </c>
      <c r="AR230" s="137" t="s">
        <v>228</v>
      </c>
      <c r="AT230" s="137" t="s">
        <v>225</v>
      </c>
      <c r="AU230" s="137" t="s">
        <v>83</v>
      </c>
      <c r="AY230" s="15" t="s">
        <v>130</v>
      </c>
      <c r="BE230" s="138">
        <f>IF(N230="základní",J230,0)</f>
        <v>58470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5" t="s">
        <v>81</v>
      </c>
      <c r="BK230" s="138">
        <f>ROUND(I230*H230,2)</f>
        <v>58470</v>
      </c>
      <c r="BL230" s="15" t="s">
        <v>216</v>
      </c>
      <c r="BM230" s="137" t="s">
        <v>325</v>
      </c>
    </row>
    <row r="231" spans="2:65" s="1" customFormat="1" ht="16.5" customHeight="1">
      <c r="B231" s="30"/>
      <c r="C231" s="154" t="s">
        <v>326</v>
      </c>
      <c r="D231" s="154" t="s">
        <v>225</v>
      </c>
      <c r="E231" s="155" t="s">
        <v>327</v>
      </c>
      <c r="F231" s="156" t="s">
        <v>328</v>
      </c>
      <c r="G231" s="157" t="s">
        <v>251</v>
      </c>
      <c r="H231" s="158">
        <v>15</v>
      </c>
      <c r="I231" s="159">
        <v>1193</v>
      </c>
      <c r="J231" s="160">
        <f>ROUND(I231*H231,2)</f>
        <v>17895</v>
      </c>
      <c r="K231" s="156" t="s">
        <v>1</v>
      </c>
      <c r="L231" s="161"/>
      <c r="M231" s="162" t="s">
        <v>1</v>
      </c>
      <c r="N231" s="163" t="s">
        <v>38</v>
      </c>
      <c r="P231" s="135">
        <f>O231*H231</f>
        <v>0</v>
      </c>
      <c r="Q231" s="135">
        <v>0</v>
      </c>
      <c r="R231" s="135">
        <f>Q231*H231</f>
        <v>0</v>
      </c>
      <c r="S231" s="135">
        <v>0</v>
      </c>
      <c r="T231" s="136">
        <f>S231*H231</f>
        <v>0</v>
      </c>
      <c r="AR231" s="137" t="s">
        <v>228</v>
      </c>
      <c r="AT231" s="137" t="s">
        <v>225</v>
      </c>
      <c r="AU231" s="137" t="s">
        <v>83</v>
      </c>
      <c r="AY231" s="15" t="s">
        <v>130</v>
      </c>
      <c r="BE231" s="138">
        <f>IF(N231="základní",J231,0)</f>
        <v>17895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5" t="s">
        <v>81</v>
      </c>
      <c r="BK231" s="138">
        <f>ROUND(I231*H231,2)</f>
        <v>17895</v>
      </c>
      <c r="BL231" s="15" t="s">
        <v>216</v>
      </c>
      <c r="BM231" s="137" t="s">
        <v>329</v>
      </c>
    </row>
    <row r="232" spans="2:65" s="1" customFormat="1" ht="24.2" customHeight="1">
      <c r="B232" s="30"/>
      <c r="C232" s="126" t="s">
        <v>330</v>
      </c>
      <c r="D232" s="126" t="s">
        <v>133</v>
      </c>
      <c r="E232" s="127" t="s">
        <v>331</v>
      </c>
      <c r="F232" s="128" t="s">
        <v>332</v>
      </c>
      <c r="G232" s="129" t="s">
        <v>265</v>
      </c>
      <c r="H232" s="130">
        <v>4</v>
      </c>
      <c r="I232" s="131">
        <v>2124</v>
      </c>
      <c r="J232" s="132">
        <f>ROUND(I232*H232,2)</f>
        <v>8496</v>
      </c>
      <c r="K232" s="128" t="s">
        <v>1</v>
      </c>
      <c r="L232" s="30"/>
      <c r="M232" s="133" t="s">
        <v>1</v>
      </c>
      <c r="N232" s="134" t="s">
        <v>38</v>
      </c>
      <c r="P232" s="135">
        <f>O232*H232</f>
        <v>0</v>
      </c>
      <c r="Q232" s="135">
        <v>1.2999999999999999E-3</v>
      </c>
      <c r="R232" s="135">
        <f>Q232*H232</f>
        <v>5.1999999999999998E-3</v>
      </c>
      <c r="S232" s="135">
        <v>0</v>
      </c>
      <c r="T232" s="136">
        <f>S232*H232</f>
        <v>0</v>
      </c>
      <c r="AR232" s="137" t="s">
        <v>216</v>
      </c>
      <c r="AT232" s="137" t="s">
        <v>133</v>
      </c>
      <c r="AU232" s="137" t="s">
        <v>83</v>
      </c>
      <c r="AY232" s="15" t="s">
        <v>130</v>
      </c>
      <c r="BE232" s="138">
        <f>IF(N232="základní",J232,0)</f>
        <v>8496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5" t="s">
        <v>81</v>
      </c>
      <c r="BK232" s="138">
        <f>ROUND(I232*H232,2)</f>
        <v>8496</v>
      </c>
      <c r="BL232" s="15" t="s">
        <v>216</v>
      </c>
      <c r="BM232" s="137" t="s">
        <v>333</v>
      </c>
    </row>
    <row r="233" spans="2:65" s="12" customFormat="1">
      <c r="B233" s="139"/>
      <c r="D233" s="140" t="s">
        <v>140</v>
      </c>
      <c r="E233" s="141" t="s">
        <v>1</v>
      </c>
      <c r="F233" s="142" t="s">
        <v>334</v>
      </c>
      <c r="H233" s="143">
        <v>4</v>
      </c>
      <c r="I233" s="144"/>
      <c r="L233" s="139"/>
      <c r="M233" s="145"/>
      <c r="T233" s="146"/>
      <c r="AT233" s="141" t="s">
        <v>140</v>
      </c>
      <c r="AU233" s="141" t="s">
        <v>83</v>
      </c>
      <c r="AV233" s="12" t="s">
        <v>83</v>
      </c>
      <c r="AW233" s="12" t="s">
        <v>29</v>
      </c>
      <c r="AX233" s="12" t="s">
        <v>81</v>
      </c>
      <c r="AY233" s="141" t="s">
        <v>130</v>
      </c>
    </row>
    <row r="234" spans="2:65" s="1" customFormat="1" ht="24.2" customHeight="1">
      <c r="B234" s="30"/>
      <c r="C234" s="126" t="s">
        <v>335</v>
      </c>
      <c r="D234" s="126" t="s">
        <v>133</v>
      </c>
      <c r="E234" s="127" t="s">
        <v>336</v>
      </c>
      <c r="F234" s="128" t="s">
        <v>337</v>
      </c>
      <c r="G234" s="129" t="s">
        <v>319</v>
      </c>
      <c r="H234" s="130">
        <v>16</v>
      </c>
      <c r="I234" s="131">
        <v>264</v>
      </c>
      <c r="J234" s="132">
        <f>ROUND(I234*H234,2)</f>
        <v>4224</v>
      </c>
      <c r="K234" s="128" t="s">
        <v>137</v>
      </c>
      <c r="L234" s="30"/>
      <c r="M234" s="133" t="s">
        <v>1</v>
      </c>
      <c r="N234" s="134" t="s">
        <v>38</v>
      </c>
      <c r="P234" s="135">
        <f>O234*H234</f>
        <v>0</v>
      </c>
      <c r="Q234" s="135">
        <v>4.0000000000000003E-5</v>
      </c>
      <c r="R234" s="135">
        <f>Q234*H234</f>
        <v>6.4000000000000005E-4</v>
      </c>
      <c r="S234" s="135">
        <v>0</v>
      </c>
      <c r="T234" s="136">
        <f>S234*H234</f>
        <v>0</v>
      </c>
      <c r="AR234" s="137" t="s">
        <v>216</v>
      </c>
      <c r="AT234" s="137" t="s">
        <v>133</v>
      </c>
      <c r="AU234" s="137" t="s">
        <v>83</v>
      </c>
      <c r="AY234" s="15" t="s">
        <v>130</v>
      </c>
      <c r="BE234" s="138">
        <f>IF(N234="základní",J234,0)</f>
        <v>4224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5" t="s">
        <v>81</v>
      </c>
      <c r="BK234" s="138">
        <f>ROUND(I234*H234,2)</f>
        <v>4224</v>
      </c>
      <c r="BL234" s="15" t="s">
        <v>216</v>
      </c>
      <c r="BM234" s="137" t="s">
        <v>338</v>
      </c>
    </row>
    <row r="235" spans="2:65" s="1" customFormat="1" ht="16.5" customHeight="1">
      <c r="B235" s="30"/>
      <c r="C235" s="154" t="s">
        <v>339</v>
      </c>
      <c r="D235" s="154" t="s">
        <v>225</v>
      </c>
      <c r="E235" s="155" t="s">
        <v>340</v>
      </c>
      <c r="F235" s="156" t="s">
        <v>341</v>
      </c>
      <c r="G235" s="157" t="s">
        <v>319</v>
      </c>
      <c r="H235" s="158">
        <v>14</v>
      </c>
      <c r="I235" s="159">
        <v>5500</v>
      </c>
      <c r="J235" s="160">
        <f>ROUND(I235*H235,2)</f>
        <v>77000</v>
      </c>
      <c r="K235" s="156" t="s">
        <v>137</v>
      </c>
      <c r="L235" s="161"/>
      <c r="M235" s="162" t="s">
        <v>1</v>
      </c>
      <c r="N235" s="163" t="s">
        <v>38</v>
      </c>
      <c r="P235" s="135">
        <f>O235*H235</f>
        <v>0</v>
      </c>
      <c r="Q235" s="135">
        <v>1.8E-3</v>
      </c>
      <c r="R235" s="135">
        <f>Q235*H235</f>
        <v>2.52E-2</v>
      </c>
      <c r="S235" s="135">
        <v>0</v>
      </c>
      <c r="T235" s="136">
        <f>S235*H235</f>
        <v>0</v>
      </c>
      <c r="AR235" s="137" t="s">
        <v>228</v>
      </c>
      <c r="AT235" s="137" t="s">
        <v>225</v>
      </c>
      <c r="AU235" s="137" t="s">
        <v>83</v>
      </c>
      <c r="AY235" s="15" t="s">
        <v>130</v>
      </c>
      <c r="BE235" s="138">
        <f>IF(N235="základní",J235,0)</f>
        <v>77000</v>
      </c>
      <c r="BF235" s="138">
        <f>IF(N235="snížená",J235,0)</f>
        <v>0</v>
      </c>
      <c r="BG235" s="138">
        <f>IF(N235="zákl. přenesená",J235,0)</f>
        <v>0</v>
      </c>
      <c r="BH235" s="138">
        <f>IF(N235="sníž. přenesená",J235,0)</f>
        <v>0</v>
      </c>
      <c r="BI235" s="138">
        <f>IF(N235="nulová",J235,0)</f>
        <v>0</v>
      </c>
      <c r="BJ235" s="15" t="s">
        <v>81</v>
      </c>
      <c r="BK235" s="138">
        <f>ROUND(I235*H235,2)</f>
        <v>77000</v>
      </c>
      <c r="BL235" s="15" t="s">
        <v>216</v>
      </c>
      <c r="BM235" s="137" t="s">
        <v>342</v>
      </c>
    </row>
    <row r="236" spans="2:65" s="1" customFormat="1" ht="16.5" customHeight="1">
      <c r="B236" s="30"/>
      <c r="C236" s="154" t="s">
        <v>343</v>
      </c>
      <c r="D236" s="154" t="s">
        <v>225</v>
      </c>
      <c r="E236" s="155" t="s">
        <v>344</v>
      </c>
      <c r="F236" s="156" t="s">
        <v>345</v>
      </c>
      <c r="G236" s="157" t="s">
        <v>319</v>
      </c>
      <c r="H236" s="158">
        <v>2</v>
      </c>
      <c r="I236" s="159">
        <v>2500</v>
      </c>
      <c r="J236" s="160">
        <f>ROUND(I236*H236,2)</f>
        <v>5000</v>
      </c>
      <c r="K236" s="156" t="s">
        <v>137</v>
      </c>
      <c r="L236" s="161"/>
      <c r="M236" s="162" t="s">
        <v>1</v>
      </c>
      <c r="N236" s="163" t="s">
        <v>38</v>
      </c>
      <c r="P236" s="135">
        <f>O236*H236</f>
        <v>0</v>
      </c>
      <c r="Q236" s="135">
        <v>1.6299999999999999E-3</v>
      </c>
      <c r="R236" s="135">
        <f>Q236*H236</f>
        <v>3.2599999999999999E-3</v>
      </c>
      <c r="S236" s="135">
        <v>0</v>
      </c>
      <c r="T236" s="136">
        <f>S236*H236</f>
        <v>0</v>
      </c>
      <c r="AR236" s="137" t="s">
        <v>228</v>
      </c>
      <c r="AT236" s="137" t="s">
        <v>225</v>
      </c>
      <c r="AU236" s="137" t="s">
        <v>83</v>
      </c>
      <c r="AY236" s="15" t="s">
        <v>130</v>
      </c>
      <c r="BE236" s="138">
        <f>IF(N236="základní",J236,0)</f>
        <v>5000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5" t="s">
        <v>81</v>
      </c>
      <c r="BK236" s="138">
        <f>ROUND(I236*H236,2)</f>
        <v>5000</v>
      </c>
      <c r="BL236" s="15" t="s">
        <v>216</v>
      </c>
      <c r="BM236" s="137" t="s">
        <v>346</v>
      </c>
    </row>
    <row r="237" spans="2:65" s="1" customFormat="1" ht="33" customHeight="1">
      <c r="B237" s="30"/>
      <c r="C237" s="154" t="s">
        <v>347</v>
      </c>
      <c r="D237" s="154" t="s">
        <v>225</v>
      </c>
      <c r="E237" s="155" t="s">
        <v>348</v>
      </c>
      <c r="F237" s="156" t="s">
        <v>349</v>
      </c>
      <c r="G237" s="157" t="s">
        <v>319</v>
      </c>
      <c r="H237" s="158">
        <v>16</v>
      </c>
      <c r="I237" s="159">
        <v>3520</v>
      </c>
      <c r="J237" s="160">
        <f>ROUND(I237*H237,2)</f>
        <v>56320</v>
      </c>
      <c r="K237" s="156" t="s">
        <v>137</v>
      </c>
      <c r="L237" s="161"/>
      <c r="M237" s="162" t="s">
        <v>1</v>
      </c>
      <c r="N237" s="163" t="s">
        <v>38</v>
      </c>
      <c r="P237" s="135">
        <f>O237*H237</f>
        <v>0</v>
      </c>
      <c r="Q237" s="135">
        <v>1E-3</v>
      </c>
      <c r="R237" s="135">
        <f>Q237*H237</f>
        <v>1.6E-2</v>
      </c>
      <c r="S237" s="135">
        <v>0</v>
      </c>
      <c r="T237" s="136">
        <f>S237*H237</f>
        <v>0</v>
      </c>
      <c r="AR237" s="137" t="s">
        <v>228</v>
      </c>
      <c r="AT237" s="137" t="s">
        <v>225</v>
      </c>
      <c r="AU237" s="137" t="s">
        <v>83</v>
      </c>
      <c r="AY237" s="15" t="s">
        <v>130</v>
      </c>
      <c r="BE237" s="138">
        <f>IF(N237="základní",J237,0)</f>
        <v>56320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5" t="s">
        <v>81</v>
      </c>
      <c r="BK237" s="138">
        <f>ROUND(I237*H237,2)</f>
        <v>56320</v>
      </c>
      <c r="BL237" s="15" t="s">
        <v>216</v>
      </c>
      <c r="BM237" s="137" t="s">
        <v>350</v>
      </c>
    </row>
    <row r="238" spans="2:65" s="12" customFormat="1">
      <c r="B238" s="139"/>
      <c r="D238" s="140" t="s">
        <v>140</v>
      </c>
      <c r="E238" s="141" t="s">
        <v>1</v>
      </c>
      <c r="F238" s="142" t="s">
        <v>216</v>
      </c>
      <c r="H238" s="143">
        <v>16</v>
      </c>
      <c r="I238" s="144"/>
      <c r="L238" s="139"/>
      <c r="M238" s="145"/>
      <c r="T238" s="146"/>
      <c r="AT238" s="141" t="s">
        <v>140</v>
      </c>
      <c r="AU238" s="141" t="s">
        <v>83</v>
      </c>
      <c r="AV238" s="12" t="s">
        <v>83</v>
      </c>
      <c r="AW238" s="12" t="s">
        <v>29</v>
      </c>
      <c r="AX238" s="12" t="s">
        <v>81</v>
      </c>
      <c r="AY238" s="141" t="s">
        <v>130</v>
      </c>
    </row>
    <row r="239" spans="2:65" s="1" customFormat="1" ht="24.2" customHeight="1">
      <c r="B239" s="30"/>
      <c r="C239" s="126" t="s">
        <v>351</v>
      </c>
      <c r="D239" s="126" t="s">
        <v>133</v>
      </c>
      <c r="E239" s="127" t="s">
        <v>352</v>
      </c>
      <c r="F239" s="128" t="s">
        <v>353</v>
      </c>
      <c r="G239" s="129" t="s">
        <v>244</v>
      </c>
      <c r="H239" s="164">
        <v>0.01</v>
      </c>
      <c r="I239" s="131">
        <v>854234</v>
      </c>
      <c r="J239" s="132">
        <f>ROUND(I239*H239,2)</f>
        <v>8542.34</v>
      </c>
      <c r="K239" s="128" t="s">
        <v>137</v>
      </c>
      <c r="L239" s="30"/>
      <c r="M239" s="133" t="s">
        <v>1</v>
      </c>
      <c r="N239" s="134" t="s">
        <v>38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216</v>
      </c>
      <c r="AT239" s="137" t="s">
        <v>133</v>
      </c>
      <c r="AU239" s="137" t="s">
        <v>83</v>
      </c>
      <c r="AY239" s="15" t="s">
        <v>130</v>
      </c>
      <c r="BE239" s="138">
        <f>IF(N239="základní",J239,0)</f>
        <v>8542.34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5" t="s">
        <v>81</v>
      </c>
      <c r="BK239" s="138">
        <f>ROUND(I239*H239,2)</f>
        <v>8542.34</v>
      </c>
      <c r="BL239" s="15" t="s">
        <v>216</v>
      </c>
      <c r="BM239" s="137" t="s">
        <v>354</v>
      </c>
    </row>
    <row r="240" spans="2:65" s="11" customFormat="1" ht="22.9" customHeight="1">
      <c r="B240" s="114"/>
      <c r="D240" s="115" t="s">
        <v>72</v>
      </c>
      <c r="E240" s="124" t="s">
        <v>355</v>
      </c>
      <c r="F240" s="124" t="s">
        <v>356</v>
      </c>
      <c r="I240" s="117"/>
      <c r="J240" s="125">
        <f>BK240</f>
        <v>38579.69</v>
      </c>
      <c r="L240" s="114"/>
      <c r="M240" s="119"/>
      <c r="P240" s="120">
        <f>SUM(P241:P245)</f>
        <v>0</v>
      </c>
      <c r="R240" s="120">
        <f>SUM(R241:R245)</f>
        <v>0.15889999999999999</v>
      </c>
      <c r="T240" s="121">
        <f>SUM(T241:T245)</f>
        <v>0</v>
      </c>
      <c r="AR240" s="115" t="s">
        <v>83</v>
      </c>
      <c r="AT240" s="122" t="s">
        <v>72</v>
      </c>
      <c r="AU240" s="122" t="s">
        <v>81</v>
      </c>
      <c r="AY240" s="115" t="s">
        <v>130</v>
      </c>
      <c r="BK240" s="123">
        <f>SUM(BK241:BK245)</f>
        <v>38579.69</v>
      </c>
    </row>
    <row r="241" spans="2:65" s="1" customFormat="1" ht="24.2" customHeight="1">
      <c r="B241" s="30"/>
      <c r="C241" s="126" t="s">
        <v>357</v>
      </c>
      <c r="D241" s="126" t="s">
        <v>133</v>
      </c>
      <c r="E241" s="127" t="s">
        <v>358</v>
      </c>
      <c r="F241" s="128" t="s">
        <v>359</v>
      </c>
      <c r="G241" s="129" t="s">
        <v>265</v>
      </c>
      <c r="H241" s="130">
        <v>3</v>
      </c>
      <c r="I241" s="131">
        <v>2000</v>
      </c>
      <c r="J241" s="132">
        <f>ROUND(I241*H241,2)</f>
        <v>6000</v>
      </c>
      <c r="K241" s="128" t="s">
        <v>137</v>
      </c>
      <c r="L241" s="30"/>
      <c r="M241" s="133" t="s">
        <v>1</v>
      </c>
      <c r="N241" s="134" t="s">
        <v>38</v>
      </c>
      <c r="P241" s="135">
        <f>O241*H241</f>
        <v>0</v>
      </c>
      <c r="Q241" s="135">
        <v>3.8999999999999998E-3</v>
      </c>
      <c r="R241" s="135">
        <f>Q241*H241</f>
        <v>1.1699999999999999E-2</v>
      </c>
      <c r="S241" s="135">
        <v>0</v>
      </c>
      <c r="T241" s="136">
        <f>S241*H241</f>
        <v>0</v>
      </c>
      <c r="AR241" s="137" t="s">
        <v>216</v>
      </c>
      <c r="AT241" s="137" t="s">
        <v>133</v>
      </c>
      <c r="AU241" s="137" t="s">
        <v>83</v>
      </c>
      <c r="AY241" s="15" t="s">
        <v>130</v>
      </c>
      <c r="BE241" s="138">
        <f>IF(N241="základní",J241,0)</f>
        <v>6000</v>
      </c>
      <c r="BF241" s="138">
        <f>IF(N241="snížená",J241,0)</f>
        <v>0</v>
      </c>
      <c r="BG241" s="138">
        <f>IF(N241="zákl. přenesená",J241,0)</f>
        <v>0</v>
      </c>
      <c r="BH241" s="138">
        <f>IF(N241="sníž. přenesená",J241,0)</f>
        <v>0</v>
      </c>
      <c r="BI241" s="138">
        <f>IF(N241="nulová",J241,0)</f>
        <v>0</v>
      </c>
      <c r="BJ241" s="15" t="s">
        <v>81</v>
      </c>
      <c r="BK241" s="138">
        <f>ROUND(I241*H241,2)</f>
        <v>6000</v>
      </c>
      <c r="BL241" s="15" t="s">
        <v>216</v>
      </c>
      <c r="BM241" s="137" t="s">
        <v>360</v>
      </c>
    </row>
    <row r="242" spans="2:65" s="12" customFormat="1">
      <c r="B242" s="139"/>
      <c r="D242" s="140" t="s">
        <v>140</v>
      </c>
      <c r="E242" s="141" t="s">
        <v>1</v>
      </c>
      <c r="F242" s="142" t="s">
        <v>302</v>
      </c>
      <c r="H242" s="143">
        <v>3</v>
      </c>
      <c r="I242" s="144"/>
      <c r="L242" s="139"/>
      <c r="M242" s="145"/>
      <c r="T242" s="146"/>
      <c r="AT242" s="141" t="s">
        <v>140</v>
      </c>
      <c r="AU242" s="141" t="s">
        <v>83</v>
      </c>
      <c r="AV242" s="12" t="s">
        <v>83</v>
      </c>
      <c r="AW242" s="12" t="s">
        <v>29</v>
      </c>
      <c r="AX242" s="12" t="s">
        <v>81</v>
      </c>
      <c r="AY242" s="141" t="s">
        <v>130</v>
      </c>
    </row>
    <row r="243" spans="2:65" s="1" customFormat="1" ht="33" customHeight="1">
      <c r="B243" s="30"/>
      <c r="C243" s="126" t="s">
        <v>361</v>
      </c>
      <c r="D243" s="126" t="s">
        <v>133</v>
      </c>
      <c r="E243" s="127" t="s">
        <v>362</v>
      </c>
      <c r="F243" s="128" t="s">
        <v>363</v>
      </c>
      <c r="G243" s="129" t="s">
        <v>265</v>
      </c>
      <c r="H243" s="130">
        <v>16</v>
      </c>
      <c r="I243" s="131">
        <v>2000</v>
      </c>
      <c r="J243" s="132">
        <f>ROUND(I243*H243,2)</f>
        <v>32000</v>
      </c>
      <c r="K243" s="128" t="s">
        <v>137</v>
      </c>
      <c r="L243" s="30"/>
      <c r="M243" s="133" t="s">
        <v>1</v>
      </c>
      <c r="N243" s="134" t="s">
        <v>38</v>
      </c>
      <c r="P243" s="135">
        <f>O243*H243</f>
        <v>0</v>
      </c>
      <c r="Q243" s="135">
        <v>9.1999999999999998E-3</v>
      </c>
      <c r="R243" s="135">
        <f>Q243*H243</f>
        <v>0.1472</v>
      </c>
      <c r="S243" s="135">
        <v>0</v>
      </c>
      <c r="T243" s="136">
        <f>S243*H243</f>
        <v>0</v>
      </c>
      <c r="AR243" s="137" t="s">
        <v>216</v>
      </c>
      <c r="AT243" s="137" t="s">
        <v>133</v>
      </c>
      <c r="AU243" s="137" t="s">
        <v>83</v>
      </c>
      <c r="AY243" s="15" t="s">
        <v>130</v>
      </c>
      <c r="BE243" s="138">
        <f>IF(N243="základní",J243,0)</f>
        <v>32000</v>
      </c>
      <c r="BF243" s="138">
        <f>IF(N243="snížená",J243,0)</f>
        <v>0</v>
      </c>
      <c r="BG243" s="138">
        <f>IF(N243="zákl. přenesená",J243,0)</f>
        <v>0</v>
      </c>
      <c r="BH243" s="138">
        <f>IF(N243="sníž. přenesená",J243,0)</f>
        <v>0</v>
      </c>
      <c r="BI243" s="138">
        <f>IF(N243="nulová",J243,0)</f>
        <v>0</v>
      </c>
      <c r="BJ243" s="15" t="s">
        <v>81</v>
      </c>
      <c r="BK243" s="138">
        <f>ROUND(I243*H243,2)</f>
        <v>32000</v>
      </c>
      <c r="BL243" s="15" t="s">
        <v>216</v>
      </c>
      <c r="BM243" s="137" t="s">
        <v>364</v>
      </c>
    </row>
    <row r="244" spans="2:65" s="12" customFormat="1">
      <c r="B244" s="139"/>
      <c r="D244" s="140" t="s">
        <v>140</v>
      </c>
      <c r="E244" s="141" t="s">
        <v>1</v>
      </c>
      <c r="F244" s="142" t="s">
        <v>365</v>
      </c>
      <c r="H244" s="143">
        <v>16</v>
      </c>
      <c r="I244" s="144"/>
      <c r="L244" s="139"/>
      <c r="M244" s="145"/>
      <c r="T244" s="146"/>
      <c r="AT244" s="141" t="s">
        <v>140</v>
      </c>
      <c r="AU244" s="141" t="s">
        <v>83</v>
      </c>
      <c r="AV244" s="12" t="s">
        <v>83</v>
      </c>
      <c r="AW244" s="12" t="s">
        <v>29</v>
      </c>
      <c r="AX244" s="12" t="s">
        <v>81</v>
      </c>
      <c r="AY244" s="141" t="s">
        <v>130</v>
      </c>
    </row>
    <row r="245" spans="2:65" s="1" customFormat="1" ht="24.2" customHeight="1">
      <c r="B245" s="30"/>
      <c r="C245" s="126" t="s">
        <v>366</v>
      </c>
      <c r="D245" s="126" t="s">
        <v>133</v>
      </c>
      <c r="E245" s="127" t="s">
        <v>367</v>
      </c>
      <c r="F245" s="128" t="s">
        <v>368</v>
      </c>
      <c r="G245" s="129" t="s">
        <v>244</v>
      </c>
      <c r="H245" s="164">
        <v>0.01</v>
      </c>
      <c r="I245" s="131">
        <v>57969</v>
      </c>
      <c r="J245" s="132">
        <f>ROUND(I245*H245,2)</f>
        <v>579.69000000000005</v>
      </c>
      <c r="K245" s="128" t="s">
        <v>137</v>
      </c>
      <c r="L245" s="30"/>
      <c r="M245" s="133" t="s">
        <v>1</v>
      </c>
      <c r="N245" s="134" t="s">
        <v>38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216</v>
      </c>
      <c r="AT245" s="137" t="s">
        <v>133</v>
      </c>
      <c r="AU245" s="137" t="s">
        <v>83</v>
      </c>
      <c r="AY245" s="15" t="s">
        <v>130</v>
      </c>
      <c r="BE245" s="138">
        <f>IF(N245="základní",J245,0)</f>
        <v>579.69000000000005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5" t="s">
        <v>81</v>
      </c>
      <c r="BK245" s="138">
        <f>ROUND(I245*H245,2)</f>
        <v>579.69000000000005</v>
      </c>
      <c r="BL245" s="15" t="s">
        <v>216</v>
      </c>
      <c r="BM245" s="137" t="s">
        <v>369</v>
      </c>
    </row>
    <row r="246" spans="2:65" s="11" customFormat="1" ht="22.9" customHeight="1">
      <c r="B246" s="114"/>
      <c r="D246" s="115" t="s">
        <v>72</v>
      </c>
      <c r="E246" s="124" t="s">
        <v>370</v>
      </c>
      <c r="F246" s="124" t="s">
        <v>371</v>
      </c>
      <c r="I246" s="117"/>
      <c r="J246" s="125">
        <f>BK246</f>
        <v>14720</v>
      </c>
      <c r="L246" s="114"/>
      <c r="M246" s="119"/>
      <c r="P246" s="120">
        <f>SUM(P247:P248)</f>
        <v>0</v>
      </c>
      <c r="R246" s="120">
        <f>SUM(R247:R248)</f>
        <v>0.1236</v>
      </c>
      <c r="T246" s="121">
        <f>SUM(T247:T248)</f>
        <v>0</v>
      </c>
      <c r="AR246" s="115" t="s">
        <v>83</v>
      </c>
      <c r="AT246" s="122" t="s">
        <v>72</v>
      </c>
      <c r="AU246" s="122" t="s">
        <v>81</v>
      </c>
      <c r="AY246" s="115" t="s">
        <v>130</v>
      </c>
      <c r="BK246" s="123">
        <f>SUM(BK247:BK248)</f>
        <v>14720</v>
      </c>
    </row>
    <row r="247" spans="2:65" s="1" customFormat="1" ht="24.2" customHeight="1">
      <c r="B247" s="30"/>
      <c r="C247" s="126" t="s">
        <v>372</v>
      </c>
      <c r="D247" s="126" t="s">
        <v>133</v>
      </c>
      <c r="E247" s="127" t="s">
        <v>373</v>
      </c>
      <c r="F247" s="128" t="s">
        <v>374</v>
      </c>
      <c r="G247" s="129" t="s">
        <v>319</v>
      </c>
      <c r="H247" s="130">
        <v>4</v>
      </c>
      <c r="I247" s="131">
        <v>480</v>
      </c>
      <c r="J247" s="132">
        <f>ROUND(I247*H247,2)</f>
        <v>1920</v>
      </c>
      <c r="K247" s="128" t="s">
        <v>137</v>
      </c>
      <c r="L247" s="30"/>
      <c r="M247" s="133" t="s">
        <v>1</v>
      </c>
      <c r="N247" s="134" t="s">
        <v>38</v>
      </c>
      <c r="P247" s="135">
        <f>O247*H247</f>
        <v>0</v>
      </c>
      <c r="Q247" s="135">
        <v>0</v>
      </c>
      <c r="R247" s="135">
        <f>Q247*H247</f>
        <v>0</v>
      </c>
      <c r="S247" s="135">
        <v>0</v>
      </c>
      <c r="T247" s="136">
        <f>S247*H247</f>
        <v>0</v>
      </c>
      <c r="AR247" s="137" t="s">
        <v>216</v>
      </c>
      <c r="AT247" s="137" t="s">
        <v>133</v>
      </c>
      <c r="AU247" s="137" t="s">
        <v>83</v>
      </c>
      <c r="AY247" s="15" t="s">
        <v>130</v>
      </c>
      <c r="BE247" s="138">
        <f>IF(N247="základní",J247,0)</f>
        <v>1920</v>
      </c>
      <c r="BF247" s="138">
        <f>IF(N247="snížená",J247,0)</f>
        <v>0</v>
      </c>
      <c r="BG247" s="138">
        <f>IF(N247="zákl. přenesená",J247,0)</f>
        <v>0</v>
      </c>
      <c r="BH247" s="138">
        <f>IF(N247="sníž. přenesená",J247,0)</f>
        <v>0</v>
      </c>
      <c r="BI247" s="138">
        <f>IF(N247="nulová",J247,0)</f>
        <v>0</v>
      </c>
      <c r="BJ247" s="15" t="s">
        <v>81</v>
      </c>
      <c r="BK247" s="138">
        <f>ROUND(I247*H247,2)</f>
        <v>1920</v>
      </c>
      <c r="BL247" s="15" t="s">
        <v>216</v>
      </c>
      <c r="BM247" s="137" t="s">
        <v>375</v>
      </c>
    </row>
    <row r="248" spans="2:65" s="1" customFormat="1" ht="24.2" customHeight="1">
      <c r="B248" s="30"/>
      <c r="C248" s="154" t="s">
        <v>376</v>
      </c>
      <c r="D248" s="154" t="s">
        <v>225</v>
      </c>
      <c r="E248" s="155" t="s">
        <v>377</v>
      </c>
      <c r="F248" s="156" t="s">
        <v>378</v>
      </c>
      <c r="G248" s="157" t="s">
        <v>319</v>
      </c>
      <c r="H248" s="158">
        <v>4</v>
      </c>
      <c r="I248" s="159">
        <v>3200</v>
      </c>
      <c r="J248" s="160">
        <f>ROUND(I248*H248,2)</f>
        <v>12800</v>
      </c>
      <c r="K248" s="156" t="s">
        <v>137</v>
      </c>
      <c r="L248" s="161"/>
      <c r="M248" s="162" t="s">
        <v>1</v>
      </c>
      <c r="N248" s="163" t="s">
        <v>38</v>
      </c>
      <c r="P248" s="135">
        <f>O248*H248</f>
        <v>0</v>
      </c>
      <c r="Q248" s="135">
        <v>3.09E-2</v>
      </c>
      <c r="R248" s="135">
        <f>Q248*H248</f>
        <v>0.1236</v>
      </c>
      <c r="S248" s="135">
        <v>0</v>
      </c>
      <c r="T248" s="136">
        <f>S248*H248</f>
        <v>0</v>
      </c>
      <c r="AR248" s="137" t="s">
        <v>228</v>
      </c>
      <c r="AT248" s="137" t="s">
        <v>225</v>
      </c>
      <c r="AU248" s="137" t="s">
        <v>83</v>
      </c>
      <c r="AY248" s="15" t="s">
        <v>130</v>
      </c>
      <c r="BE248" s="138">
        <f>IF(N248="základní",J248,0)</f>
        <v>12800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5" t="s">
        <v>81</v>
      </c>
      <c r="BK248" s="138">
        <f>ROUND(I248*H248,2)</f>
        <v>12800</v>
      </c>
      <c r="BL248" s="15" t="s">
        <v>216</v>
      </c>
      <c r="BM248" s="137" t="s">
        <v>379</v>
      </c>
    </row>
    <row r="249" spans="2:65" s="11" customFormat="1" ht="22.9" customHeight="1">
      <c r="B249" s="114"/>
      <c r="D249" s="115" t="s">
        <v>72</v>
      </c>
      <c r="E249" s="124" t="s">
        <v>380</v>
      </c>
      <c r="F249" s="124" t="s">
        <v>381</v>
      </c>
      <c r="I249" s="117"/>
      <c r="J249" s="125">
        <f>BK249</f>
        <v>75474</v>
      </c>
      <c r="L249" s="114"/>
      <c r="M249" s="119"/>
      <c r="P249" s="120">
        <f>P250</f>
        <v>0</v>
      </c>
      <c r="R249" s="120">
        <f>R250</f>
        <v>0</v>
      </c>
      <c r="T249" s="121">
        <f>T250</f>
        <v>0</v>
      </c>
      <c r="AR249" s="115" t="s">
        <v>83</v>
      </c>
      <c r="AT249" s="122" t="s">
        <v>72</v>
      </c>
      <c r="AU249" s="122" t="s">
        <v>81</v>
      </c>
      <c r="AY249" s="115" t="s">
        <v>130</v>
      </c>
      <c r="BK249" s="123">
        <f>BK250</f>
        <v>75474</v>
      </c>
    </row>
    <row r="250" spans="2:65" s="1" customFormat="1" ht="33" customHeight="1">
      <c r="B250" s="30"/>
      <c r="C250" s="126" t="s">
        <v>382</v>
      </c>
      <c r="D250" s="126" t="s">
        <v>133</v>
      </c>
      <c r="E250" s="127" t="s">
        <v>383</v>
      </c>
      <c r="F250" s="128" t="s">
        <v>384</v>
      </c>
      <c r="G250" s="129" t="s">
        <v>385</v>
      </c>
      <c r="H250" s="130">
        <v>1</v>
      </c>
      <c r="I250" s="131">
        <v>75474</v>
      </c>
      <c r="J250" s="132">
        <f>ROUND(I250*H250,2)</f>
        <v>75474</v>
      </c>
      <c r="K250" s="128" t="s">
        <v>1</v>
      </c>
      <c r="L250" s="30"/>
      <c r="M250" s="133" t="s">
        <v>1</v>
      </c>
      <c r="N250" s="134" t="s">
        <v>38</v>
      </c>
      <c r="P250" s="135">
        <f>O250*H250</f>
        <v>0</v>
      </c>
      <c r="Q250" s="135">
        <v>0</v>
      </c>
      <c r="R250" s="135">
        <f>Q250*H250</f>
        <v>0</v>
      </c>
      <c r="S250" s="135">
        <v>0</v>
      </c>
      <c r="T250" s="136">
        <f>S250*H250</f>
        <v>0</v>
      </c>
      <c r="AR250" s="137" t="s">
        <v>216</v>
      </c>
      <c r="AT250" s="137" t="s">
        <v>133</v>
      </c>
      <c r="AU250" s="137" t="s">
        <v>83</v>
      </c>
      <c r="AY250" s="15" t="s">
        <v>130</v>
      </c>
      <c r="BE250" s="138">
        <f>IF(N250="základní",J250,0)</f>
        <v>75474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5" t="s">
        <v>81</v>
      </c>
      <c r="BK250" s="138">
        <f>ROUND(I250*H250,2)</f>
        <v>75474</v>
      </c>
      <c r="BL250" s="15" t="s">
        <v>216</v>
      </c>
      <c r="BM250" s="137" t="s">
        <v>386</v>
      </c>
    </row>
    <row r="251" spans="2:65" s="11" customFormat="1" ht="22.9" customHeight="1">
      <c r="B251" s="114"/>
      <c r="D251" s="115" t="s">
        <v>72</v>
      </c>
      <c r="E251" s="124" t="s">
        <v>387</v>
      </c>
      <c r="F251" s="124" t="s">
        <v>388</v>
      </c>
      <c r="I251" s="117"/>
      <c r="J251" s="125">
        <f>BK251</f>
        <v>23528</v>
      </c>
      <c r="L251" s="114"/>
      <c r="M251" s="119"/>
      <c r="P251" s="120">
        <f>SUM(P252:P255)</f>
        <v>0</v>
      </c>
      <c r="R251" s="120">
        <f>SUM(R252:R255)</f>
        <v>4.8000000000000004E-3</v>
      </c>
      <c r="T251" s="121">
        <f>SUM(T252:T255)</f>
        <v>1.2E-2</v>
      </c>
      <c r="AR251" s="115" t="s">
        <v>83</v>
      </c>
      <c r="AT251" s="122" t="s">
        <v>72</v>
      </c>
      <c r="AU251" s="122" t="s">
        <v>81</v>
      </c>
      <c r="AY251" s="115" t="s">
        <v>130</v>
      </c>
      <c r="BK251" s="123">
        <f>SUM(BK252:BK255)</f>
        <v>23528</v>
      </c>
    </row>
    <row r="252" spans="2:65" s="1" customFormat="1" ht="16.5" customHeight="1">
      <c r="B252" s="30"/>
      <c r="C252" s="126" t="s">
        <v>389</v>
      </c>
      <c r="D252" s="126" t="s">
        <v>133</v>
      </c>
      <c r="E252" s="127" t="s">
        <v>390</v>
      </c>
      <c r="F252" s="128" t="s">
        <v>391</v>
      </c>
      <c r="G252" s="129" t="s">
        <v>385</v>
      </c>
      <c r="H252" s="130">
        <v>1</v>
      </c>
      <c r="I252" s="131">
        <v>14000</v>
      </c>
      <c r="J252" s="132">
        <f>ROUND(I252*H252,2)</f>
        <v>14000</v>
      </c>
      <c r="K252" s="128" t="s">
        <v>1</v>
      </c>
      <c r="L252" s="30"/>
      <c r="M252" s="133" t="s">
        <v>1</v>
      </c>
      <c r="N252" s="134" t="s">
        <v>38</v>
      </c>
      <c r="P252" s="135">
        <f>O252*H252</f>
        <v>0</v>
      </c>
      <c r="Q252" s="135">
        <v>0</v>
      </c>
      <c r="R252" s="135">
        <f>Q252*H252</f>
        <v>0</v>
      </c>
      <c r="S252" s="135">
        <v>0</v>
      </c>
      <c r="T252" s="136">
        <f>S252*H252</f>
        <v>0</v>
      </c>
      <c r="AR252" s="137" t="s">
        <v>216</v>
      </c>
      <c r="AT252" s="137" t="s">
        <v>133</v>
      </c>
      <c r="AU252" s="137" t="s">
        <v>83</v>
      </c>
      <c r="AY252" s="15" t="s">
        <v>130</v>
      </c>
      <c r="BE252" s="138">
        <f>IF(N252="základní",J252,0)</f>
        <v>14000</v>
      </c>
      <c r="BF252" s="138">
        <f>IF(N252="snížená",J252,0)</f>
        <v>0</v>
      </c>
      <c r="BG252" s="138">
        <f>IF(N252="zákl. přenesená",J252,0)</f>
        <v>0</v>
      </c>
      <c r="BH252" s="138">
        <f>IF(N252="sníž. přenesená",J252,0)</f>
        <v>0</v>
      </c>
      <c r="BI252" s="138">
        <f>IF(N252="nulová",J252,0)</f>
        <v>0</v>
      </c>
      <c r="BJ252" s="15" t="s">
        <v>81</v>
      </c>
      <c r="BK252" s="138">
        <f>ROUND(I252*H252,2)</f>
        <v>14000</v>
      </c>
      <c r="BL252" s="15" t="s">
        <v>216</v>
      </c>
      <c r="BM252" s="137" t="s">
        <v>392</v>
      </c>
    </row>
    <row r="253" spans="2:65" s="1" customFormat="1" ht="16.5" customHeight="1">
      <c r="B253" s="30"/>
      <c r="C253" s="126" t="s">
        <v>393</v>
      </c>
      <c r="D253" s="126" t="s">
        <v>133</v>
      </c>
      <c r="E253" s="127" t="s">
        <v>394</v>
      </c>
      <c r="F253" s="128" t="s">
        <v>395</v>
      </c>
      <c r="G253" s="129" t="s">
        <v>319</v>
      </c>
      <c r="H253" s="130">
        <v>24</v>
      </c>
      <c r="I253" s="131">
        <v>147</v>
      </c>
      <c r="J253" s="132">
        <f>ROUND(I253*H253,2)</f>
        <v>3528</v>
      </c>
      <c r="K253" s="128" t="s">
        <v>137</v>
      </c>
      <c r="L253" s="30"/>
      <c r="M253" s="133" t="s">
        <v>1</v>
      </c>
      <c r="N253" s="134" t="s">
        <v>38</v>
      </c>
      <c r="P253" s="135">
        <f>O253*H253</f>
        <v>0</v>
      </c>
      <c r="Q253" s="135">
        <v>0</v>
      </c>
      <c r="R253" s="135">
        <f>Q253*H253</f>
        <v>0</v>
      </c>
      <c r="S253" s="135">
        <v>0</v>
      </c>
      <c r="T253" s="136">
        <f>S253*H253</f>
        <v>0</v>
      </c>
      <c r="AR253" s="137" t="s">
        <v>216</v>
      </c>
      <c r="AT253" s="137" t="s">
        <v>133</v>
      </c>
      <c r="AU253" s="137" t="s">
        <v>83</v>
      </c>
      <c r="AY253" s="15" t="s">
        <v>130</v>
      </c>
      <c r="BE253" s="138">
        <f>IF(N253="základní",J253,0)</f>
        <v>3528</v>
      </c>
      <c r="BF253" s="138">
        <f>IF(N253="snížená",J253,0)</f>
        <v>0</v>
      </c>
      <c r="BG253" s="138">
        <f>IF(N253="zákl. přenesená",J253,0)</f>
        <v>0</v>
      </c>
      <c r="BH253" s="138">
        <f>IF(N253="sníž. přenesená",J253,0)</f>
        <v>0</v>
      </c>
      <c r="BI253" s="138">
        <f>IF(N253="nulová",J253,0)</f>
        <v>0</v>
      </c>
      <c r="BJ253" s="15" t="s">
        <v>81</v>
      </c>
      <c r="BK253" s="138">
        <f>ROUND(I253*H253,2)</f>
        <v>3528</v>
      </c>
      <c r="BL253" s="15" t="s">
        <v>216</v>
      </c>
      <c r="BM253" s="137" t="s">
        <v>396</v>
      </c>
    </row>
    <row r="254" spans="2:65" s="1" customFormat="1" ht="24.2" customHeight="1">
      <c r="B254" s="30"/>
      <c r="C254" s="154" t="s">
        <v>397</v>
      </c>
      <c r="D254" s="154" t="s">
        <v>225</v>
      </c>
      <c r="E254" s="155" t="s">
        <v>398</v>
      </c>
      <c r="F254" s="156" t="s">
        <v>399</v>
      </c>
      <c r="G254" s="157" t="s">
        <v>319</v>
      </c>
      <c r="H254" s="158">
        <v>24</v>
      </c>
      <c r="I254" s="159">
        <v>195</v>
      </c>
      <c r="J254" s="160">
        <f>ROUND(I254*H254,2)</f>
        <v>4680</v>
      </c>
      <c r="K254" s="156" t="s">
        <v>137</v>
      </c>
      <c r="L254" s="161"/>
      <c r="M254" s="162" t="s">
        <v>1</v>
      </c>
      <c r="N254" s="163" t="s">
        <v>38</v>
      </c>
      <c r="P254" s="135">
        <f>O254*H254</f>
        <v>0</v>
      </c>
      <c r="Q254" s="135">
        <v>2.0000000000000001E-4</v>
      </c>
      <c r="R254" s="135">
        <f>Q254*H254</f>
        <v>4.8000000000000004E-3</v>
      </c>
      <c r="S254" s="135">
        <v>0</v>
      </c>
      <c r="T254" s="136">
        <f>S254*H254</f>
        <v>0</v>
      </c>
      <c r="AR254" s="137" t="s">
        <v>228</v>
      </c>
      <c r="AT254" s="137" t="s">
        <v>225</v>
      </c>
      <c r="AU254" s="137" t="s">
        <v>83</v>
      </c>
      <c r="AY254" s="15" t="s">
        <v>130</v>
      </c>
      <c r="BE254" s="138">
        <f>IF(N254="základní",J254,0)</f>
        <v>4680</v>
      </c>
      <c r="BF254" s="138">
        <f>IF(N254="snížená",J254,0)</f>
        <v>0</v>
      </c>
      <c r="BG254" s="138">
        <f>IF(N254="zákl. přenesená",J254,0)</f>
        <v>0</v>
      </c>
      <c r="BH254" s="138">
        <f>IF(N254="sníž. přenesená",J254,0)</f>
        <v>0</v>
      </c>
      <c r="BI254" s="138">
        <f>IF(N254="nulová",J254,0)</f>
        <v>0</v>
      </c>
      <c r="BJ254" s="15" t="s">
        <v>81</v>
      </c>
      <c r="BK254" s="138">
        <f>ROUND(I254*H254,2)</f>
        <v>4680</v>
      </c>
      <c r="BL254" s="15" t="s">
        <v>216</v>
      </c>
      <c r="BM254" s="137" t="s">
        <v>400</v>
      </c>
    </row>
    <row r="255" spans="2:65" s="1" customFormat="1" ht="16.5" customHeight="1">
      <c r="B255" s="30"/>
      <c r="C255" s="126" t="s">
        <v>401</v>
      </c>
      <c r="D255" s="126" t="s">
        <v>133</v>
      </c>
      <c r="E255" s="127" t="s">
        <v>402</v>
      </c>
      <c r="F255" s="128" t="s">
        <v>403</v>
      </c>
      <c r="G255" s="129" t="s">
        <v>319</v>
      </c>
      <c r="H255" s="130">
        <v>24</v>
      </c>
      <c r="I255" s="131">
        <v>55</v>
      </c>
      <c r="J255" s="132">
        <f>ROUND(I255*H255,2)</f>
        <v>1320</v>
      </c>
      <c r="K255" s="128" t="s">
        <v>137</v>
      </c>
      <c r="L255" s="30"/>
      <c r="M255" s="133" t="s">
        <v>1</v>
      </c>
      <c r="N255" s="134" t="s">
        <v>38</v>
      </c>
      <c r="P255" s="135">
        <f>O255*H255</f>
        <v>0</v>
      </c>
      <c r="Q255" s="135">
        <v>0</v>
      </c>
      <c r="R255" s="135">
        <f>Q255*H255</f>
        <v>0</v>
      </c>
      <c r="S255" s="135">
        <v>5.0000000000000001E-4</v>
      </c>
      <c r="T255" s="136">
        <f>S255*H255</f>
        <v>1.2E-2</v>
      </c>
      <c r="AR255" s="137" t="s">
        <v>216</v>
      </c>
      <c r="AT255" s="137" t="s">
        <v>133</v>
      </c>
      <c r="AU255" s="137" t="s">
        <v>83</v>
      </c>
      <c r="AY255" s="15" t="s">
        <v>130</v>
      </c>
      <c r="BE255" s="138">
        <f>IF(N255="základní",J255,0)</f>
        <v>1320</v>
      </c>
      <c r="BF255" s="138">
        <f>IF(N255="snížená",J255,0)</f>
        <v>0</v>
      </c>
      <c r="BG255" s="138">
        <f>IF(N255="zákl. přenesená",J255,0)</f>
        <v>0</v>
      </c>
      <c r="BH255" s="138">
        <f>IF(N255="sníž. přenesená",J255,0)</f>
        <v>0</v>
      </c>
      <c r="BI255" s="138">
        <f>IF(N255="nulová",J255,0)</f>
        <v>0</v>
      </c>
      <c r="BJ255" s="15" t="s">
        <v>81</v>
      </c>
      <c r="BK255" s="138">
        <f>ROUND(I255*H255,2)</f>
        <v>1320</v>
      </c>
      <c r="BL255" s="15" t="s">
        <v>216</v>
      </c>
      <c r="BM255" s="137" t="s">
        <v>404</v>
      </c>
    </row>
    <row r="256" spans="2:65" s="11" customFormat="1" ht="22.9" customHeight="1">
      <c r="B256" s="114"/>
      <c r="D256" s="115" t="s">
        <v>72</v>
      </c>
      <c r="E256" s="124" t="s">
        <v>405</v>
      </c>
      <c r="F256" s="124" t="s">
        <v>406</v>
      </c>
      <c r="I256" s="117"/>
      <c r="J256" s="125">
        <f>BK256</f>
        <v>385099.97</v>
      </c>
      <c r="L256" s="114"/>
      <c r="M256" s="119"/>
      <c r="P256" s="120">
        <f>SUM(P257:P275)</f>
        <v>0</v>
      </c>
      <c r="R256" s="120">
        <f>SUM(R257:R275)</f>
        <v>1.6337903</v>
      </c>
      <c r="T256" s="121">
        <f>SUM(T257:T275)</f>
        <v>2.5225674999999996</v>
      </c>
      <c r="AR256" s="115" t="s">
        <v>83</v>
      </c>
      <c r="AT256" s="122" t="s">
        <v>72</v>
      </c>
      <c r="AU256" s="122" t="s">
        <v>81</v>
      </c>
      <c r="AY256" s="115" t="s">
        <v>130</v>
      </c>
      <c r="BK256" s="123">
        <f>SUM(BK257:BK275)</f>
        <v>385099.97</v>
      </c>
    </row>
    <row r="257" spans="2:65" s="1" customFormat="1" ht="24.2" customHeight="1">
      <c r="B257" s="30"/>
      <c r="C257" s="126" t="s">
        <v>407</v>
      </c>
      <c r="D257" s="126" t="s">
        <v>133</v>
      </c>
      <c r="E257" s="127" t="s">
        <v>408</v>
      </c>
      <c r="F257" s="128" t="s">
        <v>409</v>
      </c>
      <c r="G257" s="129" t="s">
        <v>136</v>
      </c>
      <c r="H257" s="130">
        <v>73.95</v>
      </c>
      <c r="I257" s="131">
        <v>115</v>
      </c>
      <c r="J257" s="132">
        <f>ROUND(I257*H257,2)</f>
        <v>8504.25</v>
      </c>
      <c r="K257" s="128" t="s">
        <v>137</v>
      </c>
      <c r="L257" s="30"/>
      <c r="M257" s="133" t="s">
        <v>1</v>
      </c>
      <c r="N257" s="134" t="s">
        <v>38</v>
      </c>
      <c r="P257" s="135">
        <f>O257*H257</f>
        <v>0</v>
      </c>
      <c r="Q257" s="135">
        <v>0</v>
      </c>
      <c r="R257" s="135">
        <f>Q257*H257</f>
        <v>0</v>
      </c>
      <c r="S257" s="135">
        <v>1.065E-2</v>
      </c>
      <c r="T257" s="136">
        <f>S257*H257</f>
        <v>0.78756749999999998</v>
      </c>
      <c r="AR257" s="137" t="s">
        <v>216</v>
      </c>
      <c r="AT257" s="137" t="s">
        <v>133</v>
      </c>
      <c r="AU257" s="137" t="s">
        <v>83</v>
      </c>
      <c r="AY257" s="15" t="s">
        <v>130</v>
      </c>
      <c r="BE257" s="138">
        <f>IF(N257="základní",J257,0)</f>
        <v>8504.25</v>
      </c>
      <c r="BF257" s="138">
        <f>IF(N257="snížená",J257,0)</f>
        <v>0</v>
      </c>
      <c r="BG257" s="138">
        <f>IF(N257="zákl. přenesená",J257,0)</f>
        <v>0</v>
      </c>
      <c r="BH257" s="138">
        <f>IF(N257="sníž. přenesená",J257,0)</f>
        <v>0</v>
      </c>
      <c r="BI257" s="138">
        <f>IF(N257="nulová",J257,0)</f>
        <v>0</v>
      </c>
      <c r="BJ257" s="15" t="s">
        <v>81</v>
      </c>
      <c r="BK257" s="138">
        <f>ROUND(I257*H257,2)</f>
        <v>8504.25</v>
      </c>
      <c r="BL257" s="15" t="s">
        <v>216</v>
      </c>
      <c r="BM257" s="137" t="s">
        <v>410</v>
      </c>
    </row>
    <row r="258" spans="2:65" s="12" customFormat="1">
      <c r="B258" s="139"/>
      <c r="D258" s="140" t="s">
        <v>140</v>
      </c>
      <c r="E258" s="141" t="s">
        <v>1</v>
      </c>
      <c r="F258" s="142" t="s">
        <v>411</v>
      </c>
      <c r="H258" s="143">
        <v>73.95</v>
      </c>
      <c r="I258" s="144"/>
      <c r="L258" s="139"/>
      <c r="M258" s="145"/>
      <c r="T258" s="146"/>
      <c r="AT258" s="141" t="s">
        <v>140</v>
      </c>
      <c r="AU258" s="141" t="s">
        <v>83</v>
      </c>
      <c r="AV258" s="12" t="s">
        <v>83</v>
      </c>
      <c r="AW258" s="12" t="s">
        <v>29</v>
      </c>
      <c r="AX258" s="12" t="s">
        <v>81</v>
      </c>
      <c r="AY258" s="141" t="s">
        <v>130</v>
      </c>
    </row>
    <row r="259" spans="2:65" s="1" customFormat="1" ht="24.2" customHeight="1">
      <c r="B259" s="30"/>
      <c r="C259" s="126" t="s">
        <v>412</v>
      </c>
      <c r="D259" s="126" t="s">
        <v>133</v>
      </c>
      <c r="E259" s="127" t="s">
        <v>413</v>
      </c>
      <c r="F259" s="128" t="s">
        <v>414</v>
      </c>
      <c r="G259" s="129" t="s">
        <v>136</v>
      </c>
      <c r="H259" s="130">
        <v>41.6</v>
      </c>
      <c r="I259" s="131">
        <v>4883</v>
      </c>
      <c r="J259" s="132">
        <f>ROUND(I259*H259,2)</f>
        <v>203132.79999999999</v>
      </c>
      <c r="K259" s="128" t="s">
        <v>137</v>
      </c>
      <c r="L259" s="30"/>
      <c r="M259" s="133" t="s">
        <v>1</v>
      </c>
      <c r="N259" s="134" t="s">
        <v>38</v>
      </c>
      <c r="P259" s="135">
        <f>O259*H259</f>
        <v>0</v>
      </c>
      <c r="Q259" s="135">
        <v>2.0119999999999999E-2</v>
      </c>
      <c r="R259" s="135">
        <f>Q259*H259</f>
        <v>0.83699199999999996</v>
      </c>
      <c r="S259" s="135">
        <v>0</v>
      </c>
      <c r="T259" s="136">
        <f>S259*H259</f>
        <v>0</v>
      </c>
      <c r="AR259" s="137" t="s">
        <v>216</v>
      </c>
      <c r="AT259" s="137" t="s">
        <v>133</v>
      </c>
      <c r="AU259" s="137" t="s">
        <v>83</v>
      </c>
      <c r="AY259" s="15" t="s">
        <v>130</v>
      </c>
      <c r="BE259" s="138">
        <f>IF(N259="základní",J259,0)</f>
        <v>203132.79999999999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5" t="s">
        <v>81</v>
      </c>
      <c r="BK259" s="138">
        <f>ROUND(I259*H259,2)</f>
        <v>203132.79999999999</v>
      </c>
      <c r="BL259" s="15" t="s">
        <v>216</v>
      </c>
      <c r="BM259" s="137" t="s">
        <v>415</v>
      </c>
    </row>
    <row r="260" spans="2:65" s="12" customFormat="1" ht="22.5">
      <c r="B260" s="139"/>
      <c r="D260" s="140" t="s">
        <v>140</v>
      </c>
      <c r="E260" s="141" t="s">
        <v>1</v>
      </c>
      <c r="F260" s="142" t="s">
        <v>416</v>
      </c>
      <c r="H260" s="143">
        <v>41.6</v>
      </c>
      <c r="I260" s="144"/>
      <c r="L260" s="139"/>
      <c r="M260" s="145"/>
      <c r="T260" s="146"/>
      <c r="AT260" s="141" t="s">
        <v>140</v>
      </c>
      <c r="AU260" s="141" t="s">
        <v>83</v>
      </c>
      <c r="AV260" s="12" t="s">
        <v>83</v>
      </c>
      <c r="AW260" s="12" t="s">
        <v>29</v>
      </c>
      <c r="AX260" s="12" t="s">
        <v>81</v>
      </c>
      <c r="AY260" s="141" t="s">
        <v>130</v>
      </c>
    </row>
    <row r="261" spans="2:65" s="1" customFormat="1" ht="24.2" customHeight="1">
      <c r="B261" s="30"/>
      <c r="C261" s="126" t="s">
        <v>417</v>
      </c>
      <c r="D261" s="126" t="s">
        <v>133</v>
      </c>
      <c r="E261" s="127" t="s">
        <v>418</v>
      </c>
      <c r="F261" s="128" t="s">
        <v>419</v>
      </c>
      <c r="G261" s="129" t="s">
        <v>319</v>
      </c>
      <c r="H261" s="130">
        <v>12</v>
      </c>
      <c r="I261" s="131">
        <v>6600</v>
      </c>
      <c r="J261" s="132">
        <f>ROUND(I261*H261,2)</f>
        <v>79200</v>
      </c>
      <c r="K261" s="128" t="s">
        <v>137</v>
      </c>
      <c r="L261" s="30"/>
      <c r="M261" s="133" t="s">
        <v>1</v>
      </c>
      <c r="N261" s="134" t="s">
        <v>38</v>
      </c>
      <c r="P261" s="135">
        <f>O261*H261</f>
        <v>0</v>
      </c>
      <c r="Q261" s="135">
        <v>3.058E-2</v>
      </c>
      <c r="R261" s="135">
        <f>Q261*H261</f>
        <v>0.36696000000000001</v>
      </c>
      <c r="S261" s="135">
        <v>0</v>
      </c>
      <c r="T261" s="136">
        <f>S261*H261</f>
        <v>0</v>
      </c>
      <c r="AR261" s="137" t="s">
        <v>216</v>
      </c>
      <c r="AT261" s="137" t="s">
        <v>133</v>
      </c>
      <c r="AU261" s="137" t="s">
        <v>83</v>
      </c>
      <c r="AY261" s="15" t="s">
        <v>130</v>
      </c>
      <c r="BE261" s="138">
        <f>IF(N261="základní",J261,0)</f>
        <v>79200</v>
      </c>
      <c r="BF261" s="138">
        <f>IF(N261="snížená",J261,0)</f>
        <v>0</v>
      </c>
      <c r="BG261" s="138">
        <f>IF(N261="zákl. přenesená",J261,0)</f>
        <v>0</v>
      </c>
      <c r="BH261" s="138">
        <f>IF(N261="sníž. přenesená",J261,0)</f>
        <v>0</v>
      </c>
      <c r="BI261" s="138">
        <f>IF(N261="nulová",J261,0)</f>
        <v>0</v>
      </c>
      <c r="BJ261" s="15" t="s">
        <v>81</v>
      </c>
      <c r="BK261" s="138">
        <f>ROUND(I261*H261,2)</f>
        <v>79200</v>
      </c>
      <c r="BL261" s="15" t="s">
        <v>216</v>
      </c>
      <c r="BM261" s="137" t="s">
        <v>420</v>
      </c>
    </row>
    <row r="262" spans="2:65" s="12" customFormat="1">
      <c r="B262" s="139"/>
      <c r="D262" s="140" t="s">
        <v>140</v>
      </c>
      <c r="E262" s="141" t="s">
        <v>1</v>
      </c>
      <c r="F262" s="142" t="s">
        <v>421</v>
      </c>
      <c r="H262" s="143">
        <v>12</v>
      </c>
      <c r="I262" s="144"/>
      <c r="L262" s="139"/>
      <c r="M262" s="145"/>
      <c r="T262" s="146"/>
      <c r="AT262" s="141" t="s">
        <v>140</v>
      </c>
      <c r="AU262" s="141" t="s">
        <v>83</v>
      </c>
      <c r="AV262" s="12" t="s">
        <v>83</v>
      </c>
      <c r="AW262" s="12" t="s">
        <v>29</v>
      </c>
      <c r="AX262" s="12" t="s">
        <v>81</v>
      </c>
      <c r="AY262" s="141" t="s">
        <v>130</v>
      </c>
    </row>
    <row r="263" spans="2:65" s="1" customFormat="1" ht="21.75" customHeight="1">
      <c r="B263" s="30"/>
      <c r="C263" s="126" t="s">
        <v>422</v>
      </c>
      <c r="D263" s="126" t="s">
        <v>133</v>
      </c>
      <c r="E263" s="127" t="s">
        <v>423</v>
      </c>
      <c r="F263" s="128" t="s">
        <v>424</v>
      </c>
      <c r="G263" s="129" t="s">
        <v>136</v>
      </c>
      <c r="H263" s="130">
        <v>2.56</v>
      </c>
      <c r="I263" s="131">
        <v>2905</v>
      </c>
      <c r="J263" s="132">
        <f>ROUND(I263*H263,2)</f>
        <v>7436.8</v>
      </c>
      <c r="K263" s="128" t="s">
        <v>137</v>
      </c>
      <c r="L263" s="30"/>
      <c r="M263" s="133" t="s">
        <v>1</v>
      </c>
      <c r="N263" s="134" t="s">
        <v>38</v>
      </c>
      <c r="P263" s="135">
        <f>O263*H263</f>
        <v>0</v>
      </c>
      <c r="Q263" s="135">
        <v>1.916E-2</v>
      </c>
      <c r="R263" s="135">
        <f>Q263*H263</f>
        <v>4.9049599999999999E-2</v>
      </c>
      <c r="S263" s="135">
        <v>0</v>
      </c>
      <c r="T263" s="136">
        <f>S263*H263</f>
        <v>0</v>
      </c>
      <c r="AR263" s="137" t="s">
        <v>216</v>
      </c>
      <c r="AT263" s="137" t="s">
        <v>133</v>
      </c>
      <c r="AU263" s="137" t="s">
        <v>83</v>
      </c>
      <c r="AY263" s="15" t="s">
        <v>130</v>
      </c>
      <c r="BE263" s="138">
        <f>IF(N263="základní",J263,0)</f>
        <v>7436.8</v>
      </c>
      <c r="BF263" s="138">
        <f>IF(N263="snížená",J263,0)</f>
        <v>0</v>
      </c>
      <c r="BG263" s="138">
        <f>IF(N263="zákl. přenesená",J263,0)</f>
        <v>0</v>
      </c>
      <c r="BH263" s="138">
        <f>IF(N263="sníž. přenesená",J263,0)</f>
        <v>0</v>
      </c>
      <c r="BI263" s="138">
        <f>IF(N263="nulová",J263,0)</f>
        <v>0</v>
      </c>
      <c r="BJ263" s="15" t="s">
        <v>81</v>
      </c>
      <c r="BK263" s="138">
        <f>ROUND(I263*H263,2)</f>
        <v>7436.8</v>
      </c>
      <c r="BL263" s="15" t="s">
        <v>216</v>
      </c>
      <c r="BM263" s="137" t="s">
        <v>425</v>
      </c>
    </row>
    <row r="264" spans="2:65" s="12" customFormat="1">
      <c r="B264" s="139"/>
      <c r="D264" s="140" t="s">
        <v>140</v>
      </c>
      <c r="E264" s="141" t="s">
        <v>1</v>
      </c>
      <c r="F264" s="142" t="s">
        <v>426</v>
      </c>
      <c r="H264" s="143">
        <v>2.56</v>
      </c>
      <c r="I264" s="144"/>
      <c r="L264" s="139"/>
      <c r="M264" s="145"/>
      <c r="T264" s="146"/>
      <c r="AT264" s="141" t="s">
        <v>140</v>
      </c>
      <c r="AU264" s="141" t="s">
        <v>83</v>
      </c>
      <c r="AV264" s="12" t="s">
        <v>83</v>
      </c>
      <c r="AW264" s="12" t="s">
        <v>29</v>
      </c>
      <c r="AX264" s="12" t="s">
        <v>81</v>
      </c>
      <c r="AY264" s="141" t="s">
        <v>130</v>
      </c>
    </row>
    <row r="265" spans="2:65" s="1" customFormat="1" ht="16.5" customHeight="1">
      <c r="B265" s="30"/>
      <c r="C265" s="126" t="s">
        <v>427</v>
      </c>
      <c r="D265" s="126" t="s">
        <v>133</v>
      </c>
      <c r="E265" s="127" t="s">
        <v>428</v>
      </c>
      <c r="F265" s="128" t="s">
        <v>429</v>
      </c>
      <c r="G265" s="129" t="s">
        <v>136</v>
      </c>
      <c r="H265" s="130">
        <v>44.72</v>
      </c>
      <c r="I265" s="131">
        <v>215</v>
      </c>
      <c r="J265" s="132">
        <f>ROUND(I265*H265,2)</f>
        <v>9614.7999999999993</v>
      </c>
      <c r="K265" s="128" t="s">
        <v>137</v>
      </c>
      <c r="L265" s="30"/>
      <c r="M265" s="133" t="s">
        <v>1</v>
      </c>
      <c r="N265" s="134" t="s">
        <v>38</v>
      </c>
      <c r="P265" s="135">
        <f>O265*H265</f>
        <v>0</v>
      </c>
      <c r="Q265" s="135">
        <v>0</v>
      </c>
      <c r="R265" s="135">
        <f>Q265*H265</f>
        <v>0</v>
      </c>
      <c r="S265" s="135">
        <v>2.75E-2</v>
      </c>
      <c r="T265" s="136">
        <f>S265*H265</f>
        <v>1.2298</v>
      </c>
      <c r="AR265" s="137" t="s">
        <v>216</v>
      </c>
      <c r="AT265" s="137" t="s">
        <v>133</v>
      </c>
      <c r="AU265" s="137" t="s">
        <v>83</v>
      </c>
      <c r="AY265" s="15" t="s">
        <v>130</v>
      </c>
      <c r="BE265" s="138">
        <f>IF(N265="základní",J265,0)</f>
        <v>9614.7999999999993</v>
      </c>
      <c r="BF265" s="138">
        <f>IF(N265="snížená",J265,0)</f>
        <v>0</v>
      </c>
      <c r="BG265" s="138">
        <f>IF(N265="zákl. přenesená",J265,0)</f>
        <v>0</v>
      </c>
      <c r="BH265" s="138">
        <f>IF(N265="sníž. přenesená",J265,0)</f>
        <v>0</v>
      </c>
      <c r="BI265" s="138">
        <f>IF(N265="nulová",J265,0)</f>
        <v>0</v>
      </c>
      <c r="BJ265" s="15" t="s">
        <v>81</v>
      </c>
      <c r="BK265" s="138">
        <f>ROUND(I265*H265,2)</f>
        <v>9614.7999999999993</v>
      </c>
      <c r="BL265" s="15" t="s">
        <v>216</v>
      </c>
      <c r="BM265" s="137" t="s">
        <v>430</v>
      </c>
    </row>
    <row r="266" spans="2:65" s="12" customFormat="1" ht="22.5">
      <c r="B266" s="139"/>
      <c r="D266" s="140" t="s">
        <v>140</v>
      </c>
      <c r="E266" s="141" t="s">
        <v>1</v>
      </c>
      <c r="F266" s="142" t="s">
        <v>431</v>
      </c>
      <c r="H266" s="143">
        <v>44.72</v>
      </c>
      <c r="I266" s="144"/>
      <c r="L266" s="139"/>
      <c r="M266" s="145"/>
      <c r="T266" s="146"/>
      <c r="AT266" s="141" t="s">
        <v>140</v>
      </c>
      <c r="AU266" s="141" t="s">
        <v>83</v>
      </c>
      <c r="AV266" s="12" t="s">
        <v>83</v>
      </c>
      <c r="AW266" s="12" t="s">
        <v>29</v>
      </c>
      <c r="AX266" s="12" t="s">
        <v>81</v>
      </c>
      <c r="AY266" s="141" t="s">
        <v>130</v>
      </c>
    </row>
    <row r="267" spans="2:65" s="1" customFormat="1" ht="16.5" customHeight="1">
      <c r="B267" s="30"/>
      <c r="C267" s="126" t="s">
        <v>432</v>
      </c>
      <c r="D267" s="126" t="s">
        <v>133</v>
      </c>
      <c r="E267" s="127" t="s">
        <v>433</v>
      </c>
      <c r="F267" s="128" t="s">
        <v>434</v>
      </c>
      <c r="G267" s="129" t="s">
        <v>319</v>
      </c>
      <c r="H267" s="130">
        <v>12</v>
      </c>
      <c r="I267" s="131">
        <v>115</v>
      </c>
      <c r="J267" s="132">
        <f>ROUND(I267*H267,2)</f>
        <v>1380</v>
      </c>
      <c r="K267" s="128" t="s">
        <v>137</v>
      </c>
      <c r="L267" s="30"/>
      <c r="M267" s="133" t="s">
        <v>1</v>
      </c>
      <c r="N267" s="134" t="s">
        <v>38</v>
      </c>
      <c r="P267" s="135">
        <f>O267*H267</f>
        <v>0</v>
      </c>
      <c r="Q267" s="135">
        <v>0</v>
      </c>
      <c r="R267" s="135">
        <f>Q267*H267</f>
        <v>0</v>
      </c>
      <c r="S267" s="135">
        <v>4.2099999999999999E-2</v>
      </c>
      <c r="T267" s="136">
        <f>S267*H267</f>
        <v>0.50519999999999998</v>
      </c>
      <c r="AR267" s="137" t="s">
        <v>216</v>
      </c>
      <c r="AT267" s="137" t="s">
        <v>133</v>
      </c>
      <c r="AU267" s="137" t="s">
        <v>83</v>
      </c>
      <c r="AY267" s="15" t="s">
        <v>130</v>
      </c>
      <c r="BE267" s="138">
        <f>IF(N267="základní",J267,0)</f>
        <v>1380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5" t="s">
        <v>81</v>
      </c>
      <c r="BK267" s="138">
        <f>ROUND(I267*H267,2)</f>
        <v>1380</v>
      </c>
      <c r="BL267" s="15" t="s">
        <v>216</v>
      </c>
      <c r="BM267" s="137" t="s">
        <v>435</v>
      </c>
    </row>
    <row r="268" spans="2:65" s="12" customFormat="1">
      <c r="B268" s="139"/>
      <c r="D268" s="140" t="s">
        <v>140</v>
      </c>
      <c r="E268" s="141" t="s">
        <v>1</v>
      </c>
      <c r="F268" s="142" t="s">
        <v>436</v>
      </c>
      <c r="H268" s="143">
        <v>12</v>
      </c>
      <c r="I268" s="144"/>
      <c r="L268" s="139"/>
      <c r="M268" s="145"/>
      <c r="T268" s="146"/>
      <c r="AT268" s="141" t="s">
        <v>140</v>
      </c>
      <c r="AU268" s="141" t="s">
        <v>83</v>
      </c>
      <c r="AV268" s="12" t="s">
        <v>83</v>
      </c>
      <c r="AW268" s="12" t="s">
        <v>29</v>
      </c>
      <c r="AX268" s="12" t="s">
        <v>81</v>
      </c>
      <c r="AY268" s="141" t="s">
        <v>130</v>
      </c>
    </row>
    <row r="269" spans="2:65" s="1" customFormat="1" ht="33" customHeight="1">
      <c r="B269" s="30"/>
      <c r="C269" s="126" t="s">
        <v>437</v>
      </c>
      <c r="D269" s="126" t="s">
        <v>133</v>
      </c>
      <c r="E269" s="127" t="s">
        <v>438</v>
      </c>
      <c r="F269" s="128" t="s">
        <v>439</v>
      </c>
      <c r="G269" s="129" t="s">
        <v>136</v>
      </c>
      <c r="H269" s="130">
        <v>70.91</v>
      </c>
      <c r="I269" s="131">
        <v>528</v>
      </c>
      <c r="J269" s="132">
        <f>ROUND(I269*H269,2)</f>
        <v>37440.480000000003</v>
      </c>
      <c r="K269" s="128" t="s">
        <v>137</v>
      </c>
      <c r="L269" s="30"/>
      <c r="M269" s="133" t="s">
        <v>1</v>
      </c>
      <c r="N269" s="134" t="s">
        <v>38</v>
      </c>
      <c r="P269" s="135">
        <f>O269*H269</f>
        <v>0</v>
      </c>
      <c r="Q269" s="135">
        <v>1.17E-3</v>
      </c>
      <c r="R269" s="135">
        <f>Q269*H269</f>
        <v>8.2964700000000002E-2</v>
      </c>
      <c r="S269" s="135">
        <v>0</v>
      </c>
      <c r="T269" s="136">
        <f>S269*H269</f>
        <v>0</v>
      </c>
      <c r="AR269" s="137" t="s">
        <v>216</v>
      </c>
      <c r="AT269" s="137" t="s">
        <v>133</v>
      </c>
      <c r="AU269" s="137" t="s">
        <v>83</v>
      </c>
      <c r="AY269" s="15" t="s">
        <v>130</v>
      </c>
      <c r="BE269" s="138">
        <f>IF(N269="základní",J269,0)</f>
        <v>37440.480000000003</v>
      </c>
      <c r="BF269" s="138">
        <f>IF(N269="snížená",J269,0)</f>
        <v>0</v>
      </c>
      <c r="BG269" s="138">
        <f>IF(N269="zákl. přenesená",J269,0)</f>
        <v>0</v>
      </c>
      <c r="BH269" s="138">
        <f>IF(N269="sníž. přenesená",J269,0)</f>
        <v>0</v>
      </c>
      <c r="BI269" s="138">
        <f>IF(N269="nulová",J269,0)</f>
        <v>0</v>
      </c>
      <c r="BJ269" s="15" t="s">
        <v>81</v>
      </c>
      <c r="BK269" s="138">
        <f>ROUND(I269*H269,2)</f>
        <v>37440.480000000003</v>
      </c>
      <c r="BL269" s="15" t="s">
        <v>216</v>
      </c>
      <c r="BM269" s="137" t="s">
        <v>440</v>
      </c>
    </row>
    <row r="270" spans="2:65" s="12" customFormat="1" ht="22.5">
      <c r="B270" s="139"/>
      <c r="D270" s="140" t="s">
        <v>140</v>
      </c>
      <c r="E270" s="141" t="s">
        <v>1</v>
      </c>
      <c r="F270" s="142" t="s">
        <v>441</v>
      </c>
      <c r="H270" s="143">
        <v>50.5</v>
      </c>
      <c r="I270" s="144"/>
      <c r="L270" s="139"/>
      <c r="M270" s="145"/>
      <c r="T270" s="146"/>
      <c r="AT270" s="141" t="s">
        <v>140</v>
      </c>
      <c r="AU270" s="141" t="s">
        <v>83</v>
      </c>
      <c r="AV270" s="12" t="s">
        <v>83</v>
      </c>
      <c r="AW270" s="12" t="s">
        <v>29</v>
      </c>
      <c r="AX270" s="12" t="s">
        <v>73</v>
      </c>
      <c r="AY270" s="141" t="s">
        <v>130</v>
      </c>
    </row>
    <row r="271" spans="2:65" s="12" customFormat="1">
      <c r="B271" s="139"/>
      <c r="D271" s="140" t="s">
        <v>140</v>
      </c>
      <c r="E271" s="141" t="s">
        <v>1</v>
      </c>
      <c r="F271" s="142" t="s">
        <v>156</v>
      </c>
      <c r="H271" s="143">
        <v>20.41</v>
      </c>
      <c r="I271" s="144"/>
      <c r="L271" s="139"/>
      <c r="M271" s="145"/>
      <c r="T271" s="146"/>
      <c r="AT271" s="141" t="s">
        <v>140</v>
      </c>
      <c r="AU271" s="141" t="s">
        <v>83</v>
      </c>
      <c r="AV271" s="12" t="s">
        <v>83</v>
      </c>
      <c r="AW271" s="12" t="s">
        <v>29</v>
      </c>
      <c r="AX271" s="12" t="s">
        <v>73</v>
      </c>
      <c r="AY271" s="141" t="s">
        <v>130</v>
      </c>
    </row>
    <row r="272" spans="2:65" s="13" customFormat="1">
      <c r="B272" s="147"/>
      <c r="D272" s="140" t="s">
        <v>140</v>
      </c>
      <c r="E272" s="148" t="s">
        <v>1</v>
      </c>
      <c r="F272" s="149" t="s">
        <v>149</v>
      </c>
      <c r="H272" s="150">
        <v>70.91</v>
      </c>
      <c r="I272" s="151"/>
      <c r="L272" s="147"/>
      <c r="M272" s="152"/>
      <c r="T272" s="153"/>
      <c r="AT272" s="148" t="s">
        <v>140</v>
      </c>
      <c r="AU272" s="148" t="s">
        <v>83</v>
      </c>
      <c r="AV272" s="13" t="s">
        <v>138</v>
      </c>
      <c r="AW272" s="13" t="s">
        <v>29</v>
      </c>
      <c r="AX272" s="13" t="s">
        <v>81</v>
      </c>
      <c r="AY272" s="148" t="s">
        <v>130</v>
      </c>
    </row>
    <row r="273" spans="2:65" s="1" customFormat="1" ht="24.2" customHeight="1">
      <c r="B273" s="30"/>
      <c r="C273" s="154" t="s">
        <v>442</v>
      </c>
      <c r="D273" s="154" t="s">
        <v>225</v>
      </c>
      <c r="E273" s="155" t="s">
        <v>443</v>
      </c>
      <c r="F273" s="156" t="s">
        <v>444</v>
      </c>
      <c r="G273" s="157" t="s">
        <v>136</v>
      </c>
      <c r="H273" s="158">
        <v>74.456000000000003</v>
      </c>
      <c r="I273" s="159">
        <v>461</v>
      </c>
      <c r="J273" s="160">
        <f>ROUND(I273*H273,2)</f>
        <v>34324.22</v>
      </c>
      <c r="K273" s="156" t="s">
        <v>137</v>
      </c>
      <c r="L273" s="161"/>
      <c r="M273" s="162" t="s">
        <v>1</v>
      </c>
      <c r="N273" s="163" t="s">
        <v>38</v>
      </c>
      <c r="P273" s="135">
        <f>O273*H273</f>
        <v>0</v>
      </c>
      <c r="Q273" s="135">
        <v>4.0000000000000001E-3</v>
      </c>
      <c r="R273" s="135">
        <f>Q273*H273</f>
        <v>0.29782400000000003</v>
      </c>
      <c r="S273" s="135">
        <v>0</v>
      </c>
      <c r="T273" s="136">
        <f>S273*H273</f>
        <v>0</v>
      </c>
      <c r="AR273" s="137" t="s">
        <v>228</v>
      </c>
      <c r="AT273" s="137" t="s">
        <v>225</v>
      </c>
      <c r="AU273" s="137" t="s">
        <v>83</v>
      </c>
      <c r="AY273" s="15" t="s">
        <v>130</v>
      </c>
      <c r="BE273" s="138">
        <f>IF(N273="základní",J273,0)</f>
        <v>34324.22</v>
      </c>
      <c r="BF273" s="138">
        <f>IF(N273="snížená",J273,0)</f>
        <v>0</v>
      </c>
      <c r="BG273" s="138">
        <f>IF(N273="zákl. přenesená",J273,0)</f>
        <v>0</v>
      </c>
      <c r="BH273" s="138">
        <f>IF(N273="sníž. přenesená",J273,0)</f>
        <v>0</v>
      </c>
      <c r="BI273" s="138">
        <f>IF(N273="nulová",J273,0)</f>
        <v>0</v>
      </c>
      <c r="BJ273" s="15" t="s">
        <v>81</v>
      </c>
      <c r="BK273" s="138">
        <f>ROUND(I273*H273,2)</f>
        <v>34324.22</v>
      </c>
      <c r="BL273" s="15" t="s">
        <v>216</v>
      </c>
      <c r="BM273" s="137" t="s">
        <v>445</v>
      </c>
    </row>
    <row r="274" spans="2:65" s="12" customFormat="1">
      <c r="B274" s="139"/>
      <c r="D274" s="140" t="s">
        <v>140</v>
      </c>
      <c r="F274" s="142" t="s">
        <v>446</v>
      </c>
      <c r="H274" s="143">
        <v>74.456000000000003</v>
      </c>
      <c r="I274" s="144"/>
      <c r="L274" s="139"/>
      <c r="M274" s="145"/>
      <c r="T274" s="146"/>
      <c r="AT274" s="141" t="s">
        <v>140</v>
      </c>
      <c r="AU274" s="141" t="s">
        <v>83</v>
      </c>
      <c r="AV274" s="12" t="s">
        <v>83</v>
      </c>
      <c r="AW274" s="12" t="s">
        <v>4</v>
      </c>
      <c r="AX274" s="12" t="s">
        <v>81</v>
      </c>
      <c r="AY274" s="141" t="s">
        <v>130</v>
      </c>
    </row>
    <row r="275" spans="2:65" s="1" customFormat="1" ht="24.2" customHeight="1">
      <c r="B275" s="30"/>
      <c r="C275" s="126" t="s">
        <v>447</v>
      </c>
      <c r="D275" s="126" t="s">
        <v>133</v>
      </c>
      <c r="E275" s="127" t="s">
        <v>448</v>
      </c>
      <c r="F275" s="128" t="s">
        <v>449</v>
      </c>
      <c r="G275" s="129" t="s">
        <v>244</v>
      </c>
      <c r="H275" s="164">
        <v>0.01</v>
      </c>
      <c r="I275" s="131">
        <v>406662</v>
      </c>
      <c r="J275" s="132">
        <f>ROUND(I275*H275,2)</f>
        <v>4066.62</v>
      </c>
      <c r="K275" s="128" t="s">
        <v>137</v>
      </c>
      <c r="L275" s="30"/>
      <c r="M275" s="133" t="s">
        <v>1</v>
      </c>
      <c r="N275" s="134" t="s">
        <v>38</v>
      </c>
      <c r="P275" s="135">
        <f>O275*H275</f>
        <v>0</v>
      </c>
      <c r="Q275" s="135">
        <v>0</v>
      </c>
      <c r="R275" s="135">
        <f>Q275*H275</f>
        <v>0</v>
      </c>
      <c r="S275" s="135">
        <v>0</v>
      </c>
      <c r="T275" s="136">
        <f>S275*H275</f>
        <v>0</v>
      </c>
      <c r="AR275" s="137" t="s">
        <v>216</v>
      </c>
      <c r="AT275" s="137" t="s">
        <v>133</v>
      </c>
      <c r="AU275" s="137" t="s">
        <v>83</v>
      </c>
      <c r="AY275" s="15" t="s">
        <v>130</v>
      </c>
      <c r="BE275" s="138">
        <f>IF(N275="základní",J275,0)</f>
        <v>4066.62</v>
      </c>
      <c r="BF275" s="138">
        <f>IF(N275="snížená",J275,0)</f>
        <v>0</v>
      </c>
      <c r="BG275" s="138">
        <f>IF(N275="zákl. přenesená",J275,0)</f>
        <v>0</v>
      </c>
      <c r="BH275" s="138">
        <f>IF(N275="sníž. přenesená",J275,0)</f>
        <v>0</v>
      </c>
      <c r="BI275" s="138">
        <f>IF(N275="nulová",J275,0)</f>
        <v>0</v>
      </c>
      <c r="BJ275" s="15" t="s">
        <v>81</v>
      </c>
      <c r="BK275" s="138">
        <f>ROUND(I275*H275,2)</f>
        <v>4066.62</v>
      </c>
      <c r="BL275" s="15" t="s">
        <v>216</v>
      </c>
      <c r="BM275" s="137" t="s">
        <v>450</v>
      </c>
    </row>
    <row r="276" spans="2:65" s="11" customFormat="1" ht="22.9" customHeight="1">
      <c r="B276" s="114"/>
      <c r="D276" s="115" t="s">
        <v>72</v>
      </c>
      <c r="E276" s="124" t="s">
        <v>451</v>
      </c>
      <c r="F276" s="124" t="s">
        <v>452</v>
      </c>
      <c r="I276" s="117"/>
      <c r="J276" s="125">
        <f>BK276</f>
        <v>503341.62</v>
      </c>
      <c r="L276" s="114"/>
      <c r="M276" s="119"/>
      <c r="P276" s="120">
        <f>SUM(P277:P297)</f>
        <v>0</v>
      </c>
      <c r="R276" s="120">
        <f>SUM(R277:R297)</f>
        <v>1.16628</v>
      </c>
      <c r="T276" s="121">
        <f>SUM(T277:T297)</f>
        <v>0</v>
      </c>
      <c r="AR276" s="115" t="s">
        <v>83</v>
      </c>
      <c r="AT276" s="122" t="s">
        <v>72</v>
      </c>
      <c r="AU276" s="122" t="s">
        <v>81</v>
      </c>
      <c r="AY276" s="115" t="s">
        <v>130</v>
      </c>
      <c r="BK276" s="123">
        <f>SUM(BK277:BK297)</f>
        <v>503341.62</v>
      </c>
    </row>
    <row r="277" spans="2:65" s="1" customFormat="1" ht="24.2" customHeight="1">
      <c r="B277" s="30"/>
      <c r="C277" s="126" t="s">
        <v>453</v>
      </c>
      <c r="D277" s="126" t="s">
        <v>133</v>
      </c>
      <c r="E277" s="127" t="s">
        <v>454</v>
      </c>
      <c r="F277" s="128" t="s">
        <v>455</v>
      </c>
      <c r="G277" s="129" t="s">
        <v>319</v>
      </c>
      <c r="H277" s="130">
        <v>14</v>
      </c>
      <c r="I277" s="131">
        <v>550</v>
      </c>
      <c r="J277" s="132">
        <f>ROUND(I277*H277,2)</f>
        <v>7700</v>
      </c>
      <c r="K277" s="128" t="s">
        <v>137</v>
      </c>
      <c r="L277" s="30"/>
      <c r="M277" s="133" t="s">
        <v>1</v>
      </c>
      <c r="N277" s="134" t="s">
        <v>38</v>
      </c>
      <c r="P277" s="135">
        <f>O277*H277</f>
        <v>0</v>
      </c>
      <c r="Q277" s="135">
        <v>0</v>
      </c>
      <c r="R277" s="135">
        <f>Q277*H277</f>
        <v>0</v>
      </c>
      <c r="S277" s="135">
        <v>0</v>
      </c>
      <c r="T277" s="136">
        <f>S277*H277</f>
        <v>0</v>
      </c>
      <c r="AR277" s="137" t="s">
        <v>216</v>
      </c>
      <c r="AT277" s="137" t="s">
        <v>133</v>
      </c>
      <c r="AU277" s="137" t="s">
        <v>83</v>
      </c>
      <c r="AY277" s="15" t="s">
        <v>130</v>
      </c>
      <c r="BE277" s="138">
        <f>IF(N277="základní",J277,0)</f>
        <v>7700</v>
      </c>
      <c r="BF277" s="138">
        <f>IF(N277="snížená",J277,0)</f>
        <v>0</v>
      </c>
      <c r="BG277" s="138">
        <f>IF(N277="zákl. přenesená",J277,0)</f>
        <v>0</v>
      </c>
      <c r="BH277" s="138">
        <f>IF(N277="sníž. přenesená",J277,0)</f>
        <v>0</v>
      </c>
      <c r="BI277" s="138">
        <f>IF(N277="nulová",J277,0)</f>
        <v>0</v>
      </c>
      <c r="BJ277" s="15" t="s">
        <v>81</v>
      </c>
      <c r="BK277" s="138">
        <f>ROUND(I277*H277,2)</f>
        <v>7700</v>
      </c>
      <c r="BL277" s="15" t="s">
        <v>216</v>
      </c>
      <c r="BM277" s="137" t="s">
        <v>456</v>
      </c>
    </row>
    <row r="278" spans="2:65" s="12" customFormat="1">
      <c r="B278" s="139"/>
      <c r="D278" s="140" t="s">
        <v>140</v>
      </c>
      <c r="E278" s="141" t="s">
        <v>1</v>
      </c>
      <c r="F278" s="142" t="s">
        <v>457</v>
      </c>
      <c r="H278" s="143">
        <v>14</v>
      </c>
      <c r="I278" s="144"/>
      <c r="L278" s="139"/>
      <c r="M278" s="145"/>
      <c r="T278" s="146"/>
      <c r="AT278" s="141" t="s">
        <v>140</v>
      </c>
      <c r="AU278" s="141" t="s">
        <v>83</v>
      </c>
      <c r="AV278" s="12" t="s">
        <v>83</v>
      </c>
      <c r="AW278" s="12" t="s">
        <v>29</v>
      </c>
      <c r="AX278" s="12" t="s">
        <v>81</v>
      </c>
      <c r="AY278" s="141" t="s">
        <v>130</v>
      </c>
    </row>
    <row r="279" spans="2:65" s="1" customFormat="1" ht="24.2" customHeight="1">
      <c r="B279" s="30"/>
      <c r="C279" s="154" t="s">
        <v>458</v>
      </c>
      <c r="D279" s="154" t="s">
        <v>225</v>
      </c>
      <c r="E279" s="155" t="s">
        <v>459</v>
      </c>
      <c r="F279" s="156" t="s">
        <v>460</v>
      </c>
      <c r="G279" s="157" t="s">
        <v>319</v>
      </c>
      <c r="H279" s="158">
        <v>14</v>
      </c>
      <c r="I279" s="159">
        <v>8640</v>
      </c>
      <c r="J279" s="160">
        <f>ROUND(I279*H279,2)</f>
        <v>120960</v>
      </c>
      <c r="K279" s="156" t="s">
        <v>137</v>
      </c>
      <c r="L279" s="161"/>
      <c r="M279" s="162" t="s">
        <v>1</v>
      </c>
      <c r="N279" s="163" t="s">
        <v>38</v>
      </c>
      <c r="P279" s="135">
        <f>O279*H279</f>
        <v>0</v>
      </c>
      <c r="Q279" s="135">
        <v>1.6E-2</v>
      </c>
      <c r="R279" s="135">
        <f>Q279*H279</f>
        <v>0.224</v>
      </c>
      <c r="S279" s="135">
        <v>0</v>
      </c>
      <c r="T279" s="136">
        <f>S279*H279</f>
        <v>0</v>
      </c>
      <c r="AR279" s="137" t="s">
        <v>228</v>
      </c>
      <c r="AT279" s="137" t="s">
        <v>225</v>
      </c>
      <c r="AU279" s="137" t="s">
        <v>83</v>
      </c>
      <c r="AY279" s="15" t="s">
        <v>130</v>
      </c>
      <c r="BE279" s="138">
        <f>IF(N279="základní",J279,0)</f>
        <v>120960</v>
      </c>
      <c r="BF279" s="138">
        <f>IF(N279="snížená",J279,0)</f>
        <v>0</v>
      </c>
      <c r="BG279" s="138">
        <f>IF(N279="zákl. přenesená",J279,0)</f>
        <v>0</v>
      </c>
      <c r="BH279" s="138">
        <f>IF(N279="sníž. přenesená",J279,0)</f>
        <v>0</v>
      </c>
      <c r="BI279" s="138">
        <f>IF(N279="nulová",J279,0)</f>
        <v>0</v>
      </c>
      <c r="BJ279" s="15" t="s">
        <v>81</v>
      </c>
      <c r="BK279" s="138">
        <f>ROUND(I279*H279,2)</f>
        <v>120960</v>
      </c>
      <c r="BL279" s="15" t="s">
        <v>216</v>
      </c>
      <c r="BM279" s="137" t="s">
        <v>461</v>
      </c>
    </row>
    <row r="280" spans="2:65" s="1" customFormat="1" ht="24.2" customHeight="1">
      <c r="B280" s="30"/>
      <c r="C280" s="126" t="s">
        <v>462</v>
      </c>
      <c r="D280" s="126" t="s">
        <v>133</v>
      </c>
      <c r="E280" s="127" t="s">
        <v>463</v>
      </c>
      <c r="F280" s="128" t="s">
        <v>464</v>
      </c>
      <c r="G280" s="129" t="s">
        <v>319</v>
      </c>
      <c r="H280" s="130">
        <v>14</v>
      </c>
      <c r="I280" s="131">
        <v>550</v>
      </c>
      <c r="J280" s="132">
        <f>ROUND(I280*H280,2)</f>
        <v>7700</v>
      </c>
      <c r="K280" s="128" t="s">
        <v>137</v>
      </c>
      <c r="L280" s="30"/>
      <c r="M280" s="133" t="s">
        <v>1</v>
      </c>
      <c r="N280" s="134" t="s">
        <v>38</v>
      </c>
      <c r="P280" s="135">
        <f>O280*H280</f>
        <v>0</v>
      </c>
      <c r="Q280" s="135">
        <v>0</v>
      </c>
      <c r="R280" s="135">
        <f>Q280*H280</f>
        <v>0</v>
      </c>
      <c r="S280" s="135">
        <v>0</v>
      </c>
      <c r="T280" s="136">
        <f>S280*H280</f>
        <v>0</v>
      </c>
      <c r="AR280" s="137" t="s">
        <v>216</v>
      </c>
      <c r="AT280" s="137" t="s">
        <v>133</v>
      </c>
      <c r="AU280" s="137" t="s">
        <v>83</v>
      </c>
      <c r="AY280" s="15" t="s">
        <v>130</v>
      </c>
      <c r="BE280" s="138">
        <f>IF(N280="základní",J280,0)</f>
        <v>7700</v>
      </c>
      <c r="BF280" s="138">
        <f>IF(N280="snížená",J280,0)</f>
        <v>0</v>
      </c>
      <c r="BG280" s="138">
        <f>IF(N280="zákl. přenesená",J280,0)</f>
        <v>0</v>
      </c>
      <c r="BH280" s="138">
        <f>IF(N280="sníž. přenesená",J280,0)</f>
        <v>0</v>
      </c>
      <c r="BI280" s="138">
        <f>IF(N280="nulová",J280,0)</f>
        <v>0</v>
      </c>
      <c r="BJ280" s="15" t="s">
        <v>81</v>
      </c>
      <c r="BK280" s="138">
        <f>ROUND(I280*H280,2)</f>
        <v>7700</v>
      </c>
      <c r="BL280" s="15" t="s">
        <v>216</v>
      </c>
      <c r="BM280" s="137" t="s">
        <v>465</v>
      </c>
    </row>
    <row r="281" spans="2:65" s="12" customFormat="1">
      <c r="B281" s="139"/>
      <c r="D281" s="140" t="s">
        <v>140</v>
      </c>
      <c r="E281" s="141" t="s">
        <v>1</v>
      </c>
      <c r="F281" s="142" t="s">
        <v>466</v>
      </c>
      <c r="H281" s="143">
        <v>14</v>
      </c>
      <c r="I281" s="144"/>
      <c r="L281" s="139"/>
      <c r="M281" s="145"/>
      <c r="T281" s="146"/>
      <c r="AT281" s="141" t="s">
        <v>140</v>
      </c>
      <c r="AU281" s="141" t="s">
        <v>83</v>
      </c>
      <c r="AV281" s="12" t="s">
        <v>83</v>
      </c>
      <c r="AW281" s="12" t="s">
        <v>29</v>
      </c>
      <c r="AX281" s="12" t="s">
        <v>81</v>
      </c>
      <c r="AY281" s="141" t="s">
        <v>130</v>
      </c>
    </row>
    <row r="282" spans="2:65" s="1" customFormat="1" ht="21.75" customHeight="1">
      <c r="B282" s="30"/>
      <c r="C282" s="154" t="s">
        <v>467</v>
      </c>
      <c r="D282" s="154" t="s">
        <v>225</v>
      </c>
      <c r="E282" s="155" t="s">
        <v>468</v>
      </c>
      <c r="F282" s="156" t="s">
        <v>469</v>
      </c>
      <c r="G282" s="157" t="s">
        <v>319</v>
      </c>
      <c r="H282" s="158">
        <v>14</v>
      </c>
      <c r="I282" s="159">
        <v>1850</v>
      </c>
      <c r="J282" s="160">
        <f>ROUND(I282*H282,2)</f>
        <v>25900</v>
      </c>
      <c r="K282" s="156" t="s">
        <v>137</v>
      </c>
      <c r="L282" s="161"/>
      <c r="M282" s="162" t="s">
        <v>1</v>
      </c>
      <c r="N282" s="163" t="s">
        <v>38</v>
      </c>
      <c r="P282" s="135">
        <f>O282*H282</f>
        <v>0</v>
      </c>
      <c r="Q282" s="135">
        <v>4.7000000000000002E-3</v>
      </c>
      <c r="R282" s="135">
        <f>Q282*H282</f>
        <v>6.5799999999999997E-2</v>
      </c>
      <c r="S282" s="135">
        <v>0</v>
      </c>
      <c r="T282" s="136">
        <f>S282*H282</f>
        <v>0</v>
      </c>
      <c r="AR282" s="137" t="s">
        <v>228</v>
      </c>
      <c r="AT282" s="137" t="s">
        <v>225</v>
      </c>
      <c r="AU282" s="137" t="s">
        <v>83</v>
      </c>
      <c r="AY282" s="15" t="s">
        <v>130</v>
      </c>
      <c r="BE282" s="138">
        <f>IF(N282="základní",J282,0)</f>
        <v>25900</v>
      </c>
      <c r="BF282" s="138">
        <f>IF(N282="snížená",J282,0)</f>
        <v>0</v>
      </c>
      <c r="BG282" s="138">
        <f>IF(N282="zákl. přenesená",J282,0)</f>
        <v>0</v>
      </c>
      <c r="BH282" s="138">
        <f>IF(N282="sníž. přenesená",J282,0)</f>
        <v>0</v>
      </c>
      <c r="BI282" s="138">
        <f>IF(N282="nulová",J282,0)</f>
        <v>0</v>
      </c>
      <c r="BJ282" s="15" t="s">
        <v>81</v>
      </c>
      <c r="BK282" s="138">
        <f>ROUND(I282*H282,2)</f>
        <v>25900</v>
      </c>
      <c r="BL282" s="15" t="s">
        <v>216</v>
      </c>
      <c r="BM282" s="137" t="s">
        <v>470</v>
      </c>
    </row>
    <row r="283" spans="2:65" s="1" customFormat="1" ht="16.5" customHeight="1">
      <c r="B283" s="30"/>
      <c r="C283" s="126" t="s">
        <v>471</v>
      </c>
      <c r="D283" s="126" t="s">
        <v>133</v>
      </c>
      <c r="E283" s="127" t="s">
        <v>472</v>
      </c>
      <c r="F283" s="128" t="s">
        <v>473</v>
      </c>
      <c r="G283" s="129" t="s">
        <v>319</v>
      </c>
      <c r="H283" s="130">
        <v>14</v>
      </c>
      <c r="I283" s="131">
        <v>225</v>
      </c>
      <c r="J283" s="132">
        <f>ROUND(I283*H283,2)</f>
        <v>3150</v>
      </c>
      <c r="K283" s="128" t="s">
        <v>137</v>
      </c>
      <c r="L283" s="30"/>
      <c r="M283" s="133" t="s">
        <v>1</v>
      </c>
      <c r="N283" s="134" t="s">
        <v>38</v>
      </c>
      <c r="P283" s="135">
        <f>O283*H283</f>
        <v>0</v>
      </c>
      <c r="Q283" s="135">
        <v>0</v>
      </c>
      <c r="R283" s="135">
        <f>Q283*H283</f>
        <v>0</v>
      </c>
      <c r="S283" s="135">
        <v>0</v>
      </c>
      <c r="T283" s="136">
        <f>S283*H283</f>
        <v>0</v>
      </c>
      <c r="AR283" s="137" t="s">
        <v>216</v>
      </c>
      <c r="AT283" s="137" t="s">
        <v>133</v>
      </c>
      <c r="AU283" s="137" t="s">
        <v>83</v>
      </c>
      <c r="AY283" s="15" t="s">
        <v>130</v>
      </c>
      <c r="BE283" s="138">
        <f>IF(N283="základní",J283,0)</f>
        <v>3150</v>
      </c>
      <c r="BF283" s="138">
        <f>IF(N283="snížená",J283,0)</f>
        <v>0</v>
      </c>
      <c r="BG283" s="138">
        <f>IF(N283="zákl. přenesená",J283,0)</f>
        <v>0</v>
      </c>
      <c r="BH283" s="138">
        <f>IF(N283="sníž. přenesená",J283,0)</f>
        <v>0</v>
      </c>
      <c r="BI283" s="138">
        <f>IF(N283="nulová",J283,0)</f>
        <v>0</v>
      </c>
      <c r="BJ283" s="15" t="s">
        <v>81</v>
      </c>
      <c r="BK283" s="138">
        <f>ROUND(I283*H283,2)</f>
        <v>3150</v>
      </c>
      <c r="BL283" s="15" t="s">
        <v>216</v>
      </c>
      <c r="BM283" s="137" t="s">
        <v>474</v>
      </c>
    </row>
    <row r="284" spans="2:65" s="12" customFormat="1">
      <c r="B284" s="139"/>
      <c r="D284" s="140" t="s">
        <v>140</v>
      </c>
      <c r="E284" s="141" t="s">
        <v>1</v>
      </c>
      <c r="F284" s="142" t="s">
        <v>475</v>
      </c>
      <c r="H284" s="143">
        <v>14</v>
      </c>
      <c r="I284" s="144"/>
      <c r="L284" s="139"/>
      <c r="M284" s="145"/>
      <c r="T284" s="146"/>
      <c r="AT284" s="141" t="s">
        <v>140</v>
      </c>
      <c r="AU284" s="141" t="s">
        <v>83</v>
      </c>
      <c r="AV284" s="12" t="s">
        <v>83</v>
      </c>
      <c r="AW284" s="12" t="s">
        <v>29</v>
      </c>
      <c r="AX284" s="12" t="s">
        <v>81</v>
      </c>
      <c r="AY284" s="141" t="s">
        <v>130</v>
      </c>
    </row>
    <row r="285" spans="2:65" s="1" customFormat="1" ht="16.5" customHeight="1">
      <c r="B285" s="30"/>
      <c r="C285" s="154" t="s">
        <v>476</v>
      </c>
      <c r="D285" s="154" t="s">
        <v>225</v>
      </c>
      <c r="E285" s="155" t="s">
        <v>477</v>
      </c>
      <c r="F285" s="156" t="s">
        <v>478</v>
      </c>
      <c r="G285" s="157" t="s">
        <v>319</v>
      </c>
      <c r="H285" s="158">
        <v>14</v>
      </c>
      <c r="I285" s="159">
        <v>550</v>
      </c>
      <c r="J285" s="160">
        <f>ROUND(I285*H285,2)</f>
        <v>7700</v>
      </c>
      <c r="K285" s="156" t="s">
        <v>137</v>
      </c>
      <c r="L285" s="161"/>
      <c r="M285" s="162" t="s">
        <v>1</v>
      </c>
      <c r="N285" s="163" t="s">
        <v>38</v>
      </c>
      <c r="P285" s="135">
        <f>O285*H285</f>
        <v>0</v>
      </c>
      <c r="Q285" s="135">
        <v>1.4999999999999999E-4</v>
      </c>
      <c r="R285" s="135">
        <f>Q285*H285</f>
        <v>2.0999999999999999E-3</v>
      </c>
      <c r="S285" s="135">
        <v>0</v>
      </c>
      <c r="T285" s="136">
        <f>S285*H285</f>
        <v>0</v>
      </c>
      <c r="AR285" s="137" t="s">
        <v>228</v>
      </c>
      <c r="AT285" s="137" t="s">
        <v>225</v>
      </c>
      <c r="AU285" s="137" t="s">
        <v>83</v>
      </c>
      <c r="AY285" s="15" t="s">
        <v>130</v>
      </c>
      <c r="BE285" s="138">
        <f>IF(N285="základní",J285,0)</f>
        <v>7700</v>
      </c>
      <c r="BF285" s="138">
        <f>IF(N285="snížená",J285,0)</f>
        <v>0</v>
      </c>
      <c r="BG285" s="138">
        <f>IF(N285="zákl. přenesená",J285,0)</f>
        <v>0</v>
      </c>
      <c r="BH285" s="138">
        <f>IF(N285="sníž. přenesená",J285,0)</f>
        <v>0</v>
      </c>
      <c r="BI285" s="138">
        <f>IF(N285="nulová",J285,0)</f>
        <v>0</v>
      </c>
      <c r="BJ285" s="15" t="s">
        <v>81</v>
      </c>
      <c r="BK285" s="138">
        <f>ROUND(I285*H285,2)</f>
        <v>7700</v>
      </c>
      <c r="BL285" s="15" t="s">
        <v>216</v>
      </c>
      <c r="BM285" s="137" t="s">
        <v>479</v>
      </c>
    </row>
    <row r="286" spans="2:65" s="1" customFormat="1" ht="21.75" customHeight="1">
      <c r="B286" s="30"/>
      <c r="C286" s="126" t="s">
        <v>480</v>
      </c>
      <c r="D286" s="126" t="s">
        <v>133</v>
      </c>
      <c r="E286" s="127" t="s">
        <v>481</v>
      </c>
      <c r="F286" s="128" t="s">
        <v>482</v>
      </c>
      <c r="G286" s="129" t="s">
        <v>319</v>
      </c>
      <c r="H286" s="130">
        <v>14</v>
      </c>
      <c r="I286" s="131">
        <v>189</v>
      </c>
      <c r="J286" s="132">
        <f>ROUND(I286*H286,2)</f>
        <v>2646</v>
      </c>
      <c r="K286" s="128" t="s">
        <v>137</v>
      </c>
      <c r="L286" s="30"/>
      <c r="M286" s="133" t="s">
        <v>1</v>
      </c>
      <c r="N286" s="134" t="s">
        <v>38</v>
      </c>
      <c r="P286" s="135">
        <f>O286*H286</f>
        <v>0</v>
      </c>
      <c r="Q286" s="135">
        <v>0</v>
      </c>
      <c r="R286" s="135">
        <f>Q286*H286</f>
        <v>0</v>
      </c>
      <c r="S286" s="135">
        <v>0</v>
      </c>
      <c r="T286" s="136">
        <f>S286*H286</f>
        <v>0</v>
      </c>
      <c r="AR286" s="137" t="s">
        <v>216</v>
      </c>
      <c r="AT286" s="137" t="s">
        <v>133</v>
      </c>
      <c r="AU286" s="137" t="s">
        <v>83</v>
      </c>
      <c r="AY286" s="15" t="s">
        <v>130</v>
      </c>
      <c r="BE286" s="138">
        <f>IF(N286="základní",J286,0)</f>
        <v>2646</v>
      </c>
      <c r="BF286" s="138">
        <f>IF(N286="snížená",J286,0)</f>
        <v>0</v>
      </c>
      <c r="BG286" s="138">
        <f>IF(N286="zákl. přenesená",J286,0)</f>
        <v>0</v>
      </c>
      <c r="BH286" s="138">
        <f>IF(N286="sníž. přenesená",J286,0)</f>
        <v>0</v>
      </c>
      <c r="BI286" s="138">
        <f>IF(N286="nulová",J286,0)</f>
        <v>0</v>
      </c>
      <c r="BJ286" s="15" t="s">
        <v>81</v>
      </c>
      <c r="BK286" s="138">
        <f>ROUND(I286*H286,2)</f>
        <v>2646</v>
      </c>
      <c r="BL286" s="15" t="s">
        <v>216</v>
      </c>
      <c r="BM286" s="137" t="s">
        <v>483</v>
      </c>
    </row>
    <row r="287" spans="2:65" s="12" customFormat="1">
      <c r="B287" s="139"/>
      <c r="D287" s="140" t="s">
        <v>140</v>
      </c>
      <c r="E287" s="141" t="s">
        <v>1</v>
      </c>
      <c r="F287" s="142" t="s">
        <v>475</v>
      </c>
      <c r="H287" s="143">
        <v>14</v>
      </c>
      <c r="I287" s="144"/>
      <c r="L287" s="139"/>
      <c r="M287" s="145"/>
      <c r="T287" s="146"/>
      <c r="AT287" s="141" t="s">
        <v>140</v>
      </c>
      <c r="AU287" s="141" t="s">
        <v>83</v>
      </c>
      <c r="AV287" s="12" t="s">
        <v>83</v>
      </c>
      <c r="AW287" s="12" t="s">
        <v>29</v>
      </c>
      <c r="AX287" s="12" t="s">
        <v>81</v>
      </c>
      <c r="AY287" s="141" t="s">
        <v>130</v>
      </c>
    </row>
    <row r="288" spans="2:65" s="1" customFormat="1" ht="24.2" customHeight="1">
      <c r="B288" s="30"/>
      <c r="C288" s="154" t="s">
        <v>484</v>
      </c>
      <c r="D288" s="154" t="s">
        <v>225</v>
      </c>
      <c r="E288" s="155" t="s">
        <v>485</v>
      </c>
      <c r="F288" s="156" t="s">
        <v>486</v>
      </c>
      <c r="G288" s="157" t="s">
        <v>319</v>
      </c>
      <c r="H288" s="158">
        <v>14</v>
      </c>
      <c r="I288" s="159">
        <v>700</v>
      </c>
      <c r="J288" s="160">
        <f>ROUND(I288*H288,2)</f>
        <v>9800</v>
      </c>
      <c r="K288" s="156" t="s">
        <v>137</v>
      </c>
      <c r="L288" s="161"/>
      <c r="M288" s="162" t="s">
        <v>1</v>
      </c>
      <c r="N288" s="163" t="s">
        <v>38</v>
      </c>
      <c r="P288" s="135">
        <f>O288*H288</f>
        <v>0</v>
      </c>
      <c r="Q288" s="135">
        <v>1.1999999999999999E-3</v>
      </c>
      <c r="R288" s="135">
        <f>Q288*H288</f>
        <v>1.6799999999999999E-2</v>
      </c>
      <c r="S288" s="135">
        <v>0</v>
      </c>
      <c r="T288" s="136">
        <f>S288*H288</f>
        <v>0</v>
      </c>
      <c r="AR288" s="137" t="s">
        <v>228</v>
      </c>
      <c r="AT288" s="137" t="s">
        <v>225</v>
      </c>
      <c r="AU288" s="137" t="s">
        <v>83</v>
      </c>
      <c r="AY288" s="15" t="s">
        <v>130</v>
      </c>
      <c r="BE288" s="138">
        <f>IF(N288="základní",J288,0)</f>
        <v>9800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5" t="s">
        <v>81</v>
      </c>
      <c r="BK288" s="138">
        <f>ROUND(I288*H288,2)</f>
        <v>9800</v>
      </c>
      <c r="BL288" s="15" t="s">
        <v>216</v>
      </c>
      <c r="BM288" s="137" t="s">
        <v>487</v>
      </c>
    </row>
    <row r="289" spans="2:65" s="1" customFormat="1" ht="24.2" customHeight="1">
      <c r="B289" s="30"/>
      <c r="C289" s="126" t="s">
        <v>488</v>
      </c>
      <c r="D289" s="126" t="s">
        <v>133</v>
      </c>
      <c r="E289" s="127" t="s">
        <v>489</v>
      </c>
      <c r="F289" s="128" t="s">
        <v>490</v>
      </c>
      <c r="G289" s="129" t="s">
        <v>319</v>
      </c>
      <c r="H289" s="130">
        <v>14</v>
      </c>
      <c r="I289" s="131">
        <v>1497</v>
      </c>
      <c r="J289" s="132">
        <f>ROUND(I289*H289,2)</f>
        <v>20958</v>
      </c>
      <c r="K289" s="128" t="s">
        <v>137</v>
      </c>
      <c r="L289" s="30"/>
      <c r="M289" s="133" t="s">
        <v>1</v>
      </c>
      <c r="N289" s="134" t="s">
        <v>38</v>
      </c>
      <c r="P289" s="135">
        <f>O289*H289</f>
        <v>0</v>
      </c>
      <c r="Q289" s="135">
        <v>4.6999999999999999E-4</v>
      </c>
      <c r="R289" s="135">
        <f>Q289*H289</f>
        <v>6.5799999999999999E-3</v>
      </c>
      <c r="S289" s="135">
        <v>0</v>
      </c>
      <c r="T289" s="136">
        <f>S289*H289</f>
        <v>0</v>
      </c>
      <c r="AR289" s="137" t="s">
        <v>216</v>
      </c>
      <c r="AT289" s="137" t="s">
        <v>133</v>
      </c>
      <c r="AU289" s="137" t="s">
        <v>83</v>
      </c>
      <c r="AY289" s="15" t="s">
        <v>130</v>
      </c>
      <c r="BE289" s="138">
        <f>IF(N289="základní",J289,0)</f>
        <v>20958</v>
      </c>
      <c r="BF289" s="138">
        <f>IF(N289="snížená",J289,0)</f>
        <v>0</v>
      </c>
      <c r="BG289" s="138">
        <f>IF(N289="zákl. přenesená",J289,0)</f>
        <v>0</v>
      </c>
      <c r="BH289" s="138">
        <f>IF(N289="sníž. přenesená",J289,0)</f>
        <v>0</v>
      </c>
      <c r="BI289" s="138">
        <f>IF(N289="nulová",J289,0)</f>
        <v>0</v>
      </c>
      <c r="BJ289" s="15" t="s">
        <v>81</v>
      </c>
      <c r="BK289" s="138">
        <f>ROUND(I289*H289,2)</f>
        <v>20958</v>
      </c>
      <c r="BL289" s="15" t="s">
        <v>216</v>
      </c>
      <c r="BM289" s="137" t="s">
        <v>491</v>
      </c>
    </row>
    <row r="290" spans="2:65" s="12" customFormat="1">
      <c r="B290" s="139"/>
      <c r="D290" s="140" t="s">
        <v>140</v>
      </c>
      <c r="E290" s="141" t="s">
        <v>1</v>
      </c>
      <c r="F290" s="142" t="s">
        <v>475</v>
      </c>
      <c r="H290" s="143">
        <v>14</v>
      </c>
      <c r="I290" s="144"/>
      <c r="L290" s="139"/>
      <c r="M290" s="145"/>
      <c r="T290" s="146"/>
      <c r="AT290" s="141" t="s">
        <v>140</v>
      </c>
      <c r="AU290" s="141" t="s">
        <v>83</v>
      </c>
      <c r="AV290" s="12" t="s">
        <v>83</v>
      </c>
      <c r="AW290" s="12" t="s">
        <v>29</v>
      </c>
      <c r="AX290" s="12" t="s">
        <v>81</v>
      </c>
      <c r="AY290" s="141" t="s">
        <v>130</v>
      </c>
    </row>
    <row r="291" spans="2:65" s="1" customFormat="1" ht="37.9" customHeight="1">
      <c r="B291" s="30"/>
      <c r="C291" s="154" t="s">
        <v>492</v>
      </c>
      <c r="D291" s="154" t="s">
        <v>225</v>
      </c>
      <c r="E291" s="155" t="s">
        <v>493</v>
      </c>
      <c r="F291" s="156" t="s">
        <v>494</v>
      </c>
      <c r="G291" s="157" t="s">
        <v>319</v>
      </c>
      <c r="H291" s="158">
        <v>14</v>
      </c>
      <c r="I291" s="159">
        <v>4032</v>
      </c>
      <c r="J291" s="160">
        <f>ROUND(I291*H291,2)</f>
        <v>56448</v>
      </c>
      <c r="K291" s="156" t="s">
        <v>137</v>
      </c>
      <c r="L291" s="161"/>
      <c r="M291" s="162" t="s">
        <v>1</v>
      </c>
      <c r="N291" s="163" t="s">
        <v>38</v>
      </c>
      <c r="P291" s="135">
        <f>O291*H291</f>
        <v>0</v>
      </c>
      <c r="Q291" s="135">
        <v>1.6E-2</v>
      </c>
      <c r="R291" s="135">
        <f>Q291*H291</f>
        <v>0.224</v>
      </c>
      <c r="S291" s="135">
        <v>0</v>
      </c>
      <c r="T291" s="136">
        <f>S291*H291</f>
        <v>0</v>
      </c>
      <c r="AR291" s="137" t="s">
        <v>228</v>
      </c>
      <c r="AT291" s="137" t="s">
        <v>225</v>
      </c>
      <c r="AU291" s="137" t="s">
        <v>83</v>
      </c>
      <c r="AY291" s="15" t="s">
        <v>130</v>
      </c>
      <c r="BE291" s="138">
        <f>IF(N291="základní",J291,0)</f>
        <v>56448</v>
      </c>
      <c r="BF291" s="138">
        <f>IF(N291="snížená",J291,0)</f>
        <v>0</v>
      </c>
      <c r="BG291" s="138">
        <f>IF(N291="zákl. přenesená",J291,0)</f>
        <v>0</v>
      </c>
      <c r="BH291" s="138">
        <f>IF(N291="sníž. přenesená",J291,0)</f>
        <v>0</v>
      </c>
      <c r="BI291" s="138">
        <f>IF(N291="nulová",J291,0)</f>
        <v>0</v>
      </c>
      <c r="BJ291" s="15" t="s">
        <v>81</v>
      </c>
      <c r="BK291" s="138">
        <f>ROUND(I291*H291,2)</f>
        <v>56448</v>
      </c>
      <c r="BL291" s="15" t="s">
        <v>216</v>
      </c>
      <c r="BM291" s="137" t="s">
        <v>495</v>
      </c>
    </row>
    <row r="292" spans="2:65" s="1" customFormat="1" ht="21.75" customHeight="1">
      <c r="B292" s="30"/>
      <c r="C292" s="126" t="s">
        <v>496</v>
      </c>
      <c r="D292" s="126" t="s">
        <v>133</v>
      </c>
      <c r="E292" s="127" t="s">
        <v>497</v>
      </c>
      <c r="F292" s="128" t="s">
        <v>498</v>
      </c>
      <c r="G292" s="129" t="s">
        <v>319</v>
      </c>
      <c r="H292" s="130">
        <v>6</v>
      </c>
      <c r="I292" s="131">
        <v>5000</v>
      </c>
      <c r="J292" s="132">
        <f>ROUND(I292*H292,2)</f>
        <v>30000</v>
      </c>
      <c r="K292" s="128" t="s">
        <v>137</v>
      </c>
      <c r="L292" s="30"/>
      <c r="M292" s="133" t="s">
        <v>1</v>
      </c>
      <c r="N292" s="134" t="s">
        <v>38</v>
      </c>
      <c r="P292" s="135">
        <f>O292*H292</f>
        <v>0</v>
      </c>
      <c r="Q292" s="135">
        <v>0</v>
      </c>
      <c r="R292" s="135">
        <f>Q292*H292</f>
        <v>0</v>
      </c>
      <c r="S292" s="135">
        <v>0</v>
      </c>
      <c r="T292" s="136">
        <f>S292*H292</f>
        <v>0</v>
      </c>
      <c r="AR292" s="137" t="s">
        <v>216</v>
      </c>
      <c r="AT292" s="137" t="s">
        <v>133</v>
      </c>
      <c r="AU292" s="137" t="s">
        <v>83</v>
      </c>
      <c r="AY292" s="15" t="s">
        <v>130</v>
      </c>
      <c r="BE292" s="138">
        <f>IF(N292="základní",J292,0)</f>
        <v>30000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5" t="s">
        <v>81</v>
      </c>
      <c r="BK292" s="138">
        <f>ROUND(I292*H292,2)</f>
        <v>30000</v>
      </c>
      <c r="BL292" s="15" t="s">
        <v>216</v>
      </c>
      <c r="BM292" s="137" t="s">
        <v>499</v>
      </c>
    </row>
    <row r="293" spans="2:65" s="1" customFormat="1" ht="16.5" customHeight="1">
      <c r="B293" s="30"/>
      <c r="C293" s="154" t="s">
        <v>500</v>
      </c>
      <c r="D293" s="154" t="s">
        <v>225</v>
      </c>
      <c r="E293" s="155" t="s">
        <v>501</v>
      </c>
      <c r="F293" s="156" t="s">
        <v>502</v>
      </c>
      <c r="G293" s="157" t="s">
        <v>319</v>
      </c>
      <c r="H293" s="158">
        <v>6</v>
      </c>
      <c r="I293" s="159">
        <v>15000</v>
      </c>
      <c r="J293" s="160">
        <f>ROUND(I293*H293,2)</f>
        <v>90000</v>
      </c>
      <c r="K293" s="156" t="s">
        <v>137</v>
      </c>
      <c r="L293" s="161"/>
      <c r="M293" s="162" t="s">
        <v>1</v>
      </c>
      <c r="N293" s="163" t="s">
        <v>38</v>
      </c>
      <c r="P293" s="135">
        <f>O293*H293</f>
        <v>0</v>
      </c>
      <c r="Q293" s="135">
        <v>5.7000000000000002E-2</v>
      </c>
      <c r="R293" s="135">
        <f>Q293*H293</f>
        <v>0.34200000000000003</v>
      </c>
      <c r="S293" s="135">
        <v>0</v>
      </c>
      <c r="T293" s="136">
        <f>S293*H293</f>
        <v>0</v>
      </c>
      <c r="AR293" s="137" t="s">
        <v>228</v>
      </c>
      <c r="AT293" s="137" t="s">
        <v>225</v>
      </c>
      <c r="AU293" s="137" t="s">
        <v>83</v>
      </c>
      <c r="AY293" s="15" t="s">
        <v>130</v>
      </c>
      <c r="BE293" s="138">
        <f>IF(N293="základní",J293,0)</f>
        <v>90000</v>
      </c>
      <c r="BF293" s="138">
        <f>IF(N293="snížená",J293,0)</f>
        <v>0</v>
      </c>
      <c r="BG293" s="138">
        <f>IF(N293="zákl. přenesená",J293,0)</f>
        <v>0</v>
      </c>
      <c r="BH293" s="138">
        <f>IF(N293="sníž. přenesená",J293,0)</f>
        <v>0</v>
      </c>
      <c r="BI293" s="138">
        <f>IF(N293="nulová",J293,0)</f>
        <v>0</v>
      </c>
      <c r="BJ293" s="15" t="s">
        <v>81</v>
      </c>
      <c r="BK293" s="138">
        <f>ROUND(I293*H293,2)</f>
        <v>90000</v>
      </c>
      <c r="BL293" s="15" t="s">
        <v>216</v>
      </c>
      <c r="BM293" s="137" t="s">
        <v>503</v>
      </c>
    </row>
    <row r="294" spans="2:65" s="1" customFormat="1" ht="21.75" customHeight="1">
      <c r="B294" s="30"/>
      <c r="C294" s="126" t="s">
        <v>504</v>
      </c>
      <c r="D294" s="126" t="s">
        <v>133</v>
      </c>
      <c r="E294" s="127" t="s">
        <v>505</v>
      </c>
      <c r="F294" s="128" t="s">
        <v>506</v>
      </c>
      <c r="G294" s="129" t="s">
        <v>319</v>
      </c>
      <c r="H294" s="130">
        <v>5</v>
      </c>
      <c r="I294" s="131">
        <v>5000</v>
      </c>
      <c r="J294" s="132">
        <f>ROUND(I294*H294,2)</f>
        <v>25000</v>
      </c>
      <c r="K294" s="128" t="s">
        <v>137</v>
      </c>
      <c r="L294" s="30"/>
      <c r="M294" s="133" t="s">
        <v>1</v>
      </c>
      <c r="N294" s="134" t="s">
        <v>38</v>
      </c>
      <c r="P294" s="135">
        <f>O294*H294</f>
        <v>0</v>
      </c>
      <c r="Q294" s="135">
        <v>0</v>
      </c>
      <c r="R294" s="135">
        <f>Q294*H294</f>
        <v>0</v>
      </c>
      <c r="S294" s="135">
        <v>0</v>
      </c>
      <c r="T294" s="136">
        <f>S294*H294</f>
        <v>0</v>
      </c>
      <c r="AR294" s="137" t="s">
        <v>216</v>
      </c>
      <c r="AT294" s="137" t="s">
        <v>133</v>
      </c>
      <c r="AU294" s="137" t="s">
        <v>83</v>
      </c>
      <c r="AY294" s="15" t="s">
        <v>130</v>
      </c>
      <c r="BE294" s="138">
        <f>IF(N294="základní",J294,0)</f>
        <v>25000</v>
      </c>
      <c r="BF294" s="138">
        <f>IF(N294="snížená",J294,0)</f>
        <v>0</v>
      </c>
      <c r="BG294" s="138">
        <f>IF(N294="zákl. přenesená",J294,0)</f>
        <v>0</v>
      </c>
      <c r="BH294" s="138">
        <f>IF(N294="sníž. přenesená",J294,0)</f>
        <v>0</v>
      </c>
      <c r="BI294" s="138">
        <f>IF(N294="nulová",J294,0)</f>
        <v>0</v>
      </c>
      <c r="BJ294" s="15" t="s">
        <v>81</v>
      </c>
      <c r="BK294" s="138">
        <f>ROUND(I294*H294,2)</f>
        <v>25000</v>
      </c>
      <c r="BL294" s="15" t="s">
        <v>216</v>
      </c>
      <c r="BM294" s="137" t="s">
        <v>507</v>
      </c>
    </row>
    <row r="295" spans="2:65" s="12" customFormat="1">
      <c r="B295" s="139"/>
      <c r="D295" s="140" t="s">
        <v>140</v>
      </c>
      <c r="E295" s="141" t="s">
        <v>1</v>
      </c>
      <c r="F295" s="142" t="s">
        <v>160</v>
      </c>
      <c r="H295" s="143">
        <v>5</v>
      </c>
      <c r="I295" s="144"/>
      <c r="L295" s="139"/>
      <c r="M295" s="145"/>
      <c r="T295" s="146"/>
      <c r="AT295" s="141" t="s">
        <v>140</v>
      </c>
      <c r="AU295" s="141" t="s">
        <v>83</v>
      </c>
      <c r="AV295" s="12" t="s">
        <v>83</v>
      </c>
      <c r="AW295" s="12" t="s">
        <v>29</v>
      </c>
      <c r="AX295" s="12" t="s">
        <v>81</v>
      </c>
      <c r="AY295" s="141" t="s">
        <v>130</v>
      </c>
    </row>
    <row r="296" spans="2:65" s="1" customFormat="1" ht="16.5" customHeight="1">
      <c r="B296" s="30"/>
      <c r="C296" s="154" t="s">
        <v>508</v>
      </c>
      <c r="D296" s="154" t="s">
        <v>225</v>
      </c>
      <c r="E296" s="155" t="s">
        <v>501</v>
      </c>
      <c r="F296" s="156" t="s">
        <v>502</v>
      </c>
      <c r="G296" s="157" t="s">
        <v>319</v>
      </c>
      <c r="H296" s="158">
        <v>5</v>
      </c>
      <c r="I296" s="159">
        <v>18000</v>
      </c>
      <c r="J296" s="160">
        <f>ROUND(I296*H296,2)</f>
        <v>90000</v>
      </c>
      <c r="K296" s="156" t="s">
        <v>137</v>
      </c>
      <c r="L296" s="161"/>
      <c r="M296" s="162" t="s">
        <v>1</v>
      </c>
      <c r="N296" s="163" t="s">
        <v>38</v>
      </c>
      <c r="P296" s="135">
        <f>O296*H296</f>
        <v>0</v>
      </c>
      <c r="Q296" s="135">
        <v>5.7000000000000002E-2</v>
      </c>
      <c r="R296" s="135">
        <f>Q296*H296</f>
        <v>0.28500000000000003</v>
      </c>
      <c r="S296" s="135">
        <v>0</v>
      </c>
      <c r="T296" s="136">
        <f>S296*H296</f>
        <v>0</v>
      </c>
      <c r="AR296" s="137" t="s">
        <v>228</v>
      </c>
      <c r="AT296" s="137" t="s">
        <v>225</v>
      </c>
      <c r="AU296" s="137" t="s">
        <v>83</v>
      </c>
      <c r="AY296" s="15" t="s">
        <v>130</v>
      </c>
      <c r="BE296" s="138">
        <f>IF(N296="základní",J296,0)</f>
        <v>90000</v>
      </c>
      <c r="BF296" s="138">
        <f>IF(N296="snížená",J296,0)</f>
        <v>0</v>
      </c>
      <c r="BG296" s="138">
        <f>IF(N296="zákl. přenesená",J296,0)</f>
        <v>0</v>
      </c>
      <c r="BH296" s="138">
        <f>IF(N296="sníž. přenesená",J296,0)</f>
        <v>0</v>
      </c>
      <c r="BI296" s="138">
        <f>IF(N296="nulová",J296,0)</f>
        <v>0</v>
      </c>
      <c r="BJ296" s="15" t="s">
        <v>81</v>
      </c>
      <c r="BK296" s="138">
        <f>ROUND(I296*H296,2)</f>
        <v>90000</v>
      </c>
      <c r="BL296" s="15" t="s">
        <v>216</v>
      </c>
      <c r="BM296" s="137" t="s">
        <v>509</v>
      </c>
    </row>
    <row r="297" spans="2:65" s="1" customFormat="1" ht="24.2" customHeight="1">
      <c r="B297" s="30"/>
      <c r="C297" s="126" t="s">
        <v>510</v>
      </c>
      <c r="D297" s="126" t="s">
        <v>133</v>
      </c>
      <c r="E297" s="127" t="s">
        <v>511</v>
      </c>
      <c r="F297" s="128" t="s">
        <v>512</v>
      </c>
      <c r="G297" s="129" t="s">
        <v>244</v>
      </c>
      <c r="H297" s="164">
        <v>0.01</v>
      </c>
      <c r="I297" s="131">
        <v>537962</v>
      </c>
      <c r="J297" s="132">
        <f>ROUND(I297*H297,2)</f>
        <v>5379.62</v>
      </c>
      <c r="K297" s="128" t="s">
        <v>137</v>
      </c>
      <c r="L297" s="30"/>
      <c r="M297" s="133" t="s">
        <v>1</v>
      </c>
      <c r="N297" s="134" t="s">
        <v>38</v>
      </c>
      <c r="P297" s="135">
        <f>O297*H297</f>
        <v>0</v>
      </c>
      <c r="Q297" s="135">
        <v>0</v>
      </c>
      <c r="R297" s="135">
        <f>Q297*H297</f>
        <v>0</v>
      </c>
      <c r="S297" s="135">
        <v>0</v>
      </c>
      <c r="T297" s="136">
        <f>S297*H297</f>
        <v>0</v>
      </c>
      <c r="AR297" s="137" t="s">
        <v>216</v>
      </c>
      <c r="AT297" s="137" t="s">
        <v>133</v>
      </c>
      <c r="AU297" s="137" t="s">
        <v>83</v>
      </c>
      <c r="AY297" s="15" t="s">
        <v>130</v>
      </c>
      <c r="BE297" s="138">
        <f>IF(N297="základní",J297,0)</f>
        <v>5379.62</v>
      </c>
      <c r="BF297" s="138">
        <f>IF(N297="snížená",J297,0)</f>
        <v>0</v>
      </c>
      <c r="BG297" s="138">
        <f>IF(N297="zákl. přenesená",J297,0)</f>
        <v>0</v>
      </c>
      <c r="BH297" s="138">
        <f>IF(N297="sníž. přenesená",J297,0)</f>
        <v>0</v>
      </c>
      <c r="BI297" s="138">
        <f>IF(N297="nulová",J297,0)</f>
        <v>0</v>
      </c>
      <c r="BJ297" s="15" t="s">
        <v>81</v>
      </c>
      <c r="BK297" s="138">
        <f>ROUND(I297*H297,2)</f>
        <v>5379.62</v>
      </c>
      <c r="BL297" s="15" t="s">
        <v>216</v>
      </c>
      <c r="BM297" s="137" t="s">
        <v>513</v>
      </c>
    </row>
    <row r="298" spans="2:65" s="11" customFormat="1" ht="22.9" customHeight="1">
      <c r="B298" s="114"/>
      <c r="D298" s="115" t="s">
        <v>72</v>
      </c>
      <c r="E298" s="124" t="s">
        <v>514</v>
      </c>
      <c r="F298" s="124" t="s">
        <v>515</v>
      </c>
      <c r="I298" s="117"/>
      <c r="J298" s="125">
        <f>BK298</f>
        <v>609593.13</v>
      </c>
      <c r="L298" s="114"/>
      <c r="M298" s="119"/>
      <c r="P298" s="120">
        <f>SUM(P299:P313)</f>
        <v>0</v>
      </c>
      <c r="R298" s="120">
        <f>SUM(R299:R313)</f>
        <v>7.4694152000000003</v>
      </c>
      <c r="T298" s="121">
        <f>SUM(T299:T313)</f>
        <v>0</v>
      </c>
      <c r="AR298" s="115" t="s">
        <v>83</v>
      </c>
      <c r="AT298" s="122" t="s">
        <v>72</v>
      </c>
      <c r="AU298" s="122" t="s">
        <v>81</v>
      </c>
      <c r="AY298" s="115" t="s">
        <v>130</v>
      </c>
      <c r="BK298" s="123">
        <f>SUM(BK299:BK313)</f>
        <v>609593.13</v>
      </c>
    </row>
    <row r="299" spans="2:65" s="1" customFormat="1" ht="24.2" customHeight="1">
      <c r="B299" s="30"/>
      <c r="C299" s="126" t="s">
        <v>516</v>
      </c>
      <c r="D299" s="126" t="s">
        <v>133</v>
      </c>
      <c r="E299" s="127" t="s">
        <v>517</v>
      </c>
      <c r="F299" s="128" t="s">
        <v>518</v>
      </c>
      <c r="G299" s="129" t="s">
        <v>136</v>
      </c>
      <c r="H299" s="130">
        <v>200.39</v>
      </c>
      <c r="I299" s="131">
        <v>650</v>
      </c>
      <c r="J299" s="132">
        <f>ROUND(I299*H299,2)</f>
        <v>130253.5</v>
      </c>
      <c r="K299" s="128" t="s">
        <v>1</v>
      </c>
      <c r="L299" s="30"/>
      <c r="M299" s="133" t="s">
        <v>1</v>
      </c>
      <c r="N299" s="134" t="s">
        <v>38</v>
      </c>
      <c r="P299" s="135">
        <f>O299*H299</f>
        <v>0</v>
      </c>
      <c r="Q299" s="135">
        <v>0</v>
      </c>
      <c r="R299" s="135">
        <f>Q299*H299</f>
        <v>0</v>
      </c>
      <c r="S299" s="135">
        <v>0</v>
      </c>
      <c r="T299" s="136">
        <f>S299*H299</f>
        <v>0</v>
      </c>
      <c r="AR299" s="137" t="s">
        <v>216</v>
      </c>
      <c r="AT299" s="137" t="s">
        <v>133</v>
      </c>
      <c r="AU299" s="137" t="s">
        <v>83</v>
      </c>
      <c r="AY299" s="15" t="s">
        <v>130</v>
      </c>
      <c r="BE299" s="138">
        <f>IF(N299="základní",J299,0)</f>
        <v>130253.5</v>
      </c>
      <c r="BF299" s="138">
        <f>IF(N299="snížená",J299,0)</f>
        <v>0</v>
      </c>
      <c r="BG299" s="138">
        <f>IF(N299="zákl. přenesená",J299,0)</f>
        <v>0</v>
      </c>
      <c r="BH299" s="138">
        <f>IF(N299="sníž. přenesená",J299,0)</f>
        <v>0</v>
      </c>
      <c r="BI299" s="138">
        <f>IF(N299="nulová",J299,0)</f>
        <v>0</v>
      </c>
      <c r="BJ299" s="15" t="s">
        <v>81</v>
      </c>
      <c r="BK299" s="138">
        <f>ROUND(I299*H299,2)</f>
        <v>130253.5</v>
      </c>
      <c r="BL299" s="15" t="s">
        <v>216</v>
      </c>
      <c r="BM299" s="137" t="s">
        <v>519</v>
      </c>
    </row>
    <row r="300" spans="2:65" s="1" customFormat="1" ht="16.5" customHeight="1">
      <c r="B300" s="30"/>
      <c r="C300" s="126" t="s">
        <v>520</v>
      </c>
      <c r="D300" s="126" t="s">
        <v>133</v>
      </c>
      <c r="E300" s="127" t="s">
        <v>521</v>
      </c>
      <c r="F300" s="128" t="s">
        <v>522</v>
      </c>
      <c r="G300" s="129" t="s">
        <v>136</v>
      </c>
      <c r="H300" s="130">
        <v>200.39</v>
      </c>
      <c r="I300" s="131">
        <v>16</v>
      </c>
      <c r="J300" s="132">
        <f>ROUND(I300*H300,2)</f>
        <v>3206.24</v>
      </c>
      <c r="K300" s="128" t="s">
        <v>137</v>
      </c>
      <c r="L300" s="30"/>
      <c r="M300" s="133" t="s">
        <v>1</v>
      </c>
      <c r="N300" s="134" t="s">
        <v>38</v>
      </c>
      <c r="P300" s="135">
        <f>O300*H300</f>
        <v>0</v>
      </c>
      <c r="Q300" s="135">
        <v>0</v>
      </c>
      <c r="R300" s="135">
        <f>Q300*H300</f>
        <v>0</v>
      </c>
      <c r="S300" s="135">
        <v>0</v>
      </c>
      <c r="T300" s="136">
        <f>S300*H300</f>
        <v>0</v>
      </c>
      <c r="AR300" s="137" t="s">
        <v>216</v>
      </c>
      <c r="AT300" s="137" t="s">
        <v>133</v>
      </c>
      <c r="AU300" s="137" t="s">
        <v>83</v>
      </c>
      <c r="AY300" s="15" t="s">
        <v>130</v>
      </c>
      <c r="BE300" s="138">
        <f>IF(N300="základní",J300,0)</f>
        <v>3206.24</v>
      </c>
      <c r="BF300" s="138">
        <f>IF(N300="snížená",J300,0)</f>
        <v>0</v>
      </c>
      <c r="BG300" s="138">
        <f>IF(N300="zákl. přenesená",J300,0)</f>
        <v>0</v>
      </c>
      <c r="BH300" s="138">
        <f>IF(N300="sníž. přenesená",J300,0)</f>
        <v>0</v>
      </c>
      <c r="BI300" s="138">
        <f>IF(N300="nulová",J300,0)</f>
        <v>0</v>
      </c>
      <c r="BJ300" s="15" t="s">
        <v>81</v>
      </c>
      <c r="BK300" s="138">
        <f>ROUND(I300*H300,2)</f>
        <v>3206.24</v>
      </c>
      <c r="BL300" s="15" t="s">
        <v>216</v>
      </c>
      <c r="BM300" s="137" t="s">
        <v>523</v>
      </c>
    </row>
    <row r="301" spans="2:65" s="1" customFormat="1" ht="16.5" customHeight="1">
      <c r="B301" s="30"/>
      <c r="C301" s="126" t="s">
        <v>524</v>
      </c>
      <c r="D301" s="126" t="s">
        <v>133</v>
      </c>
      <c r="E301" s="127" t="s">
        <v>525</v>
      </c>
      <c r="F301" s="128" t="s">
        <v>526</v>
      </c>
      <c r="G301" s="129" t="s">
        <v>136</v>
      </c>
      <c r="H301" s="130">
        <v>200.39</v>
      </c>
      <c r="I301" s="131">
        <v>43</v>
      </c>
      <c r="J301" s="132">
        <f>ROUND(I301*H301,2)</f>
        <v>8616.77</v>
      </c>
      <c r="K301" s="128" t="s">
        <v>137</v>
      </c>
      <c r="L301" s="30"/>
      <c r="M301" s="133" t="s">
        <v>1</v>
      </c>
      <c r="N301" s="134" t="s">
        <v>38</v>
      </c>
      <c r="P301" s="135">
        <f>O301*H301</f>
        <v>0</v>
      </c>
      <c r="Q301" s="135">
        <v>2.9999999999999997E-4</v>
      </c>
      <c r="R301" s="135">
        <f>Q301*H301</f>
        <v>6.011699999999999E-2</v>
      </c>
      <c r="S301" s="135">
        <v>0</v>
      </c>
      <c r="T301" s="136">
        <f>S301*H301</f>
        <v>0</v>
      </c>
      <c r="AR301" s="137" t="s">
        <v>216</v>
      </c>
      <c r="AT301" s="137" t="s">
        <v>133</v>
      </c>
      <c r="AU301" s="137" t="s">
        <v>83</v>
      </c>
      <c r="AY301" s="15" t="s">
        <v>130</v>
      </c>
      <c r="BE301" s="138">
        <f>IF(N301="základní",J301,0)</f>
        <v>8616.77</v>
      </c>
      <c r="BF301" s="138">
        <f>IF(N301="snížená",J301,0)</f>
        <v>0</v>
      </c>
      <c r="BG301" s="138">
        <f>IF(N301="zákl. přenesená",J301,0)</f>
        <v>0</v>
      </c>
      <c r="BH301" s="138">
        <f>IF(N301="sníž. přenesená",J301,0)</f>
        <v>0</v>
      </c>
      <c r="BI301" s="138">
        <f>IF(N301="nulová",J301,0)</f>
        <v>0</v>
      </c>
      <c r="BJ301" s="15" t="s">
        <v>81</v>
      </c>
      <c r="BK301" s="138">
        <f>ROUND(I301*H301,2)</f>
        <v>8616.77</v>
      </c>
      <c r="BL301" s="15" t="s">
        <v>216</v>
      </c>
      <c r="BM301" s="137" t="s">
        <v>527</v>
      </c>
    </row>
    <row r="302" spans="2:65" s="1" customFormat="1" ht="24.2" customHeight="1">
      <c r="B302" s="30"/>
      <c r="C302" s="126" t="s">
        <v>528</v>
      </c>
      <c r="D302" s="126" t="s">
        <v>133</v>
      </c>
      <c r="E302" s="127" t="s">
        <v>529</v>
      </c>
      <c r="F302" s="128" t="s">
        <v>530</v>
      </c>
      <c r="G302" s="129" t="s">
        <v>234</v>
      </c>
      <c r="H302" s="130">
        <v>12.6</v>
      </c>
      <c r="I302" s="131">
        <v>50</v>
      </c>
      <c r="J302" s="132">
        <f>ROUND(I302*H302,2)</f>
        <v>630</v>
      </c>
      <c r="K302" s="128" t="s">
        <v>137</v>
      </c>
      <c r="L302" s="30"/>
      <c r="M302" s="133" t="s">
        <v>1</v>
      </c>
      <c r="N302" s="134" t="s">
        <v>38</v>
      </c>
      <c r="P302" s="135">
        <f>O302*H302</f>
        <v>0</v>
      </c>
      <c r="Q302" s="135">
        <v>2.0000000000000001E-4</v>
      </c>
      <c r="R302" s="135">
        <f>Q302*H302</f>
        <v>2.5200000000000001E-3</v>
      </c>
      <c r="S302" s="135">
        <v>0</v>
      </c>
      <c r="T302" s="136">
        <f>S302*H302</f>
        <v>0</v>
      </c>
      <c r="AR302" s="137" t="s">
        <v>216</v>
      </c>
      <c r="AT302" s="137" t="s">
        <v>133</v>
      </c>
      <c r="AU302" s="137" t="s">
        <v>83</v>
      </c>
      <c r="AY302" s="15" t="s">
        <v>130</v>
      </c>
      <c r="BE302" s="138">
        <f>IF(N302="základní",J302,0)</f>
        <v>630</v>
      </c>
      <c r="BF302" s="138">
        <f>IF(N302="snížená",J302,0)</f>
        <v>0</v>
      </c>
      <c r="BG302" s="138">
        <f>IF(N302="zákl. přenesená",J302,0)</f>
        <v>0</v>
      </c>
      <c r="BH302" s="138">
        <f>IF(N302="sníž. přenesená",J302,0)</f>
        <v>0</v>
      </c>
      <c r="BI302" s="138">
        <f>IF(N302="nulová",J302,0)</f>
        <v>0</v>
      </c>
      <c r="BJ302" s="15" t="s">
        <v>81</v>
      </c>
      <c r="BK302" s="138">
        <f>ROUND(I302*H302,2)</f>
        <v>630</v>
      </c>
      <c r="BL302" s="15" t="s">
        <v>216</v>
      </c>
      <c r="BM302" s="137" t="s">
        <v>531</v>
      </c>
    </row>
    <row r="303" spans="2:65" s="12" customFormat="1">
      <c r="B303" s="139"/>
      <c r="D303" s="140" t="s">
        <v>140</v>
      </c>
      <c r="E303" s="141" t="s">
        <v>1</v>
      </c>
      <c r="F303" s="142" t="s">
        <v>532</v>
      </c>
      <c r="H303" s="143">
        <v>12.6</v>
      </c>
      <c r="I303" s="144"/>
      <c r="L303" s="139"/>
      <c r="M303" s="145"/>
      <c r="T303" s="146"/>
      <c r="AT303" s="141" t="s">
        <v>140</v>
      </c>
      <c r="AU303" s="141" t="s">
        <v>83</v>
      </c>
      <c r="AV303" s="12" t="s">
        <v>83</v>
      </c>
      <c r="AW303" s="12" t="s">
        <v>29</v>
      </c>
      <c r="AX303" s="12" t="s">
        <v>81</v>
      </c>
      <c r="AY303" s="141" t="s">
        <v>130</v>
      </c>
    </row>
    <row r="304" spans="2:65" s="1" customFormat="1" ht="24.2" customHeight="1">
      <c r="B304" s="30"/>
      <c r="C304" s="154" t="s">
        <v>533</v>
      </c>
      <c r="D304" s="154" t="s">
        <v>225</v>
      </c>
      <c r="E304" s="155" t="s">
        <v>534</v>
      </c>
      <c r="F304" s="156" t="s">
        <v>535</v>
      </c>
      <c r="G304" s="157" t="s">
        <v>234</v>
      </c>
      <c r="H304" s="158">
        <v>13.86</v>
      </c>
      <c r="I304" s="159">
        <v>174</v>
      </c>
      <c r="J304" s="160">
        <f>ROUND(I304*H304,2)</f>
        <v>2411.64</v>
      </c>
      <c r="K304" s="156" t="s">
        <v>137</v>
      </c>
      <c r="L304" s="161"/>
      <c r="M304" s="162" t="s">
        <v>1</v>
      </c>
      <c r="N304" s="163" t="s">
        <v>38</v>
      </c>
      <c r="P304" s="135">
        <f>O304*H304</f>
        <v>0</v>
      </c>
      <c r="Q304" s="135">
        <v>1.7000000000000001E-4</v>
      </c>
      <c r="R304" s="135">
        <f>Q304*H304</f>
        <v>2.3562000000000001E-3</v>
      </c>
      <c r="S304" s="135">
        <v>0</v>
      </c>
      <c r="T304" s="136">
        <f>S304*H304</f>
        <v>0</v>
      </c>
      <c r="AR304" s="137" t="s">
        <v>228</v>
      </c>
      <c r="AT304" s="137" t="s">
        <v>225</v>
      </c>
      <c r="AU304" s="137" t="s">
        <v>83</v>
      </c>
      <c r="AY304" s="15" t="s">
        <v>130</v>
      </c>
      <c r="BE304" s="138">
        <f>IF(N304="základní",J304,0)</f>
        <v>2411.64</v>
      </c>
      <c r="BF304" s="138">
        <f>IF(N304="snížená",J304,0)</f>
        <v>0</v>
      </c>
      <c r="BG304" s="138">
        <f>IF(N304="zákl. přenesená",J304,0)</f>
        <v>0</v>
      </c>
      <c r="BH304" s="138">
        <f>IF(N304="sníž. přenesená",J304,0)</f>
        <v>0</v>
      </c>
      <c r="BI304" s="138">
        <f>IF(N304="nulová",J304,0)</f>
        <v>0</v>
      </c>
      <c r="BJ304" s="15" t="s">
        <v>81</v>
      </c>
      <c r="BK304" s="138">
        <f>ROUND(I304*H304,2)</f>
        <v>2411.64</v>
      </c>
      <c r="BL304" s="15" t="s">
        <v>216</v>
      </c>
      <c r="BM304" s="137" t="s">
        <v>536</v>
      </c>
    </row>
    <row r="305" spans="2:65" s="12" customFormat="1">
      <c r="B305" s="139"/>
      <c r="D305" s="140" t="s">
        <v>140</v>
      </c>
      <c r="F305" s="142" t="s">
        <v>537</v>
      </c>
      <c r="H305" s="143">
        <v>13.86</v>
      </c>
      <c r="I305" s="144"/>
      <c r="L305" s="139"/>
      <c r="M305" s="145"/>
      <c r="T305" s="146"/>
      <c r="AT305" s="141" t="s">
        <v>140</v>
      </c>
      <c r="AU305" s="141" t="s">
        <v>83</v>
      </c>
      <c r="AV305" s="12" t="s">
        <v>83</v>
      </c>
      <c r="AW305" s="12" t="s">
        <v>4</v>
      </c>
      <c r="AX305" s="12" t="s">
        <v>81</v>
      </c>
      <c r="AY305" s="141" t="s">
        <v>130</v>
      </c>
    </row>
    <row r="306" spans="2:65" s="1" customFormat="1" ht="37.9" customHeight="1">
      <c r="B306" s="30"/>
      <c r="C306" s="126" t="s">
        <v>538</v>
      </c>
      <c r="D306" s="126" t="s">
        <v>133</v>
      </c>
      <c r="E306" s="127" t="s">
        <v>539</v>
      </c>
      <c r="F306" s="128" t="s">
        <v>540</v>
      </c>
      <c r="G306" s="129" t="s">
        <v>136</v>
      </c>
      <c r="H306" s="130">
        <v>200.39</v>
      </c>
      <c r="I306" s="131">
        <v>778</v>
      </c>
      <c r="J306" s="132">
        <f>ROUND(I306*H306,2)</f>
        <v>155903.42000000001</v>
      </c>
      <c r="K306" s="128" t="s">
        <v>137</v>
      </c>
      <c r="L306" s="30"/>
      <c r="M306" s="133" t="s">
        <v>1</v>
      </c>
      <c r="N306" s="134" t="s">
        <v>38</v>
      </c>
      <c r="P306" s="135">
        <f>O306*H306</f>
        <v>0</v>
      </c>
      <c r="Q306" s="135">
        <v>8.9999999999999993E-3</v>
      </c>
      <c r="R306" s="135">
        <f>Q306*H306</f>
        <v>1.8035099999999997</v>
      </c>
      <c r="S306" s="135">
        <v>0</v>
      </c>
      <c r="T306" s="136">
        <f>S306*H306</f>
        <v>0</v>
      </c>
      <c r="AR306" s="137" t="s">
        <v>216</v>
      </c>
      <c r="AT306" s="137" t="s">
        <v>133</v>
      </c>
      <c r="AU306" s="137" t="s">
        <v>83</v>
      </c>
      <c r="AY306" s="15" t="s">
        <v>130</v>
      </c>
      <c r="BE306" s="138">
        <f>IF(N306="základní",J306,0)</f>
        <v>155903.42000000001</v>
      </c>
      <c r="BF306" s="138">
        <f>IF(N306="snížená",J306,0)</f>
        <v>0</v>
      </c>
      <c r="BG306" s="138">
        <f>IF(N306="zákl. přenesená",J306,0)</f>
        <v>0</v>
      </c>
      <c r="BH306" s="138">
        <f>IF(N306="sníž. přenesená",J306,0)</f>
        <v>0</v>
      </c>
      <c r="BI306" s="138">
        <f>IF(N306="nulová",J306,0)</f>
        <v>0</v>
      </c>
      <c r="BJ306" s="15" t="s">
        <v>81</v>
      </c>
      <c r="BK306" s="138">
        <f>ROUND(I306*H306,2)</f>
        <v>155903.42000000001</v>
      </c>
      <c r="BL306" s="15" t="s">
        <v>216</v>
      </c>
      <c r="BM306" s="137" t="s">
        <v>541</v>
      </c>
    </row>
    <row r="307" spans="2:65" s="12" customFormat="1" ht="22.5">
      <c r="B307" s="139"/>
      <c r="D307" s="140" t="s">
        <v>140</v>
      </c>
      <c r="E307" s="141" t="s">
        <v>1</v>
      </c>
      <c r="F307" s="142" t="s">
        <v>542</v>
      </c>
      <c r="H307" s="143">
        <v>124.73</v>
      </c>
      <c r="I307" s="144"/>
      <c r="L307" s="139"/>
      <c r="M307" s="145"/>
      <c r="T307" s="146"/>
      <c r="AT307" s="141" t="s">
        <v>140</v>
      </c>
      <c r="AU307" s="141" t="s">
        <v>83</v>
      </c>
      <c r="AV307" s="12" t="s">
        <v>83</v>
      </c>
      <c r="AW307" s="12" t="s">
        <v>29</v>
      </c>
      <c r="AX307" s="12" t="s">
        <v>73</v>
      </c>
      <c r="AY307" s="141" t="s">
        <v>130</v>
      </c>
    </row>
    <row r="308" spans="2:65" s="12" customFormat="1">
      <c r="B308" s="139"/>
      <c r="D308" s="140" t="s">
        <v>140</v>
      </c>
      <c r="E308" s="141" t="s">
        <v>1</v>
      </c>
      <c r="F308" s="142" t="s">
        <v>543</v>
      </c>
      <c r="H308" s="143">
        <v>75.66</v>
      </c>
      <c r="I308" s="144"/>
      <c r="L308" s="139"/>
      <c r="M308" s="145"/>
      <c r="T308" s="146"/>
      <c r="AT308" s="141" t="s">
        <v>140</v>
      </c>
      <c r="AU308" s="141" t="s">
        <v>83</v>
      </c>
      <c r="AV308" s="12" t="s">
        <v>83</v>
      </c>
      <c r="AW308" s="12" t="s">
        <v>29</v>
      </c>
      <c r="AX308" s="12" t="s">
        <v>73</v>
      </c>
      <c r="AY308" s="141" t="s">
        <v>130</v>
      </c>
    </row>
    <row r="309" spans="2:65" s="13" customFormat="1">
      <c r="B309" s="147"/>
      <c r="D309" s="140" t="s">
        <v>140</v>
      </c>
      <c r="E309" s="148" t="s">
        <v>1</v>
      </c>
      <c r="F309" s="149" t="s">
        <v>149</v>
      </c>
      <c r="H309" s="150">
        <v>200.39</v>
      </c>
      <c r="I309" s="151"/>
      <c r="L309" s="147"/>
      <c r="M309" s="152"/>
      <c r="T309" s="153"/>
      <c r="AT309" s="148" t="s">
        <v>140</v>
      </c>
      <c r="AU309" s="148" t="s">
        <v>83</v>
      </c>
      <c r="AV309" s="13" t="s">
        <v>138</v>
      </c>
      <c r="AW309" s="13" t="s">
        <v>29</v>
      </c>
      <c r="AX309" s="13" t="s">
        <v>81</v>
      </c>
      <c r="AY309" s="148" t="s">
        <v>130</v>
      </c>
    </row>
    <row r="310" spans="2:65" s="1" customFormat="1" ht="24.2" customHeight="1">
      <c r="B310" s="30"/>
      <c r="C310" s="154" t="s">
        <v>544</v>
      </c>
      <c r="D310" s="154" t="s">
        <v>225</v>
      </c>
      <c r="E310" s="155" t="s">
        <v>545</v>
      </c>
      <c r="F310" s="156" t="s">
        <v>546</v>
      </c>
      <c r="G310" s="157" t="s">
        <v>136</v>
      </c>
      <c r="H310" s="158">
        <v>230.44900000000001</v>
      </c>
      <c r="I310" s="159">
        <v>953</v>
      </c>
      <c r="J310" s="160">
        <f>ROUND(I310*H310,2)</f>
        <v>219617.9</v>
      </c>
      <c r="K310" s="156" t="s">
        <v>137</v>
      </c>
      <c r="L310" s="161"/>
      <c r="M310" s="162" t="s">
        <v>1</v>
      </c>
      <c r="N310" s="163" t="s">
        <v>38</v>
      </c>
      <c r="P310" s="135">
        <f>O310*H310</f>
        <v>0</v>
      </c>
      <c r="Q310" s="135">
        <v>2.3E-2</v>
      </c>
      <c r="R310" s="135">
        <f>Q310*H310</f>
        <v>5.3003270000000002</v>
      </c>
      <c r="S310" s="135">
        <v>0</v>
      </c>
      <c r="T310" s="136">
        <f>S310*H310</f>
        <v>0</v>
      </c>
      <c r="AR310" s="137" t="s">
        <v>228</v>
      </c>
      <c r="AT310" s="137" t="s">
        <v>225</v>
      </c>
      <c r="AU310" s="137" t="s">
        <v>83</v>
      </c>
      <c r="AY310" s="15" t="s">
        <v>130</v>
      </c>
      <c r="BE310" s="138">
        <f>IF(N310="základní",J310,0)</f>
        <v>219617.9</v>
      </c>
      <c r="BF310" s="138">
        <f>IF(N310="snížená",J310,0)</f>
        <v>0</v>
      </c>
      <c r="BG310" s="138">
        <f>IF(N310="zákl. přenesená",J310,0)</f>
        <v>0</v>
      </c>
      <c r="BH310" s="138">
        <f>IF(N310="sníž. přenesená",J310,0)</f>
        <v>0</v>
      </c>
      <c r="BI310" s="138">
        <f>IF(N310="nulová",J310,0)</f>
        <v>0</v>
      </c>
      <c r="BJ310" s="15" t="s">
        <v>81</v>
      </c>
      <c r="BK310" s="138">
        <f>ROUND(I310*H310,2)</f>
        <v>219617.9</v>
      </c>
      <c r="BL310" s="15" t="s">
        <v>216</v>
      </c>
      <c r="BM310" s="137" t="s">
        <v>547</v>
      </c>
    </row>
    <row r="311" spans="2:65" s="12" customFormat="1">
      <c r="B311" s="139"/>
      <c r="D311" s="140" t="s">
        <v>140</v>
      </c>
      <c r="F311" s="142" t="s">
        <v>548</v>
      </c>
      <c r="H311" s="143">
        <v>230.44900000000001</v>
      </c>
      <c r="I311" s="144"/>
      <c r="L311" s="139"/>
      <c r="M311" s="145"/>
      <c r="T311" s="146"/>
      <c r="AT311" s="141" t="s">
        <v>140</v>
      </c>
      <c r="AU311" s="141" t="s">
        <v>83</v>
      </c>
      <c r="AV311" s="12" t="s">
        <v>83</v>
      </c>
      <c r="AW311" s="12" t="s">
        <v>4</v>
      </c>
      <c r="AX311" s="12" t="s">
        <v>81</v>
      </c>
      <c r="AY311" s="141" t="s">
        <v>130</v>
      </c>
    </row>
    <row r="312" spans="2:65" s="1" customFormat="1" ht="24.2" customHeight="1">
      <c r="B312" s="30"/>
      <c r="C312" s="126" t="s">
        <v>549</v>
      </c>
      <c r="D312" s="126" t="s">
        <v>133</v>
      </c>
      <c r="E312" s="127" t="s">
        <v>550</v>
      </c>
      <c r="F312" s="128" t="s">
        <v>551</v>
      </c>
      <c r="G312" s="129" t="s">
        <v>136</v>
      </c>
      <c r="H312" s="130">
        <v>200.39</v>
      </c>
      <c r="I312" s="131">
        <v>394</v>
      </c>
      <c r="J312" s="132">
        <f>ROUND(I312*H312,2)</f>
        <v>78953.66</v>
      </c>
      <c r="K312" s="128" t="s">
        <v>137</v>
      </c>
      <c r="L312" s="30"/>
      <c r="M312" s="133" t="s">
        <v>1</v>
      </c>
      <c r="N312" s="134" t="s">
        <v>38</v>
      </c>
      <c r="P312" s="135">
        <f>O312*H312</f>
        <v>0</v>
      </c>
      <c r="Q312" s="135">
        <v>1.5E-3</v>
      </c>
      <c r="R312" s="135">
        <f>Q312*H312</f>
        <v>0.30058499999999999</v>
      </c>
      <c r="S312" s="135">
        <v>0</v>
      </c>
      <c r="T312" s="136">
        <f>S312*H312</f>
        <v>0</v>
      </c>
      <c r="AR312" s="137" t="s">
        <v>216</v>
      </c>
      <c r="AT312" s="137" t="s">
        <v>133</v>
      </c>
      <c r="AU312" s="137" t="s">
        <v>83</v>
      </c>
      <c r="AY312" s="15" t="s">
        <v>130</v>
      </c>
      <c r="BE312" s="138">
        <f>IF(N312="základní",J312,0)</f>
        <v>78953.66</v>
      </c>
      <c r="BF312" s="138">
        <f>IF(N312="snížená",J312,0)</f>
        <v>0</v>
      </c>
      <c r="BG312" s="138">
        <f>IF(N312="zákl. přenesená",J312,0)</f>
        <v>0</v>
      </c>
      <c r="BH312" s="138">
        <f>IF(N312="sníž. přenesená",J312,0)</f>
        <v>0</v>
      </c>
      <c r="BI312" s="138">
        <f>IF(N312="nulová",J312,0)</f>
        <v>0</v>
      </c>
      <c r="BJ312" s="15" t="s">
        <v>81</v>
      </c>
      <c r="BK312" s="138">
        <f>ROUND(I312*H312,2)</f>
        <v>78953.66</v>
      </c>
      <c r="BL312" s="15" t="s">
        <v>216</v>
      </c>
      <c r="BM312" s="137" t="s">
        <v>552</v>
      </c>
    </row>
    <row r="313" spans="2:65" s="1" customFormat="1" ht="24.2" customHeight="1">
      <c r="B313" s="30"/>
      <c r="C313" s="126" t="s">
        <v>553</v>
      </c>
      <c r="D313" s="126" t="s">
        <v>133</v>
      </c>
      <c r="E313" s="127" t="s">
        <v>554</v>
      </c>
      <c r="F313" s="128" t="s">
        <v>555</v>
      </c>
      <c r="G313" s="129" t="s">
        <v>244</v>
      </c>
      <c r="H313" s="164">
        <v>1</v>
      </c>
      <c r="I313" s="131">
        <v>10000</v>
      </c>
      <c r="J313" s="132">
        <f>ROUND(I313*H313,2)</f>
        <v>10000</v>
      </c>
      <c r="K313" s="128" t="s">
        <v>137</v>
      </c>
      <c r="L313" s="30"/>
      <c r="M313" s="133" t="s">
        <v>1</v>
      </c>
      <c r="N313" s="134" t="s">
        <v>38</v>
      </c>
      <c r="P313" s="135">
        <f>O313*H313</f>
        <v>0</v>
      </c>
      <c r="Q313" s="135">
        <v>0</v>
      </c>
      <c r="R313" s="135">
        <f>Q313*H313</f>
        <v>0</v>
      </c>
      <c r="S313" s="135">
        <v>0</v>
      </c>
      <c r="T313" s="136">
        <f>S313*H313</f>
        <v>0</v>
      </c>
      <c r="AR313" s="137" t="s">
        <v>216</v>
      </c>
      <c r="AT313" s="137" t="s">
        <v>133</v>
      </c>
      <c r="AU313" s="137" t="s">
        <v>83</v>
      </c>
      <c r="AY313" s="15" t="s">
        <v>130</v>
      </c>
      <c r="BE313" s="138">
        <f>IF(N313="základní",J313,0)</f>
        <v>10000</v>
      </c>
      <c r="BF313" s="138">
        <f>IF(N313="snížená",J313,0)</f>
        <v>0</v>
      </c>
      <c r="BG313" s="138">
        <f>IF(N313="zákl. přenesená",J313,0)</f>
        <v>0</v>
      </c>
      <c r="BH313" s="138">
        <f>IF(N313="sníž. přenesená",J313,0)</f>
        <v>0</v>
      </c>
      <c r="BI313" s="138">
        <f>IF(N313="nulová",J313,0)</f>
        <v>0</v>
      </c>
      <c r="BJ313" s="15" t="s">
        <v>81</v>
      </c>
      <c r="BK313" s="138">
        <f>ROUND(I313*H313,2)</f>
        <v>10000</v>
      </c>
      <c r="BL313" s="15" t="s">
        <v>216</v>
      </c>
      <c r="BM313" s="137" t="s">
        <v>556</v>
      </c>
    </row>
    <row r="314" spans="2:65" s="11" customFormat="1" ht="22.9" customHeight="1">
      <c r="B314" s="114"/>
      <c r="D314" s="115" t="s">
        <v>72</v>
      </c>
      <c r="E314" s="124" t="s">
        <v>557</v>
      </c>
      <c r="F314" s="124" t="s">
        <v>558</v>
      </c>
      <c r="I314" s="117"/>
      <c r="J314" s="125">
        <f>BK314</f>
        <v>543303.51</v>
      </c>
      <c r="L314" s="114"/>
      <c r="M314" s="119"/>
      <c r="P314" s="120">
        <f>SUM(P315:P327)</f>
        <v>0</v>
      </c>
      <c r="R314" s="120">
        <f>SUM(R315:R327)</f>
        <v>8.1192269999999986</v>
      </c>
      <c r="T314" s="121">
        <f>SUM(T315:T327)</f>
        <v>0</v>
      </c>
      <c r="AR314" s="115" t="s">
        <v>83</v>
      </c>
      <c r="AT314" s="122" t="s">
        <v>72</v>
      </c>
      <c r="AU314" s="122" t="s">
        <v>81</v>
      </c>
      <c r="AY314" s="115" t="s">
        <v>130</v>
      </c>
      <c r="BK314" s="123">
        <f>SUM(BK315:BK327)</f>
        <v>543303.51</v>
      </c>
    </row>
    <row r="315" spans="2:65" s="1" customFormat="1" ht="24.2" customHeight="1">
      <c r="B315" s="30"/>
      <c r="C315" s="126" t="s">
        <v>559</v>
      </c>
      <c r="D315" s="126" t="s">
        <v>133</v>
      </c>
      <c r="E315" s="127" t="s">
        <v>560</v>
      </c>
      <c r="F315" s="128" t="s">
        <v>561</v>
      </c>
      <c r="G315" s="129" t="s">
        <v>136</v>
      </c>
      <c r="H315" s="130">
        <v>211.99</v>
      </c>
      <c r="I315" s="131">
        <v>450</v>
      </c>
      <c r="J315" s="132">
        <f>ROUND(I315*H315,2)</f>
        <v>95395.5</v>
      </c>
      <c r="K315" s="128" t="s">
        <v>1</v>
      </c>
      <c r="L315" s="30"/>
      <c r="M315" s="133" t="s">
        <v>1</v>
      </c>
      <c r="N315" s="134" t="s">
        <v>38</v>
      </c>
      <c r="P315" s="135">
        <f>O315*H315</f>
        <v>0</v>
      </c>
      <c r="Q315" s="135">
        <v>0</v>
      </c>
      <c r="R315" s="135">
        <f>Q315*H315</f>
        <v>0</v>
      </c>
      <c r="S315" s="135">
        <v>0</v>
      </c>
      <c r="T315" s="136">
        <f>S315*H315</f>
        <v>0</v>
      </c>
      <c r="AR315" s="137" t="s">
        <v>216</v>
      </c>
      <c r="AT315" s="137" t="s">
        <v>133</v>
      </c>
      <c r="AU315" s="137" t="s">
        <v>83</v>
      </c>
      <c r="AY315" s="15" t="s">
        <v>130</v>
      </c>
      <c r="BE315" s="138">
        <f>IF(N315="základní",J315,0)</f>
        <v>95395.5</v>
      </c>
      <c r="BF315" s="138">
        <f>IF(N315="snížená",J315,0)</f>
        <v>0</v>
      </c>
      <c r="BG315" s="138">
        <f>IF(N315="zákl. přenesená",J315,0)</f>
        <v>0</v>
      </c>
      <c r="BH315" s="138">
        <f>IF(N315="sníž. přenesená",J315,0)</f>
        <v>0</v>
      </c>
      <c r="BI315" s="138">
        <f>IF(N315="nulová",J315,0)</f>
        <v>0</v>
      </c>
      <c r="BJ315" s="15" t="s">
        <v>81</v>
      </c>
      <c r="BK315" s="138">
        <f>ROUND(I315*H315,2)</f>
        <v>95395.5</v>
      </c>
      <c r="BL315" s="15" t="s">
        <v>216</v>
      </c>
      <c r="BM315" s="137" t="s">
        <v>562</v>
      </c>
    </row>
    <row r="316" spans="2:65" s="1" customFormat="1" ht="16.5" customHeight="1">
      <c r="B316" s="30"/>
      <c r="C316" s="126" t="s">
        <v>563</v>
      </c>
      <c r="D316" s="126" t="s">
        <v>133</v>
      </c>
      <c r="E316" s="127" t="s">
        <v>564</v>
      </c>
      <c r="F316" s="128" t="s">
        <v>565</v>
      </c>
      <c r="G316" s="129" t="s">
        <v>136</v>
      </c>
      <c r="H316" s="130">
        <v>211.99</v>
      </c>
      <c r="I316" s="131">
        <v>7</v>
      </c>
      <c r="J316" s="132">
        <f>ROUND(I316*H316,2)</f>
        <v>1483.93</v>
      </c>
      <c r="K316" s="128" t="s">
        <v>137</v>
      </c>
      <c r="L316" s="30"/>
      <c r="M316" s="133" t="s">
        <v>1</v>
      </c>
      <c r="N316" s="134" t="s">
        <v>38</v>
      </c>
      <c r="P316" s="135">
        <f>O316*H316</f>
        <v>0</v>
      </c>
      <c r="Q316" s="135">
        <v>0</v>
      </c>
      <c r="R316" s="135">
        <f>Q316*H316</f>
        <v>0</v>
      </c>
      <c r="S316" s="135">
        <v>0</v>
      </c>
      <c r="T316" s="136">
        <f>S316*H316</f>
        <v>0</v>
      </c>
      <c r="AR316" s="137" t="s">
        <v>216</v>
      </c>
      <c r="AT316" s="137" t="s">
        <v>133</v>
      </c>
      <c r="AU316" s="137" t="s">
        <v>83</v>
      </c>
      <c r="AY316" s="15" t="s">
        <v>130</v>
      </c>
      <c r="BE316" s="138">
        <f>IF(N316="základní",J316,0)</f>
        <v>1483.93</v>
      </c>
      <c r="BF316" s="138">
        <f>IF(N316="snížená",J316,0)</f>
        <v>0</v>
      </c>
      <c r="BG316" s="138">
        <f>IF(N316="zákl. přenesená",J316,0)</f>
        <v>0</v>
      </c>
      <c r="BH316" s="138">
        <f>IF(N316="sníž. přenesená",J316,0)</f>
        <v>0</v>
      </c>
      <c r="BI316" s="138">
        <f>IF(N316="nulová",J316,0)</f>
        <v>0</v>
      </c>
      <c r="BJ316" s="15" t="s">
        <v>81</v>
      </c>
      <c r="BK316" s="138">
        <f>ROUND(I316*H316,2)</f>
        <v>1483.93</v>
      </c>
      <c r="BL316" s="15" t="s">
        <v>216</v>
      </c>
      <c r="BM316" s="137" t="s">
        <v>566</v>
      </c>
    </row>
    <row r="317" spans="2:65" s="1" customFormat="1" ht="16.5" customHeight="1">
      <c r="B317" s="30"/>
      <c r="C317" s="126" t="s">
        <v>567</v>
      </c>
      <c r="D317" s="126" t="s">
        <v>133</v>
      </c>
      <c r="E317" s="127" t="s">
        <v>568</v>
      </c>
      <c r="F317" s="128" t="s">
        <v>569</v>
      </c>
      <c r="G317" s="129" t="s">
        <v>136</v>
      </c>
      <c r="H317" s="130">
        <v>211.99</v>
      </c>
      <c r="I317" s="131">
        <v>43</v>
      </c>
      <c r="J317" s="132">
        <f>ROUND(I317*H317,2)</f>
        <v>9115.57</v>
      </c>
      <c r="K317" s="128" t="s">
        <v>137</v>
      </c>
      <c r="L317" s="30"/>
      <c r="M317" s="133" t="s">
        <v>1</v>
      </c>
      <c r="N317" s="134" t="s">
        <v>38</v>
      </c>
      <c r="P317" s="135">
        <f>O317*H317</f>
        <v>0</v>
      </c>
      <c r="Q317" s="135">
        <v>2.9999999999999997E-4</v>
      </c>
      <c r="R317" s="135">
        <f>Q317*H317</f>
        <v>6.3597000000000001E-2</v>
      </c>
      <c r="S317" s="135">
        <v>0</v>
      </c>
      <c r="T317" s="136">
        <f>S317*H317</f>
        <v>0</v>
      </c>
      <c r="AR317" s="137" t="s">
        <v>216</v>
      </c>
      <c r="AT317" s="137" t="s">
        <v>133</v>
      </c>
      <c r="AU317" s="137" t="s">
        <v>83</v>
      </c>
      <c r="AY317" s="15" t="s">
        <v>130</v>
      </c>
      <c r="BE317" s="138">
        <f>IF(N317="základní",J317,0)</f>
        <v>9115.57</v>
      </c>
      <c r="BF317" s="138">
        <f>IF(N317="snížená",J317,0)</f>
        <v>0</v>
      </c>
      <c r="BG317" s="138">
        <f>IF(N317="zákl. přenesená",J317,0)</f>
        <v>0</v>
      </c>
      <c r="BH317" s="138">
        <f>IF(N317="sníž. přenesená",J317,0)</f>
        <v>0</v>
      </c>
      <c r="BI317" s="138">
        <f>IF(N317="nulová",J317,0)</f>
        <v>0</v>
      </c>
      <c r="BJ317" s="15" t="s">
        <v>81</v>
      </c>
      <c r="BK317" s="138">
        <f>ROUND(I317*H317,2)</f>
        <v>9115.57</v>
      </c>
      <c r="BL317" s="15" t="s">
        <v>216</v>
      </c>
      <c r="BM317" s="137" t="s">
        <v>570</v>
      </c>
    </row>
    <row r="318" spans="2:65" s="12" customFormat="1" ht="33.75">
      <c r="B318" s="139"/>
      <c r="D318" s="140" t="s">
        <v>140</v>
      </c>
      <c r="E318" s="141" t="s">
        <v>1</v>
      </c>
      <c r="F318" s="142" t="s">
        <v>571</v>
      </c>
      <c r="H318" s="143">
        <v>96.81</v>
      </c>
      <c r="I318" s="144"/>
      <c r="L318" s="139"/>
      <c r="M318" s="145"/>
      <c r="T318" s="146"/>
      <c r="AT318" s="141" t="s">
        <v>140</v>
      </c>
      <c r="AU318" s="141" t="s">
        <v>83</v>
      </c>
      <c r="AV318" s="12" t="s">
        <v>83</v>
      </c>
      <c r="AW318" s="12" t="s">
        <v>29</v>
      </c>
      <c r="AX318" s="12" t="s">
        <v>73</v>
      </c>
      <c r="AY318" s="141" t="s">
        <v>130</v>
      </c>
    </row>
    <row r="319" spans="2:65" s="12" customFormat="1">
      <c r="B319" s="139"/>
      <c r="D319" s="140" t="s">
        <v>140</v>
      </c>
      <c r="E319" s="141" t="s">
        <v>1</v>
      </c>
      <c r="F319" s="142" t="s">
        <v>572</v>
      </c>
      <c r="H319" s="143">
        <v>66.56</v>
      </c>
      <c r="I319" s="144"/>
      <c r="L319" s="139"/>
      <c r="M319" s="145"/>
      <c r="T319" s="146"/>
      <c r="AT319" s="141" t="s">
        <v>140</v>
      </c>
      <c r="AU319" s="141" t="s">
        <v>83</v>
      </c>
      <c r="AV319" s="12" t="s">
        <v>83</v>
      </c>
      <c r="AW319" s="12" t="s">
        <v>29</v>
      </c>
      <c r="AX319" s="12" t="s">
        <v>73</v>
      </c>
      <c r="AY319" s="141" t="s">
        <v>130</v>
      </c>
    </row>
    <row r="320" spans="2:65" s="12" customFormat="1">
      <c r="B320" s="139"/>
      <c r="D320" s="140" t="s">
        <v>140</v>
      </c>
      <c r="E320" s="141" t="s">
        <v>1</v>
      </c>
      <c r="F320" s="142" t="s">
        <v>573</v>
      </c>
      <c r="H320" s="143">
        <v>48.62</v>
      </c>
      <c r="I320" s="144"/>
      <c r="L320" s="139"/>
      <c r="M320" s="145"/>
      <c r="T320" s="146"/>
      <c r="AT320" s="141" t="s">
        <v>140</v>
      </c>
      <c r="AU320" s="141" t="s">
        <v>83</v>
      </c>
      <c r="AV320" s="12" t="s">
        <v>83</v>
      </c>
      <c r="AW320" s="12" t="s">
        <v>29</v>
      </c>
      <c r="AX320" s="12" t="s">
        <v>73</v>
      </c>
      <c r="AY320" s="141" t="s">
        <v>130</v>
      </c>
    </row>
    <row r="321" spans="2:65" s="13" customFormat="1">
      <c r="B321" s="147"/>
      <c r="D321" s="140" t="s">
        <v>140</v>
      </c>
      <c r="E321" s="148" t="s">
        <v>1</v>
      </c>
      <c r="F321" s="149" t="s">
        <v>149</v>
      </c>
      <c r="H321" s="150">
        <v>211.99</v>
      </c>
      <c r="I321" s="151"/>
      <c r="L321" s="147"/>
      <c r="M321" s="152"/>
      <c r="T321" s="153"/>
      <c r="AT321" s="148" t="s">
        <v>140</v>
      </c>
      <c r="AU321" s="148" t="s">
        <v>83</v>
      </c>
      <c r="AV321" s="13" t="s">
        <v>138</v>
      </c>
      <c r="AW321" s="13" t="s">
        <v>29</v>
      </c>
      <c r="AX321" s="13" t="s">
        <v>81</v>
      </c>
      <c r="AY321" s="148" t="s">
        <v>130</v>
      </c>
    </row>
    <row r="322" spans="2:65" s="1" customFormat="1" ht="24.2" customHeight="1">
      <c r="B322" s="30"/>
      <c r="C322" s="126" t="s">
        <v>574</v>
      </c>
      <c r="D322" s="126" t="s">
        <v>133</v>
      </c>
      <c r="E322" s="127" t="s">
        <v>575</v>
      </c>
      <c r="F322" s="128" t="s">
        <v>576</v>
      </c>
      <c r="G322" s="129" t="s">
        <v>136</v>
      </c>
      <c r="H322" s="130">
        <v>211.99</v>
      </c>
      <c r="I322" s="131">
        <v>394</v>
      </c>
      <c r="J322" s="132">
        <f>ROUND(I322*H322,2)</f>
        <v>83524.06</v>
      </c>
      <c r="K322" s="128" t="s">
        <v>137</v>
      </c>
      <c r="L322" s="30"/>
      <c r="M322" s="133" t="s">
        <v>1</v>
      </c>
      <c r="N322" s="134" t="s">
        <v>38</v>
      </c>
      <c r="P322" s="135">
        <f>O322*H322</f>
        <v>0</v>
      </c>
      <c r="Q322" s="135">
        <v>1.5E-3</v>
      </c>
      <c r="R322" s="135">
        <f>Q322*H322</f>
        <v>0.31798500000000002</v>
      </c>
      <c r="S322" s="135">
        <v>0</v>
      </c>
      <c r="T322" s="136">
        <f>S322*H322</f>
        <v>0</v>
      </c>
      <c r="AR322" s="137" t="s">
        <v>216</v>
      </c>
      <c r="AT322" s="137" t="s">
        <v>133</v>
      </c>
      <c r="AU322" s="137" t="s">
        <v>83</v>
      </c>
      <c r="AY322" s="15" t="s">
        <v>130</v>
      </c>
      <c r="BE322" s="138">
        <f>IF(N322="základní",J322,0)</f>
        <v>83524.06</v>
      </c>
      <c r="BF322" s="138">
        <f>IF(N322="snížená",J322,0)</f>
        <v>0</v>
      </c>
      <c r="BG322" s="138">
        <f>IF(N322="zákl. přenesená",J322,0)</f>
        <v>0</v>
      </c>
      <c r="BH322" s="138">
        <f>IF(N322="sníž. přenesená",J322,0)</f>
        <v>0</v>
      </c>
      <c r="BI322" s="138">
        <f>IF(N322="nulová",J322,0)</f>
        <v>0</v>
      </c>
      <c r="BJ322" s="15" t="s">
        <v>81</v>
      </c>
      <c r="BK322" s="138">
        <f>ROUND(I322*H322,2)</f>
        <v>83524.06</v>
      </c>
      <c r="BL322" s="15" t="s">
        <v>216</v>
      </c>
      <c r="BM322" s="137" t="s">
        <v>577</v>
      </c>
    </row>
    <row r="323" spans="2:65" s="1" customFormat="1" ht="16.5" customHeight="1">
      <c r="B323" s="30"/>
      <c r="C323" s="126" t="s">
        <v>578</v>
      </c>
      <c r="D323" s="126" t="s">
        <v>133</v>
      </c>
      <c r="E323" s="127" t="s">
        <v>579</v>
      </c>
      <c r="F323" s="128" t="s">
        <v>580</v>
      </c>
      <c r="G323" s="129" t="s">
        <v>136</v>
      </c>
      <c r="H323" s="130">
        <v>211.99</v>
      </c>
      <c r="I323" s="131">
        <v>225</v>
      </c>
      <c r="J323" s="132">
        <f>ROUND(I323*H323,2)</f>
        <v>47697.75</v>
      </c>
      <c r="K323" s="128" t="s">
        <v>137</v>
      </c>
      <c r="L323" s="30"/>
      <c r="M323" s="133" t="s">
        <v>1</v>
      </c>
      <c r="N323" s="134" t="s">
        <v>38</v>
      </c>
      <c r="P323" s="135">
        <f>O323*H323</f>
        <v>0</v>
      </c>
      <c r="Q323" s="135">
        <v>4.4999999999999997E-3</v>
      </c>
      <c r="R323" s="135">
        <f>Q323*H323</f>
        <v>0.953955</v>
      </c>
      <c r="S323" s="135">
        <v>0</v>
      </c>
      <c r="T323" s="136">
        <f>S323*H323</f>
        <v>0</v>
      </c>
      <c r="AR323" s="137" t="s">
        <v>216</v>
      </c>
      <c r="AT323" s="137" t="s">
        <v>133</v>
      </c>
      <c r="AU323" s="137" t="s">
        <v>83</v>
      </c>
      <c r="AY323" s="15" t="s">
        <v>130</v>
      </c>
      <c r="BE323" s="138">
        <f>IF(N323="základní",J323,0)</f>
        <v>47697.75</v>
      </c>
      <c r="BF323" s="138">
        <f>IF(N323="snížená",J323,0)</f>
        <v>0</v>
      </c>
      <c r="BG323" s="138">
        <f>IF(N323="zákl. přenesená",J323,0)</f>
        <v>0</v>
      </c>
      <c r="BH323" s="138">
        <f>IF(N323="sníž. přenesená",J323,0)</f>
        <v>0</v>
      </c>
      <c r="BI323" s="138">
        <f>IF(N323="nulová",J323,0)</f>
        <v>0</v>
      </c>
      <c r="BJ323" s="15" t="s">
        <v>81</v>
      </c>
      <c r="BK323" s="138">
        <f>ROUND(I323*H323,2)</f>
        <v>47697.75</v>
      </c>
      <c r="BL323" s="15" t="s">
        <v>216</v>
      </c>
      <c r="BM323" s="137" t="s">
        <v>581</v>
      </c>
    </row>
    <row r="324" spans="2:65" s="1" customFormat="1" ht="37.9" customHeight="1">
      <c r="B324" s="30"/>
      <c r="C324" s="126" t="s">
        <v>582</v>
      </c>
      <c r="D324" s="126" t="s">
        <v>133</v>
      </c>
      <c r="E324" s="127" t="s">
        <v>583</v>
      </c>
      <c r="F324" s="128" t="s">
        <v>584</v>
      </c>
      <c r="G324" s="129" t="s">
        <v>136</v>
      </c>
      <c r="H324" s="130">
        <v>211.99</v>
      </c>
      <c r="I324" s="131">
        <v>778</v>
      </c>
      <c r="J324" s="132">
        <f>ROUND(I324*H324,2)</f>
        <v>164928.22</v>
      </c>
      <c r="K324" s="128" t="s">
        <v>137</v>
      </c>
      <c r="L324" s="30"/>
      <c r="M324" s="133" t="s">
        <v>1</v>
      </c>
      <c r="N324" s="134" t="s">
        <v>38</v>
      </c>
      <c r="P324" s="135">
        <f>O324*H324</f>
        <v>0</v>
      </c>
      <c r="Q324" s="135">
        <v>8.9999999999999993E-3</v>
      </c>
      <c r="R324" s="135">
        <f>Q324*H324</f>
        <v>1.90791</v>
      </c>
      <c r="S324" s="135">
        <v>0</v>
      </c>
      <c r="T324" s="136">
        <f>S324*H324</f>
        <v>0</v>
      </c>
      <c r="AR324" s="137" t="s">
        <v>216</v>
      </c>
      <c r="AT324" s="137" t="s">
        <v>133</v>
      </c>
      <c r="AU324" s="137" t="s">
        <v>83</v>
      </c>
      <c r="AY324" s="15" t="s">
        <v>130</v>
      </c>
      <c r="BE324" s="138">
        <f>IF(N324="základní",J324,0)</f>
        <v>164928.22</v>
      </c>
      <c r="BF324" s="138">
        <f>IF(N324="snížená",J324,0)</f>
        <v>0</v>
      </c>
      <c r="BG324" s="138">
        <f>IF(N324="zákl. přenesená",J324,0)</f>
        <v>0</v>
      </c>
      <c r="BH324" s="138">
        <f>IF(N324="sníž. přenesená",J324,0)</f>
        <v>0</v>
      </c>
      <c r="BI324" s="138">
        <f>IF(N324="nulová",J324,0)</f>
        <v>0</v>
      </c>
      <c r="BJ324" s="15" t="s">
        <v>81</v>
      </c>
      <c r="BK324" s="138">
        <f>ROUND(I324*H324,2)</f>
        <v>164928.22</v>
      </c>
      <c r="BL324" s="15" t="s">
        <v>216</v>
      </c>
      <c r="BM324" s="137" t="s">
        <v>585</v>
      </c>
    </row>
    <row r="325" spans="2:65" s="1" customFormat="1" ht="24.2" customHeight="1">
      <c r="B325" s="30"/>
      <c r="C325" s="154" t="s">
        <v>586</v>
      </c>
      <c r="D325" s="154" t="s">
        <v>225</v>
      </c>
      <c r="E325" s="155" t="s">
        <v>587</v>
      </c>
      <c r="F325" s="156" t="s">
        <v>588</v>
      </c>
      <c r="G325" s="157" t="s">
        <v>136</v>
      </c>
      <c r="H325" s="158">
        <v>243.78899999999999</v>
      </c>
      <c r="I325" s="159">
        <v>538</v>
      </c>
      <c r="J325" s="160">
        <f>ROUND(I325*H325,2)</f>
        <v>131158.48000000001</v>
      </c>
      <c r="K325" s="156" t="s">
        <v>137</v>
      </c>
      <c r="L325" s="161"/>
      <c r="M325" s="162" t="s">
        <v>1</v>
      </c>
      <c r="N325" s="163" t="s">
        <v>38</v>
      </c>
      <c r="P325" s="135">
        <f>O325*H325</f>
        <v>0</v>
      </c>
      <c r="Q325" s="135">
        <v>0.02</v>
      </c>
      <c r="R325" s="135">
        <f>Q325*H325</f>
        <v>4.8757799999999998</v>
      </c>
      <c r="S325" s="135">
        <v>0</v>
      </c>
      <c r="T325" s="136">
        <f>S325*H325</f>
        <v>0</v>
      </c>
      <c r="AR325" s="137" t="s">
        <v>228</v>
      </c>
      <c r="AT325" s="137" t="s">
        <v>225</v>
      </c>
      <c r="AU325" s="137" t="s">
        <v>83</v>
      </c>
      <c r="AY325" s="15" t="s">
        <v>130</v>
      </c>
      <c r="BE325" s="138">
        <f>IF(N325="základní",J325,0)</f>
        <v>131158.48000000001</v>
      </c>
      <c r="BF325" s="138">
        <f>IF(N325="snížená",J325,0)</f>
        <v>0</v>
      </c>
      <c r="BG325" s="138">
        <f>IF(N325="zákl. přenesená",J325,0)</f>
        <v>0</v>
      </c>
      <c r="BH325" s="138">
        <f>IF(N325="sníž. přenesená",J325,0)</f>
        <v>0</v>
      </c>
      <c r="BI325" s="138">
        <f>IF(N325="nulová",J325,0)</f>
        <v>0</v>
      </c>
      <c r="BJ325" s="15" t="s">
        <v>81</v>
      </c>
      <c r="BK325" s="138">
        <f>ROUND(I325*H325,2)</f>
        <v>131158.48000000001</v>
      </c>
      <c r="BL325" s="15" t="s">
        <v>216</v>
      </c>
      <c r="BM325" s="137" t="s">
        <v>589</v>
      </c>
    </row>
    <row r="326" spans="2:65" s="12" customFormat="1">
      <c r="B326" s="139"/>
      <c r="D326" s="140" t="s">
        <v>140</v>
      </c>
      <c r="F326" s="142" t="s">
        <v>590</v>
      </c>
      <c r="H326" s="143">
        <v>243.78899999999999</v>
      </c>
      <c r="I326" s="144"/>
      <c r="L326" s="139"/>
      <c r="M326" s="145"/>
      <c r="T326" s="146"/>
      <c r="AT326" s="141" t="s">
        <v>140</v>
      </c>
      <c r="AU326" s="141" t="s">
        <v>83</v>
      </c>
      <c r="AV326" s="12" t="s">
        <v>83</v>
      </c>
      <c r="AW326" s="12" t="s">
        <v>4</v>
      </c>
      <c r="AX326" s="12" t="s">
        <v>81</v>
      </c>
      <c r="AY326" s="141" t="s">
        <v>130</v>
      </c>
    </row>
    <row r="327" spans="2:65" s="1" customFormat="1" ht="24.2" customHeight="1">
      <c r="B327" s="30"/>
      <c r="C327" s="126" t="s">
        <v>591</v>
      </c>
      <c r="D327" s="126" t="s">
        <v>133</v>
      </c>
      <c r="E327" s="127" t="s">
        <v>592</v>
      </c>
      <c r="F327" s="128" t="s">
        <v>593</v>
      </c>
      <c r="G327" s="129" t="s">
        <v>244</v>
      </c>
      <c r="H327" s="164">
        <v>1</v>
      </c>
      <c r="I327" s="131">
        <v>10000</v>
      </c>
      <c r="J327" s="132">
        <f>ROUND(I327*H327,2)</f>
        <v>10000</v>
      </c>
      <c r="K327" s="128" t="s">
        <v>137</v>
      </c>
      <c r="L327" s="30"/>
      <c r="M327" s="133" t="s">
        <v>1</v>
      </c>
      <c r="N327" s="134" t="s">
        <v>38</v>
      </c>
      <c r="P327" s="135">
        <f>O327*H327</f>
        <v>0</v>
      </c>
      <c r="Q327" s="135">
        <v>0</v>
      </c>
      <c r="R327" s="135">
        <f>Q327*H327</f>
        <v>0</v>
      </c>
      <c r="S327" s="135">
        <v>0</v>
      </c>
      <c r="T327" s="136">
        <f>S327*H327</f>
        <v>0</v>
      </c>
      <c r="AR327" s="137" t="s">
        <v>216</v>
      </c>
      <c r="AT327" s="137" t="s">
        <v>133</v>
      </c>
      <c r="AU327" s="137" t="s">
        <v>83</v>
      </c>
      <c r="AY327" s="15" t="s">
        <v>130</v>
      </c>
      <c r="BE327" s="138">
        <f>IF(N327="základní",J327,0)</f>
        <v>10000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5" t="s">
        <v>81</v>
      </c>
      <c r="BK327" s="138">
        <f>ROUND(I327*H327,2)</f>
        <v>10000</v>
      </c>
      <c r="BL327" s="15" t="s">
        <v>216</v>
      </c>
      <c r="BM327" s="137" t="s">
        <v>594</v>
      </c>
    </row>
    <row r="328" spans="2:65" s="11" customFormat="1" ht="22.9" customHeight="1">
      <c r="B328" s="114"/>
      <c r="D328" s="115" t="s">
        <v>72</v>
      </c>
      <c r="E328" s="124" t="s">
        <v>595</v>
      </c>
      <c r="F328" s="124" t="s">
        <v>596</v>
      </c>
      <c r="I328" s="117"/>
      <c r="J328" s="125">
        <f>BK328</f>
        <v>66606.16</v>
      </c>
      <c r="L328" s="114"/>
      <c r="M328" s="119"/>
      <c r="P328" s="120">
        <f>SUM(P329:P334)</f>
        <v>0</v>
      </c>
      <c r="R328" s="120">
        <f>SUM(R329:R334)</f>
        <v>5.4026079999999997E-2</v>
      </c>
      <c r="T328" s="121">
        <f>SUM(T329:T334)</f>
        <v>0</v>
      </c>
      <c r="AR328" s="115" t="s">
        <v>83</v>
      </c>
      <c r="AT328" s="122" t="s">
        <v>72</v>
      </c>
      <c r="AU328" s="122" t="s">
        <v>81</v>
      </c>
      <c r="AY328" s="115" t="s">
        <v>130</v>
      </c>
      <c r="BK328" s="123">
        <f>SUM(BK329:BK334)</f>
        <v>66606.16</v>
      </c>
    </row>
    <row r="329" spans="2:65" s="1" customFormat="1" ht="24.2" customHeight="1">
      <c r="B329" s="30"/>
      <c r="C329" s="126" t="s">
        <v>597</v>
      </c>
      <c r="D329" s="126" t="s">
        <v>133</v>
      </c>
      <c r="E329" s="127" t="s">
        <v>598</v>
      </c>
      <c r="F329" s="128" t="s">
        <v>599</v>
      </c>
      <c r="G329" s="129" t="s">
        <v>136</v>
      </c>
      <c r="H329" s="130">
        <v>97.52</v>
      </c>
      <c r="I329" s="131">
        <v>200</v>
      </c>
      <c r="J329" s="132">
        <f>ROUND(I329*H329,2)</f>
        <v>19504</v>
      </c>
      <c r="K329" s="128" t="s">
        <v>137</v>
      </c>
      <c r="L329" s="30"/>
      <c r="M329" s="133" t="s">
        <v>1</v>
      </c>
      <c r="N329" s="134" t="s">
        <v>38</v>
      </c>
      <c r="P329" s="135">
        <f>O329*H329</f>
        <v>0</v>
      </c>
      <c r="Q329" s="135">
        <v>2.5999999999999998E-4</v>
      </c>
      <c r="R329" s="135">
        <f>Q329*H329</f>
        <v>2.5355199999999998E-2</v>
      </c>
      <c r="S329" s="135">
        <v>0</v>
      </c>
      <c r="T329" s="136">
        <f>S329*H329</f>
        <v>0</v>
      </c>
      <c r="AR329" s="137" t="s">
        <v>216</v>
      </c>
      <c r="AT329" s="137" t="s">
        <v>133</v>
      </c>
      <c r="AU329" s="137" t="s">
        <v>83</v>
      </c>
      <c r="AY329" s="15" t="s">
        <v>130</v>
      </c>
      <c r="BE329" s="138">
        <f>IF(N329="základní",J329,0)</f>
        <v>19504</v>
      </c>
      <c r="BF329" s="138">
        <f>IF(N329="snížená",J329,0)</f>
        <v>0</v>
      </c>
      <c r="BG329" s="138">
        <f>IF(N329="zákl. přenesená",J329,0)</f>
        <v>0</v>
      </c>
      <c r="BH329" s="138">
        <f>IF(N329="sníž. přenesená",J329,0)</f>
        <v>0</v>
      </c>
      <c r="BI329" s="138">
        <f>IF(N329="nulová",J329,0)</f>
        <v>0</v>
      </c>
      <c r="BJ329" s="15" t="s">
        <v>81</v>
      </c>
      <c r="BK329" s="138">
        <f>ROUND(I329*H329,2)</f>
        <v>19504</v>
      </c>
      <c r="BL329" s="15" t="s">
        <v>216</v>
      </c>
      <c r="BM329" s="137" t="s">
        <v>600</v>
      </c>
    </row>
    <row r="330" spans="2:65" s="12" customFormat="1" ht="22.5">
      <c r="B330" s="139"/>
      <c r="D330" s="140" t="s">
        <v>140</v>
      </c>
      <c r="E330" s="141" t="s">
        <v>1</v>
      </c>
      <c r="F330" s="142" t="s">
        <v>601</v>
      </c>
      <c r="H330" s="143">
        <v>77.92</v>
      </c>
      <c r="I330" s="144"/>
      <c r="L330" s="139"/>
      <c r="M330" s="145"/>
      <c r="T330" s="146"/>
      <c r="AT330" s="141" t="s">
        <v>140</v>
      </c>
      <c r="AU330" s="141" t="s">
        <v>83</v>
      </c>
      <c r="AV330" s="12" t="s">
        <v>83</v>
      </c>
      <c r="AW330" s="12" t="s">
        <v>29</v>
      </c>
      <c r="AX330" s="12" t="s">
        <v>73</v>
      </c>
      <c r="AY330" s="141" t="s">
        <v>130</v>
      </c>
    </row>
    <row r="331" spans="2:65" s="12" customFormat="1">
      <c r="B331" s="139"/>
      <c r="D331" s="140" t="s">
        <v>140</v>
      </c>
      <c r="E331" s="141" t="s">
        <v>1</v>
      </c>
      <c r="F331" s="142" t="s">
        <v>602</v>
      </c>
      <c r="H331" s="143">
        <v>19.600000000000001</v>
      </c>
      <c r="I331" s="144"/>
      <c r="L331" s="139"/>
      <c r="M331" s="145"/>
      <c r="T331" s="146"/>
      <c r="AT331" s="141" t="s">
        <v>140</v>
      </c>
      <c r="AU331" s="141" t="s">
        <v>83</v>
      </c>
      <c r="AV331" s="12" t="s">
        <v>83</v>
      </c>
      <c r="AW331" s="12" t="s">
        <v>29</v>
      </c>
      <c r="AX331" s="12" t="s">
        <v>73</v>
      </c>
      <c r="AY331" s="141" t="s">
        <v>130</v>
      </c>
    </row>
    <row r="332" spans="2:65" s="13" customFormat="1">
      <c r="B332" s="147"/>
      <c r="D332" s="140" t="s">
        <v>140</v>
      </c>
      <c r="E332" s="148" t="s">
        <v>1</v>
      </c>
      <c r="F332" s="149" t="s">
        <v>149</v>
      </c>
      <c r="H332" s="150">
        <v>97.52000000000001</v>
      </c>
      <c r="I332" s="151"/>
      <c r="L332" s="147"/>
      <c r="M332" s="152"/>
      <c r="T332" s="153"/>
      <c r="AT332" s="148" t="s">
        <v>140</v>
      </c>
      <c r="AU332" s="148" t="s">
        <v>83</v>
      </c>
      <c r="AV332" s="13" t="s">
        <v>138</v>
      </c>
      <c r="AW332" s="13" t="s">
        <v>29</v>
      </c>
      <c r="AX332" s="13" t="s">
        <v>81</v>
      </c>
      <c r="AY332" s="148" t="s">
        <v>130</v>
      </c>
    </row>
    <row r="333" spans="2:65" s="1" customFormat="1" ht="16.5" customHeight="1">
      <c r="B333" s="30"/>
      <c r="C333" s="154" t="s">
        <v>603</v>
      </c>
      <c r="D333" s="154" t="s">
        <v>225</v>
      </c>
      <c r="E333" s="155" t="s">
        <v>604</v>
      </c>
      <c r="F333" s="156" t="s">
        <v>605</v>
      </c>
      <c r="G333" s="157" t="s">
        <v>136</v>
      </c>
      <c r="H333" s="158">
        <v>102.396</v>
      </c>
      <c r="I333" s="159">
        <v>460</v>
      </c>
      <c r="J333" s="160">
        <f>ROUND(I333*H333,2)</f>
        <v>47102.16</v>
      </c>
      <c r="K333" s="156" t="s">
        <v>137</v>
      </c>
      <c r="L333" s="161"/>
      <c r="M333" s="162" t="s">
        <v>1</v>
      </c>
      <c r="N333" s="163" t="s">
        <v>38</v>
      </c>
      <c r="P333" s="135">
        <f>O333*H333</f>
        <v>0</v>
      </c>
      <c r="Q333" s="135">
        <v>2.7999999999999998E-4</v>
      </c>
      <c r="R333" s="135">
        <f>Q333*H333</f>
        <v>2.8670879999999999E-2</v>
      </c>
      <c r="S333" s="135">
        <v>0</v>
      </c>
      <c r="T333" s="136">
        <f>S333*H333</f>
        <v>0</v>
      </c>
      <c r="AR333" s="137" t="s">
        <v>228</v>
      </c>
      <c r="AT333" s="137" t="s">
        <v>225</v>
      </c>
      <c r="AU333" s="137" t="s">
        <v>83</v>
      </c>
      <c r="AY333" s="15" t="s">
        <v>130</v>
      </c>
      <c r="BE333" s="138">
        <f>IF(N333="základní",J333,0)</f>
        <v>47102.16</v>
      </c>
      <c r="BF333" s="138">
        <f>IF(N333="snížená",J333,0)</f>
        <v>0</v>
      </c>
      <c r="BG333" s="138">
        <f>IF(N333="zákl. přenesená",J333,0)</f>
        <v>0</v>
      </c>
      <c r="BH333" s="138">
        <f>IF(N333="sníž. přenesená",J333,0)</f>
        <v>0</v>
      </c>
      <c r="BI333" s="138">
        <f>IF(N333="nulová",J333,0)</f>
        <v>0</v>
      </c>
      <c r="BJ333" s="15" t="s">
        <v>81</v>
      </c>
      <c r="BK333" s="138">
        <f>ROUND(I333*H333,2)</f>
        <v>47102.16</v>
      </c>
      <c r="BL333" s="15" t="s">
        <v>216</v>
      </c>
      <c r="BM333" s="137" t="s">
        <v>606</v>
      </c>
    </row>
    <row r="334" spans="2:65" s="12" customFormat="1">
      <c r="B334" s="139"/>
      <c r="D334" s="140" t="s">
        <v>140</v>
      </c>
      <c r="F334" s="142" t="s">
        <v>607</v>
      </c>
      <c r="H334" s="143">
        <v>102.396</v>
      </c>
      <c r="I334" s="144"/>
      <c r="L334" s="139"/>
      <c r="M334" s="145"/>
      <c r="T334" s="146"/>
      <c r="AT334" s="141" t="s">
        <v>140</v>
      </c>
      <c r="AU334" s="141" t="s">
        <v>83</v>
      </c>
      <c r="AV334" s="12" t="s">
        <v>83</v>
      </c>
      <c r="AW334" s="12" t="s">
        <v>4</v>
      </c>
      <c r="AX334" s="12" t="s">
        <v>81</v>
      </c>
      <c r="AY334" s="141" t="s">
        <v>130</v>
      </c>
    </row>
    <row r="335" spans="2:65" s="11" customFormat="1" ht="25.9" customHeight="1">
      <c r="B335" s="114"/>
      <c r="D335" s="115" t="s">
        <v>72</v>
      </c>
      <c r="E335" s="116" t="s">
        <v>608</v>
      </c>
      <c r="F335" s="116" t="s">
        <v>609</v>
      </c>
      <c r="I335" s="117"/>
      <c r="J335" s="118">
        <f>BK335</f>
        <v>48000</v>
      </c>
      <c r="L335" s="114"/>
      <c r="M335" s="119"/>
      <c r="P335" s="120">
        <f>P336</f>
        <v>0</v>
      </c>
      <c r="R335" s="120">
        <f>R336</f>
        <v>0</v>
      </c>
      <c r="T335" s="121">
        <f>T336</f>
        <v>0</v>
      </c>
      <c r="AR335" s="115" t="s">
        <v>138</v>
      </c>
      <c r="AT335" s="122" t="s">
        <v>72</v>
      </c>
      <c r="AU335" s="122" t="s">
        <v>73</v>
      </c>
      <c r="AY335" s="115" t="s">
        <v>130</v>
      </c>
      <c r="BK335" s="123">
        <f>BK336</f>
        <v>48000</v>
      </c>
    </row>
    <row r="336" spans="2:65" s="1" customFormat="1" ht="24.2" customHeight="1">
      <c r="B336" s="30"/>
      <c r="C336" s="126" t="s">
        <v>610</v>
      </c>
      <c r="D336" s="126" t="s">
        <v>133</v>
      </c>
      <c r="E336" s="127" t="s">
        <v>611</v>
      </c>
      <c r="F336" s="128" t="s">
        <v>612</v>
      </c>
      <c r="G336" s="129" t="s">
        <v>613</v>
      </c>
      <c r="H336" s="130">
        <v>120</v>
      </c>
      <c r="I336" s="131">
        <v>400</v>
      </c>
      <c r="J336" s="132">
        <f>ROUND(I336*H336,2)</f>
        <v>48000</v>
      </c>
      <c r="K336" s="128" t="s">
        <v>137</v>
      </c>
      <c r="L336" s="30"/>
      <c r="M336" s="133" t="s">
        <v>1</v>
      </c>
      <c r="N336" s="134" t="s">
        <v>38</v>
      </c>
      <c r="P336" s="135">
        <f>O336*H336</f>
        <v>0</v>
      </c>
      <c r="Q336" s="135">
        <v>0</v>
      </c>
      <c r="R336" s="135">
        <f>Q336*H336</f>
        <v>0</v>
      </c>
      <c r="S336" s="135">
        <v>0</v>
      </c>
      <c r="T336" s="136">
        <f>S336*H336</f>
        <v>0</v>
      </c>
      <c r="AR336" s="137" t="s">
        <v>614</v>
      </c>
      <c r="AT336" s="137" t="s">
        <v>133</v>
      </c>
      <c r="AU336" s="137" t="s">
        <v>81</v>
      </c>
      <c r="AY336" s="15" t="s">
        <v>130</v>
      </c>
      <c r="BE336" s="138">
        <f>IF(N336="základní",J336,0)</f>
        <v>48000</v>
      </c>
      <c r="BF336" s="138">
        <f>IF(N336="snížená",J336,0)</f>
        <v>0</v>
      </c>
      <c r="BG336" s="138">
        <f>IF(N336="zákl. přenesená",J336,0)</f>
        <v>0</v>
      </c>
      <c r="BH336" s="138">
        <f>IF(N336="sníž. přenesená",J336,0)</f>
        <v>0</v>
      </c>
      <c r="BI336" s="138">
        <f>IF(N336="nulová",J336,0)</f>
        <v>0</v>
      </c>
      <c r="BJ336" s="15" t="s">
        <v>81</v>
      </c>
      <c r="BK336" s="138">
        <f>ROUND(I336*H336,2)</f>
        <v>48000</v>
      </c>
      <c r="BL336" s="15" t="s">
        <v>614</v>
      </c>
      <c r="BM336" s="137" t="s">
        <v>615</v>
      </c>
    </row>
    <row r="337" spans="2:65" s="11" customFormat="1" ht="25.9" customHeight="1">
      <c r="B337" s="114"/>
      <c r="D337" s="115" t="s">
        <v>72</v>
      </c>
      <c r="E337" s="116" t="s">
        <v>616</v>
      </c>
      <c r="F337" s="116" t="s">
        <v>617</v>
      </c>
      <c r="I337" s="117"/>
      <c r="J337" s="118">
        <f>BK337</f>
        <v>127001.82</v>
      </c>
      <c r="L337" s="114"/>
      <c r="M337" s="119"/>
      <c r="P337" s="120">
        <f>P338+P340+P342</f>
        <v>0</v>
      </c>
      <c r="R337" s="120">
        <f>R338+R340+R342</f>
        <v>0</v>
      </c>
      <c r="T337" s="121">
        <f>T338+T340+T342</f>
        <v>0</v>
      </c>
      <c r="AR337" s="115" t="s">
        <v>160</v>
      </c>
      <c r="AT337" s="122" t="s">
        <v>72</v>
      </c>
      <c r="AU337" s="122" t="s">
        <v>73</v>
      </c>
      <c r="AY337" s="115" t="s">
        <v>130</v>
      </c>
      <c r="BK337" s="123">
        <f>BK338+BK340+BK342</f>
        <v>127001.82</v>
      </c>
    </row>
    <row r="338" spans="2:65" s="11" customFormat="1" ht="22.9" customHeight="1">
      <c r="B338" s="114"/>
      <c r="D338" s="115" t="s">
        <v>72</v>
      </c>
      <c r="E338" s="124" t="s">
        <v>618</v>
      </c>
      <c r="F338" s="124" t="s">
        <v>619</v>
      </c>
      <c r="I338" s="117"/>
      <c r="J338" s="125">
        <f>BK338</f>
        <v>5000</v>
      </c>
      <c r="L338" s="114"/>
      <c r="M338" s="119"/>
      <c r="P338" s="120">
        <f>P339</f>
        <v>0</v>
      </c>
      <c r="R338" s="120">
        <f>R339</f>
        <v>0</v>
      </c>
      <c r="T338" s="121">
        <f>T339</f>
        <v>0</v>
      </c>
      <c r="AR338" s="115" t="s">
        <v>160</v>
      </c>
      <c r="AT338" s="122" t="s">
        <v>72</v>
      </c>
      <c r="AU338" s="122" t="s">
        <v>81</v>
      </c>
      <c r="AY338" s="115" t="s">
        <v>130</v>
      </c>
      <c r="BK338" s="123">
        <f>BK339</f>
        <v>5000</v>
      </c>
    </row>
    <row r="339" spans="2:65" s="1" customFormat="1" ht="16.5" customHeight="1">
      <c r="B339" s="30"/>
      <c r="C339" s="126" t="s">
        <v>620</v>
      </c>
      <c r="D339" s="126" t="s">
        <v>133</v>
      </c>
      <c r="E339" s="127" t="s">
        <v>621</v>
      </c>
      <c r="F339" s="128" t="s">
        <v>619</v>
      </c>
      <c r="G339" s="129" t="s">
        <v>265</v>
      </c>
      <c r="H339" s="130">
        <v>1</v>
      </c>
      <c r="I339" s="131">
        <v>5000</v>
      </c>
      <c r="J339" s="132">
        <f>ROUND(I339*H339,2)</f>
        <v>5000</v>
      </c>
      <c r="K339" s="128" t="s">
        <v>137</v>
      </c>
      <c r="L339" s="30"/>
      <c r="M339" s="133" t="s">
        <v>1</v>
      </c>
      <c r="N339" s="134" t="s">
        <v>38</v>
      </c>
      <c r="P339" s="135">
        <f>O339*H339</f>
        <v>0</v>
      </c>
      <c r="Q339" s="135">
        <v>0</v>
      </c>
      <c r="R339" s="135">
        <f>Q339*H339</f>
        <v>0</v>
      </c>
      <c r="S339" s="135">
        <v>0</v>
      </c>
      <c r="T339" s="136">
        <f>S339*H339</f>
        <v>0</v>
      </c>
      <c r="AR339" s="137" t="s">
        <v>622</v>
      </c>
      <c r="AT339" s="137" t="s">
        <v>133</v>
      </c>
      <c r="AU339" s="137" t="s">
        <v>83</v>
      </c>
      <c r="AY339" s="15" t="s">
        <v>130</v>
      </c>
      <c r="BE339" s="138">
        <f>IF(N339="základní",J339,0)</f>
        <v>5000</v>
      </c>
      <c r="BF339" s="138">
        <f>IF(N339="snížená",J339,0)</f>
        <v>0</v>
      </c>
      <c r="BG339" s="138">
        <f>IF(N339="zákl. přenesená",J339,0)</f>
        <v>0</v>
      </c>
      <c r="BH339" s="138">
        <f>IF(N339="sníž. přenesená",J339,0)</f>
        <v>0</v>
      </c>
      <c r="BI339" s="138">
        <f>IF(N339="nulová",J339,0)</f>
        <v>0</v>
      </c>
      <c r="BJ339" s="15" t="s">
        <v>81</v>
      </c>
      <c r="BK339" s="138">
        <f>ROUND(I339*H339,2)</f>
        <v>5000</v>
      </c>
      <c r="BL339" s="15" t="s">
        <v>622</v>
      </c>
      <c r="BM339" s="137" t="s">
        <v>623</v>
      </c>
    </row>
    <row r="340" spans="2:65" s="11" customFormat="1" ht="22.9" customHeight="1">
      <c r="B340" s="114"/>
      <c r="D340" s="115" t="s">
        <v>72</v>
      </c>
      <c r="E340" s="124" t="s">
        <v>624</v>
      </c>
      <c r="F340" s="124" t="s">
        <v>625</v>
      </c>
      <c r="I340" s="117"/>
      <c r="J340" s="125">
        <f>BK340</f>
        <v>5000</v>
      </c>
      <c r="L340" s="114"/>
      <c r="M340" s="119"/>
      <c r="P340" s="120">
        <f>P341</f>
        <v>0</v>
      </c>
      <c r="R340" s="120">
        <f>R341</f>
        <v>0</v>
      </c>
      <c r="T340" s="121">
        <f>T341</f>
        <v>0</v>
      </c>
      <c r="AR340" s="115" t="s">
        <v>160</v>
      </c>
      <c r="AT340" s="122" t="s">
        <v>72</v>
      </c>
      <c r="AU340" s="122" t="s">
        <v>81</v>
      </c>
      <c r="AY340" s="115" t="s">
        <v>130</v>
      </c>
      <c r="BK340" s="123">
        <f>BK341</f>
        <v>5000</v>
      </c>
    </row>
    <row r="341" spans="2:65" s="1" customFormat="1" ht="16.5" customHeight="1">
      <c r="B341" s="30"/>
      <c r="C341" s="126" t="s">
        <v>626</v>
      </c>
      <c r="D341" s="126" t="s">
        <v>133</v>
      </c>
      <c r="E341" s="127" t="s">
        <v>627</v>
      </c>
      <c r="F341" s="128" t="s">
        <v>625</v>
      </c>
      <c r="G341" s="129" t="s">
        <v>265</v>
      </c>
      <c r="H341" s="130">
        <v>1</v>
      </c>
      <c r="I341" s="131">
        <v>5000</v>
      </c>
      <c r="J341" s="132">
        <f>ROUND(I341*H341,2)</f>
        <v>5000</v>
      </c>
      <c r="K341" s="128" t="s">
        <v>137</v>
      </c>
      <c r="L341" s="30"/>
      <c r="M341" s="133" t="s">
        <v>1</v>
      </c>
      <c r="N341" s="134" t="s">
        <v>38</v>
      </c>
      <c r="P341" s="135">
        <f>O341*H341</f>
        <v>0</v>
      </c>
      <c r="Q341" s="135">
        <v>0</v>
      </c>
      <c r="R341" s="135">
        <f>Q341*H341</f>
        <v>0</v>
      </c>
      <c r="S341" s="135">
        <v>0</v>
      </c>
      <c r="T341" s="136">
        <f>S341*H341</f>
        <v>0</v>
      </c>
      <c r="AR341" s="137" t="s">
        <v>622</v>
      </c>
      <c r="AT341" s="137" t="s">
        <v>133</v>
      </c>
      <c r="AU341" s="137" t="s">
        <v>83</v>
      </c>
      <c r="AY341" s="15" t="s">
        <v>130</v>
      </c>
      <c r="BE341" s="138">
        <f>IF(N341="základní",J341,0)</f>
        <v>5000</v>
      </c>
      <c r="BF341" s="138">
        <f>IF(N341="snížená",J341,0)</f>
        <v>0</v>
      </c>
      <c r="BG341" s="138">
        <f>IF(N341="zákl. přenesená",J341,0)</f>
        <v>0</v>
      </c>
      <c r="BH341" s="138">
        <f>IF(N341="sníž. přenesená",J341,0)</f>
        <v>0</v>
      </c>
      <c r="BI341" s="138">
        <f>IF(N341="nulová",J341,0)</f>
        <v>0</v>
      </c>
      <c r="BJ341" s="15" t="s">
        <v>81</v>
      </c>
      <c r="BK341" s="138">
        <f>ROUND(I341*H341,2)</f>
        <v>5000</v>
      </c>
      <c r="BL341" s="15" t="s">
        <v>622</v>
      </c>
      <c r="BM341" s="137" t="s">
        <v>628</v>
      </c>
    </row>
    <row r="342" spans="2:65" s="11" customFormat="1" ht="22.9" customHeight="1">
      <c r="B342" s="114"/>
      <c r="D342" s="115" t="s">
        <v>72</v>
      </c>
      <c r="E342" s="124" t="s">
        <v>629</v>
      </c>
      <c r="F342" s="124" t="s">
        <v>630</v>
      </c>
      <c r="I342" s="117"/>
      <c r="J342" s="125">
        <f>BK342</f>
        <v>117001.82</v>
      </c>
      <c r="L342" s="114"/>
      <c r="M342" s="119"/>
      <c r="P342" s="120">
        <f>SUM(P343:P349)</f>
        <v>0</v>
      </c>
      <c r="R342" s="120">
        <f>SUM(R343:R349)</f>
        <v>0</v>
      </c>
      <c r="T342" s="121">
        <f>SUM(T343:T349)</f>
        <v>0</v>
      </c>
      <c r="AR342" s="115" t="s">
        <v>160</v>
      </c>
      <c r="AT342" s="122" t="s">
        <v>72</v>
      </c>
      <c r="AU342" s="122" t="s">
        <v>81</v>
      </c>
      <c r="AY342" s="115" t="s">
        <v>130</v>
      </c>
      <c r="BK342" s="123">
        <f>SUM(BK343:BK349)</f>
        <v>117001.82</v>
      </c>
    </row>
    <row r="343" spans="2:65" s="1" customFormat="1" ht="16.5" customHeight="1">
      <c r="B343" s="30"/>
      <c r="C343" s="126" t="s">
        <v>631</v>
      </c>
      <c r="D343" s="126" t="s">
        <v>133</v>
      </c>
      <c r="E343" s="127" t="s">
        <v>632</v>
      </c>
      <c r="F343" s="128" t="s">
        <v>633</v>
      </c>
      <c r="G343" s="129" t="s">
        <v>265</v>
      </c>
      <c r="H343" s="130">
        <v>1</v>
      </c>
      <c r="I343" s="131">
        <v>12000</v>
      </c>
      <c r="J343" s="132">
        <f t="shared" ref="J343:J349" si="0">ROUND(I343*H343,2)</f>
        <v>12000</v>
      </c>
      <c r="K343" s="128" t="s">
        <v>137</v>
      </c>
      <c r="L343" s="30"/>
      <c r="M343" s="133" t="s">
        <v>1</v>
      </c>
      <c r="N343" s="134" t="s">
        <v>38</v>
      </c>
      <c r="P343" s="135">
        <f t="shared" ref="P343:P349" si="1">O343*H343</f>
        <v>0</v>
      </c>
      <c r="Q343" s="135">
        <v>0</v>
      </c>
      <c r="R343" s="135">
        <f t="shared" ref="R343:R349" si="2">Q343*H343</f>
        <v>0</v>
      </c>
      <c r="S343" s="135">
        <v>0</v>
      </c>
      <c r="T343" s="136">
        <f t="shared" ref="T343:T349" si="3">S343*H343</f>
        <v>0</v>
      </c>
      <c r="AR343" s="137" t="s">
        <v>622</v>
      </c>
      <c r="AT343" s="137" t="s">
        <v>133</v>
      </c>
      <c r="AU343" s="137" t="s">
        <v>83</v>
      </c>
      <c r="AY343" s="15" t="s">
        <v>130</v>
      </c>
      <c r="BE343" s="138">
        <f t="shared" ref="BE343:BE349" si="4">IF(N343="základní",J343,0)</f>
        <v>12000</v>
      </c>
      <c r="BF343" s="138">
        <f t="shared" ref="BF343:BF349" si="5">IF(N343="snížená",J343,0)</f>
        <v>0</v>
      </c>
      <c r="BG343" s="138">
        <f t="shared" ref="BG343:BG349" si="6">IF(N343="zákl. přenesená",J343,0)</f>
        <v>0</v>
      </c>
      <c r="BH343" s="138">
        <f t="shared" ref="BH343:BH349" si="7">IF(N343="sníž. přenesená",J343,0)</f>
        <v>0</v>
      </c>
      <c r="BI343" s="138">
        <f t="shared" ref="BI343:BI349" si="8">IF(N343="nulová",J343,0)</f>
        <v>0</v>
      </c>
      <c r="BJ343" s="15" t="s">
        <v>81</v>
      </c>
      <c r="BK343" s="138">
        <f t="shared" ref="BK343:BK349" si="9">ROUND(I343*H343,2)</f>
        <v>12000</v>
      </c>
      <c r="BL343" s="15" t="s">
        <v>622</v>
      </c>
      <c r="BM343" s="137" t="s">
        <v>634</v>
      </c>
    </row>
    <row r="344" spans="2:65" s="1" customFormat="1" ht="16.5" customHeight="1">
      <c r="B344" s="30"/>
      <c r="C344" s="126" t="s">
        <v>635</v>
      </c>
      <c r="D344" s="126" t="s">
        <v>133</v>
      </c>
      <c r="E344" s="127" t="s">
        <v>636</v>
      </c>
      <c r="F344" s="128" t="s">
        <v>637</v>
      </c>
      <c r="G344" s="129" t="s">
        <v>265</v>
      </c>
      <c r="H344" s="130">
        <v>1</v>
      </c>
      <c r="I344" s="131">
        <v>15000</v>
      </c>
      <c r="J344" s="132">
        <f t="shared" si="0"/>
        <v>15000</v>
      </c>
      <c r="K344" s="128" t="s">
        <v>137</v>
      </c>
      <c r="L344" s="30"/>
      <c r="M344" s="133" t="s">
        <v>1</v>
      </c>
      <c r="N344" s="134" t="s">
        <v>38</v>
      </c>
      <c r="P344" s="135">
        <f t="shared" si="1"/>
        <v>0</v>
      </c>
      <c r="Q344" s="135">
        <v>0</v>
      </c>
      <c r="R344" s="135">
        <f t="shared" si="2"/>
        <v>0</v>
      </c>
      <c r="S344" s="135">
        <v>0</v>
      </c>
      <c r="T344" s="136">
        <f t="shared" si="3"/>
        <v>0</v>
      </c>
      <c r="AR344" s="137" t="s">
        <v>622</v>
      </c>
      <c r="AT344" s="137" t="s">
        <v>133</v>
      </c>
      <c r="AU344" s="137" t="s">
        <v>83</v>
      </c>
      <c r="AY344" s="15" t="s">
        <v>130</v>
      </c>
      <c r="BE344" s="138">
        <f t="shared" si="4"/>
        <v>15000</v>
      </c>
      <c r="BF344" s="138">
        <f t="shared" si="5"/>
        <v>0</v>
      </c>
      <c r="BG344" s="138">
        <f t="shared" si="6"/>
        <v>0</v>
      </c>
      <c r="BH344" s="138">
        <f t="shared" si="7"/>
        <v>0</v>
      </c>
      <c r="BI344" s="138">
        <f t="shared" si="8"/>
        <v>0</v>
      </c>
      <c r="BJ344" s="15" t="s">
        <v>81</v>
      </c>
      <c r="BK344" s="138">
        <f t="shared" si="9"/>
        <v>15000</v>
      </c>
      <c r="BL344" s="15" t="s">
        <v>622</v>
      </c>
      <c r="BM344" s="137" t="s">
        <v>638</v>
      </c>
    </row>
    <row r="345" spans="2:65" s="1" customFormat="1" ht="16.5" customHeight="1">
      <c r="B345" s="30"/>
      <c r="C345" s="126" t="s">
        <v>639</v>
      </c>
      <c r="D345" s="126" t="s">
        <v>133</v>
      </c>
      <c r="E345" s="127" t="s">
        <v>640</v>
      </c>
      <c r="F345" s="128" t="s">
        <v>641</v>
      </c>
      <c r="G345" s="129" t="s">
        <v>265</v>
      </c>
      <c r="H345" s="130">
        <v>1</v>
      </c>
      <c r="I345" s="131">
        <v>1.82</v>
      </c>
      <c r="J345" s="132">
        <f t="shared" si="0"/>
        <v>1.82</v>
      </c>
      <c r="K345" s="128" t="s">
        <v>137</v>
      </c>
      <c r="L345" s="30"/>
      <c r="M345" s="133" t="s">
        <v>1</v>
      </c>
      <c r="N345" s="134" t="s">
        <v>38</v>
      </c>
      <c r="P345" s="135">
        <f t="shared" si="1"/>
        <v>0</v>
      </c>
      <c r="Q345" s="135">
        <v>0</v>
      </c>
      <c r="R345" s="135">
        <f t="shared" si="2"/>
        <v>0</v>
      </c>
      <c r="S345" s="135">
        <v>0</v>
      </c>
      <c r="T345" s="136">
        <f t="shared" si="3"/>
        <v>0</v>
      </c>
      <c r="AR345" s="137" t="s">
        <v>622</v>
      </c>
      <c r="AT345" s="137" t="s">
        <v>133</v>
      </c>
      <c r="AU345" s="137" t="s">
        <v>83</v>
      </c>
      <c r="AY345" s="15" t="s">
        <v>130</v>
      </c>
      <c r="BE345" s="138">
        <f t="shared" si="4"/>
        <v>1.82</v>
      </c>
      <c r="BF345" s="138">
        <f t="shared" si="5"/>
        <v>0</v>
      </c>
      <c r="BG345" s="138">
        <f t="shared" si="6"/>
        <v>0</v>
      </c>
      <c r="BH345" s="138">
        <f t="shared" si="7"/>
        <v>0</v>
      </c>
      <c r="BI345" s="138">
        <f t="shared" si="8"/>
        <v>0</v>
      </c>
      <c r="BJ345" s="15" t="s">
        <v>81</v>
      </c>
      <c r="BK345" s="138">
        <f t="shared" si="9"/>
        <v>1.82</v>
      </c>
      <c r="BL345" s="15" t="s">
        <v>622</v>
      </c>
      <c r="BM345" s="137" t="s">
        <v>642</v>
      </c>
    </row>
    <row r="346" spans="2:65" s="1" customFormat="1" ht="16.5" customHeight="1">
      <c r="B346" s="30"/>
      <c r="C346" s="126" t="s">
        <v>643</v>
      </c>
      <c r="D346" s="126" t="s">
        <v>133</v>
      </c>
      <c r="E346" s="127" t="s">
        <v>644</v>
      </c>
      <c r="F346" s="128" t="s">
        <v>645</v>
      </c>
      <c r="G346" s="129" t="s">
        <v>265</v>
      </c>
      <c r="H346" s="130">
        <v>1</v>
      </c>
      <c r="I346" s="131">
        <v>5000</v>
      </c>
      <c r="J346" s="132">
        <f t="shared" si="0"/>
        <v>5000</v>
      </c>
      <c r="K346" s="128" t="s">
        <v>137</v>
      </c>
      <c r="L346" s="30"/>
      <c r="M346" s="133" t="s">
        <v>1</v>
      </c>
      <c r="N346" s="134" t="s">
        <v>38</v>
      </c>
      <c r="P346" s="135">
        <f t="shared" si="1"/>
        <v>0</v>
      </c>
      <c r="Q346" s="135">
        <v>0</v>
      </c>
      <c r="R346" s="135">
        <f t="shared" si="2"/>
        <v>0</v>
      </c>
      <c r="S346" s="135">
        <v>0</v>
      </c>
      <c r="T346" s="136">
        <f t="shared" si="3"/>
        <v>0</v>
      </c>
      <c r="AR346" s="137" t="s">
        <v>622</v>
      </c>
      <c r="AT346" s="137" t="s">
        <v>133</v>
      </c>
      <c r="AU346" s="137" t="s">
        <v>83</v>
      </c>
      <c r="AY346" s="15" t="s">
        <v>130</v>
      </c>
      <c r="BE346" s="138">
        <f t="shared" si="4"/>
        <v>5000</v>
      </c>
      <c r="BF346" s="138">
        <f t="shared" si="5"/>
        <v>0</v>
      </c>
      <c r="BG346" s="138">
        <f t="shared" si="6"/>
        <v>0</v>
      </c>
      <c r="BH346" s="138">
        <f t="shared" si="7"/>
        <v>0</v>
      </c>
      <c r="BI346" s="138">
        <f t="shared" si="8"/>
        <v>0</v>
      </c>
      <c r="BJ346" s="15" t="s">
        <v>81</v>
      </c>
      <c r="BK346" s="138">
        <f t="shared" si="9"/>
        <v>5000</v>
      </c>
      <c r="BL346" s="15" t="s">
        <v>622</v>
      </c>
      <c r="BM346" s="137" t="s">
        <v>646</v>
      </c>
    </row>
    <row r="347" spans="2:65" s="1" customFormat="1" ht="16.5" customHeight="1">
      <c r="B347" s="30"/>
      <c r="C347" s="126" t="s">
        <v>647</v>
      </c>
      <c r="D347" s="126" t="s">
        <v>133</v>
      </c>
      <c r="E347" s="127" t="s">
        <v>648</v>
      </c>
      <c r="F347" s="128" t="s">
        <v>649</v>
      </c>
      <c r="G347" s="129" t="s">
        <v>265</v>
      </c>
      <c r="H347" s="130">
        <v>1</v>
      </c>
      <c r="I347" s="131">
        <v>5000</v>
      </c>
      <c r="J347" s="132">
        <f t="shared" si="0"/>
        <v>5000</v>
      </c>
      <c r="K347" s="128" t="s">
        <v>137</v>
      </c>
      <c r="L347" s="30"/>
      <c r="M347" s="133" t="s">
        <v>1</v>
      </c>
      <c r="N347" s="134" t="s">
        <v>38</v>
      </c>
      <c r="P347" s="135">
        <f t="shared" si="1"/>
        <v>0</v>
      </c>
      <c r="Q347" s="135">
        <v>0</v>
      </c>
      <c r="R347" s="135">
        <f t="shared" si="2"/>
        <v>0</v>
      </c>
      <c r="S347" s="135">
        <v>0</v>
      </c>
      <c r="T347" s="136">
        <f t="shared" si="3"/>
        <v>0</v>
      </c>
      <c r="AR347" s="137" t="s">
        <v>622</v>
      </c>
      <c r="AT347" s="137" t="s">
        <v>133</v>
      </c>
      <c r="AU347" s="137" t="s">
        <v>83</v>
      </c>
      <c r="AY347" s="15" t="s">
        <v>130</v>
      </c>
      <c r="BE347" s="138">
        <f t="shared" si="4"/>
        <v>5000</v>
      </c>
      <c r="BF347" s="138">
        <f t="shared" si="5"/>
        <v>0</v>
      </c>
      <c r="BG347" s="138">
        <f t="shared" si="6"/>
        <v>0</v>
      </c>
      <c r="BH347" s="138">
        <f t="shared" si="7"/>
        <v>0</v>
      </c>
      <c r="BI347" s="138">
        <f t="shared" si="8"/>
        <v>0</v>
      </c>
      <c r="BJ347" s="15" t="s">
        <v>81</v>
      </c>
      <c r="BK347" s="138">
        <f t="shared" si="9"/>
        <v>5000</v>
      </c>
      <c r="BL347" s="15" t="s">
        <v>622</v>
      </c>
      <c r="BM347" s="137" t="s">
        <v>650</v>
      </c>
    </row>
    <row r="348" spans="2:65" s="1" customFormat="1" ht="16.5" customHeight="1">
      <c r="B348" s="30"/>
      <c r="C348" s="126" t="s">
        <v>651</v>
      </c>
      <c r="D348" s="126" t="s">
        <v>133</v>
      </c>
      <c r="E348" s="127" t="s">
        <v>652</v>
      </c>
      <c r="F348" s="128" t="s">
        <v>653</v>
      </c>
      <c r="G348" s="129" t="s">
        <v>265</v>
      </c>
      <c r="H348" s="130">
        <v>1</v>
      </c>
      <c r="I348" s="131">
        <v>5000</v>
      </c>
      <c r="J348" s="132">
        <f t="shared" si="0"/>
        <v>5000</v>
      </c>
      <c r="K348" s="128" t="s">
        <v>137</v>
      </c>
      <c r="L348" s="30"/>
      <c r="M348" s="133" t="s">
        <v>1</v>
      </c>
      <c r="N348" s="134" t="s">
        <v>38</v>
      </c>
      <c r="P348" s="135">
        <f t="shared" si="1"/>
        <v>0</v>
      </c>
      <c r="Q348" s="135">
        <v>0</v>
      </c>
      <c r="R348" s="135">
        <f t="shared" si="2"/>
        <v>0</v>
      </c>
      <c r="S348" s="135">
        <v>0</v>
      </c>
      <c r="T348" s="136">
        <f t="shared" si="3"/>
        <v>0</v>
      </c>
      <c r="AR348" s="137" t="s">
        <v>622</v>
      </c>
      <c r="AT348" s="137" t="s">
        <v>133</v>
      </c>
      <c r="AU348" s="137" t="s">
        <v>83</v>
      </c>
      <c r="AY348" s="15" t="s">
        <v>130</v>
      </c>
      <c r="BE348" s="138">
        <f t="shared" si="4"/>
        <v>5000</v>
      </c>
      <c r="BF348" s="138">
        <f t="shared" si="5"/>
        <v>0</v>
      </c>
      <c r="BG348" s="138">
        <f t="shared" si="6"/>
        <v>0</v>
      </c>
      <c r="BH348" s="138">
        <f t="shared" si="7"/>
        <v>0</v>
      </c>
      <c r="BI348" s="138">
        <f t="shared" si="8"/>
        <v>0</v>
      </c>
      <c r="BJ348" s="15" t="s">
        <v>81</v>
      </c>
      <c r="BK348" s="138">
        <f t="shared" si="9"/>
        <v>5000</v>
      </c>
      <c r="BL348" s="15" t="s">
        <v>622</v>
      </c>
      <c r="BM348" s="137" t="s">
        <v>654</v>
      </c>
    </row>
    <row r="349" spans="2:65" s="1" customFormat="1" ht="24.2" customHeight="1">
      <c r="B349" s="30"/>
      <c r="C349" s="126" t="s">
        <v>655</v>
      </c>
      <c r="D349" s="126" t="s">
        <v>133</v>
      </c>
      <c r="E349" s="127" t="s">
        <v>656</v>
      </c>
      <c r="F349" s="128" t="s">
        <v>657</v>
      </c>
      <c r="G349" s="129" t="s">
        <v>265</v>
      </c>
      <c r="H349" s="130">
        <v>1</v>
      </c>
      <c r="I349" s="131">
        <v>75000</v>
      </c>
      <c r="J349" s="132">
        <f t="shared" si="0"/>
        <v>75000</v>
      </c>
      <c r="K349" s="128" t="s">
        <v>137</v>
      </c>
      <c r="L349" s="30"/>
      <c r="M349" s="165" t="s">
        <v>1</v>
      </c>
      <c r="N349" s="166" t="s">
        <v>38</v>
      </c>
      <c r="O349" s="167"/>
      <c r="P349" s="168">
        <f t="shared" si="1"/>
        <v>0</v>
      </c>
      <c r="Q349" s="168">
        <v>0</v>
      </c>
      <c r="R349" s="168">
        <f t="shared" si="2"/>
        <v>0</v>
      </c>
      <c r="S349" s="168">
        <v>0</v>
      </c>
      <c r="T349" s="169">
        <f t="shared" si="3"/>
        <v>0</v>
      </c>
      <c r="AR349" s="137" t="s">
        <v>622</v>
      </c>
      <c r="AT349" s="137" t="s">
        <v>133</v>
      </c>
      <c r="AU349" s="137" t="s">
        <v>83</v>
      </c>
      <c r="AY349" s="15" t="s">
        <v>130</v>
      </c>
      <c r="BE349" s="138">
        <f t="shared" si="4"/>
        <v>75000</v>
      </c>
      <c r="BF349" s="138">
        <f t="shared" si="5"/>
        <v>0</v>
      </c>
      <c r="BG349" s="138">
        <f t="shared" si="6"/>
        <v>0</v>
      </c>
      <c r="BH349" s="138">
        <f t="shared" si="7"/>
        <v>0</v>
      </c>
      <c r="BI349" s="138">
        <f t="shared" si="8"/>
        <v>0</v>
      </c>
      <c r="BJ349" s="15" t="s">
        <v>81</v>
      </c>
      <c r="BK349" s="138">
        <f t="shared" si="9"/>
        <v>75000</v>
      </c>
      <c r="BL349" s="15" t="s">
        <v>622</v>
      </c>
      <c r="BM349" s="137" t="s">
        <v>658</v>
      </c>
    </row>
    <row r="350" spans="2:65" s="1" customFormat="1" ht="6.95" customHeight="1">
      <c r="B350" s="41"/>
      <c r="C350" s="42"/>
      <c r="D350" s="42"/>
      <c r="E350" s="42"/>
      <c r="F350" s="42"/>
      <c r="G350" s="42"/>
      <c r="H350" s="42"/>
      <c r="I350" s="42"/>
      <c r="J350" s="42"/>
      <c r="K350" s="42"/>
      <c r="L350" s="30"/>
    </row>
  </sheetData>
  <sheetProtection algorithmName="SHA-512" hashValue="zYER0eKmFarNHBwQUCRzerD/nXf9SXbzpaGJ4upsIEmtjKucpF0dgqMWEdNQo5+LJ7bcKAxxFSnIcUqArIbC1A==" saltValue="alVmaacFGdraWOQFFIOHj+C2QyliaYxovJ49or/wPE3uGqwxSiv59Pv0Bzf8OZ0qnnIX2Ebi9xbr3uPIXweC3A==" spinCount="100000" sheet="1" objects="1" scenarios="1" formatColumns="0" formatRows="0" autoFilter="0"/>
  <autoFilter ref="C138:K349" xr:uid="{00000000-0009-0000-0000-000001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UHK-FIM  1 - SO-01-Vlastn...</vt:lpstr>
      <vt:lpstr>'Rekapitulace stavby'!Názvy_tisku</vt:lpstr>
      <vt:lpstr>'UHK-FIM  1 - SO-01-Vlastn...'!Názvy_tisku</vt:lpstr>
      <vt:lpstr>'Rekapitulace stavby'!Oblast_tisku</vt:lpstr>
      <vt:lpstr>'UHK-FIM  1 - SO-01-Vlastn...'!Oblast_tisku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Bc. Pavel  Struhař</cp:lastModifiedBy>
  <dcterms:created xsi:type="dcterms:W3CDTF">2022-09-28T08:37:12Z</dcterms:created>
  <dcterms:modified xsi:type="dcterms:W3CDTF">2022-10-24T06:06:07Z</dcterms:modified>
</cp:coreProperties>
</file>