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28680" yWindow="65416" windowWidth="29040" windowHeight="15840" firstSheet="1" activeTab="1"/>
  </bookViews>
  <sheets>
    <sheet name="Rekapitulace stavby" sheetId="1" state="veryHidden" r:id="rId1"/>
    <sheet name="1.NP - Kompletní moderniz..." sheetId="2" r:id="rId2"/>
  </sheets>
  <definedNames>
    <definedName name="_xlnm._FilterDatabase" localSheetId="1" hidden="1">'1.NP - Kompletní moderniz...'!$C$131:$K$306</definedName>
    <definedName name="_xlnm.Print_Area" localSheetId="1">'1.NP - Kompletní moderniz...'!$C$4:$J$39,'1.NP - Kompletní moderniz...'!$C$50:$J$76,'1.NP - Kompletní moderniz...'!$C$82:$J$113,'1.NP - Kompletní moderniz...'!$C$119:$J$306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'1.NP - Kompletní moderniz...'!$131:$131</definedName>
  </definedNames>
  <calcPr calcId="191029"/>
  <extLst/>
</workbook>
</file>

<file path=xl/sharedStrings.xml><?xml version="1.0" encoding="utf-8"?>
<sst xmlns="http://schemas.openxmlformats.org/spreadsheetml/2006/main" count="2398" uniqueCount="705">
  <si>
    <t>Export Komplet</t>
  </si>
  <si>
    <t/>
  </si>
  <si>
    <t>2.0</t>
  </si>
  <si>
    <t>ZAMOK</t>
  </si>
  <si>
    <t>False</t>
  </si>
  <si>
    <t>{8872850a-42cf-4315-9435-d823e4373995}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</si>
  <si>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</si>
  <si>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</si>
  <si>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</si>
  <si>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</si>
  <si>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</si>
  <si>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</si>
  <si>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</si>
  <si>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</si>
  <si>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IPP-UK-SOCIALKY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</si>
  <si>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</si>
  <si>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</si>
  <si>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sociálního zázemí Univerzity Hradec Králové, budovy fakulty informatiky a managmentu</t>
  </si>
  <si>
    <t>KSO:</t>
  </si>
  <si>
    <t>CC-CZ:</t>
  </si>
  <si>
    <t>Místo:</t>
  </si>
  <si>
    <t>Hradecká 1249/6, 500 03 Hradec Králové</t>
  </si>
  <si>
    <t>Datum:</t>
  </si>
  <si>
    <t>11. 3. 2021</t>
  </si>
  <si>
    <t>Zadavatel:</t>
  </si>
  <si>
    <t>IČ:</t>
  </si>
  <si>
    <t>UHK-Hradecká 1249/6, 500 03 Hradec Králové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</si>
  <si>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</si>
  <si>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</si>
  <si>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</si>
  <si>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</si>
  <si>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</si>
  <si>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</si>
  <si>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</si>
  <si>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</si>
  <si>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 xml:space="preserve">Výkazy výměr (též Soupis prací a dodávek včetně nabídkového ocenění):
Výkaz výměr je zpracován v souladu s vyhláškou. č.169/2016 Sb. celková množství u jednotlivých položek (kusy, metry) byla odměřena a sečtena ručně a digitálně z výkresů. Při vyplňování výkazu výměr je nutné respektovat dále uvedené pokyny:
1) Při zpracování nabídky je nutné využít všech částí (dílů) projektu pro provádění stavby zák. č. 134/2016 Sb. (§92) a vyhlášky  č. 169/2016 Sb. (§2) , tj. technické zprávy, seznamu pozic, všech výkresů, tabulek a specifikací materiálů.
2) Součástí nabídkové ceny musí být veškeré náklady, aby cena byla konečná a zahrnovala celou dodávku a montáž.
3) Každá uchazečem vyplněná položka musí obsahovat veškeré technicky a logicky dovoditelné součásti dodávky a montáže (včetně údajů o podmínkách a úhradě licencí potřebných SW).
4) Dodávky a montáže uvedené v nabídce musí být, včetně veškerého souvisejícího doplňkového, podružného a montážního materiálu, tak, aby celé zařízení bylo funkční a splňovalo všechny předpisy, které se na ně vztahují.
5) Označení výrobků konkrétním výrobcem v projektu pro provádění stavby vyjadřuje standard požadované kvality (zák. č. 134/2016 Sb, §182).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dodavatele).,
6) Uvedené jednotkové a celkové ceny jsou ceny včetně montáže.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</si>
  <si>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</si>
  <si>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</si>
  <si>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</si>
  <si>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</si>
  <si>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</si>
  <si>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</si>
  <si>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</si>
  <si>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</si>
  <si>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</si>
  <si>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</si>
  <si>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</si>
  <si>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</si>
  <si>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</si>
  <si>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</si>
  <si>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</si>
  <si>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</si>
  <si>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</si>
  <si>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</si>
  <si>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</si>
  <si>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</si>
  <si>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</si>
  <si>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</si>
  <si>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</si>
  <si>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</si>
  <si>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</si>
  <si>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</si>
  <si>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</si>
  <si>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</si>
  <si>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</si>
  <si>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</si>
  <si>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</si>
  <si>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</si>
  <si>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</si>
  <si>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</si>
  <si>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</si>
  <si>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</si>
  <si>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</si>
  <si>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</si>
  <si>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</si>
  <si>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</si>
  <si>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</si>
  <si>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</si>
  <si>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</si>
  <si>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</si>
  <si>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</si>
  <si>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1.NP</t>
  </si>
  <si>
    <t xml:space="preserve">Kompletní modernizace stávajících sociálních zázemí </t>
  </si>
  <si>
    <t>STA</t>
  </si>
  <si>
    <t>1</t>
  </si>
  <si>
    <t>{ee36ec32-f06b-4d82-beac-c8f332e47844}</t>
  </si>
  <si>
    <t>2</t>
  </si>
  <si>
    <t>KRYCÍ LIST SOUPISU PRACÍ</t>
  </si>
  <si>
    <t>Objekt:</t>
  </si>
  <si>
    <t xml:space="preserve">1.NP - Kompletní modernizace stávajících sociálních zázemí </t>
  </si>
  <si>
    <t xml:space="preserve">Výkazy výměr (též Soupis prací a dodávek včetně nabídkového ocenění): Výkaz výměr je zpracován v souladu s vyhláškou. č.169/2016 Sb. celková množství u jednotlivých položek (kusy, metry) byla odměřena a sečtena ručně a digitálně z výkresů. Při vyplňování výkazu výměr je nutné respektovat dále uvedené pokyny: 1) Při zpracování nabídky je nutné využít všech částí (dílů) projektu pro provádění stavby zák. č. 134/2016 Sb. (§92) a vyhlášky  č. 169/2016 Sb. (§2) , tj. technické zprávy, seznamu pozic, všech výkresů, tabulek a specifikací materiálů. 2) Součástí nabídkové ceny musí být veškeré náklady, aby cena byla konečná a zahrnovala celou dodávku a montáž. 3) Každá uchazečem vyplněná položka musí obsahovat veškeré technicky a logicky dovoditelné součásti dodávky a montáže (včetně údajů o podmínkách a úhradě licencí potřebných SW). 4) Dodávky a montáže uvedené v nabídce musí být, včetně veškerého souvisejícího doplňkového, podružného a montážního materiálu, tak, aby celé zařízení bylo funkční a splňovalo všechny předpisy, které se na ně vztahují. 5) Označení výrobků konkrétním výrobcem v projektu pro provádění stavby vyjadřuje standard požadované kvality (zák. č. 134/2016 Sb, §182).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dodavatele)., 6) Uvedené jednotkové a celkové ceny jsou ceny včetně montáže.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</si>
  <si>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</si>
  <si>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</si>
  <si>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</si>
  <si>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</si>
  <si>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</si>
  <si>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</si>
  <si>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</si>
  <si>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</si>
  <si>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</si>
  <si>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</si>
  <si>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</si>
  <si>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</si>
  <si>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</si>
  <si>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</si>
  <si>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</si>
  <si>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</si>
  <si>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</si>
  <si>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</si>
  <si>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</si>
  <si>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</si>
  <si>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</si>
  <si>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</si>
  <si>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</si>
  <si>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</si>
  <si>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</si>
  <si>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</si>
  <si>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</si>
  <si>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</si>
  <si>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</si>
  <si>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</si>
  <si>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</si>
  <si>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</si>
  <si>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</si>
  <si>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</si>
  <si>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</si>
  <si>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</si>
  <si>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</si>
  <si>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</si>
  <si>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</si>
  <si>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</si>
  <si>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612315223</t>
  </si>
  <si>
    <t>Vápenná štuková omítka malých ploch do 1,0 m2 na stěnách</t>
  </si>
  <si>
    <t>kus</t>
  </si>
  <si>
    <t>4</t>
  </si>
  <si>
    <t>1691486565</t>
  </si>
  <si>
    <t>VV</t>
  </si>
  <si>
    <t>10 "lokální opravy kolem nových zárubní ze strany chodby</t>
  </si>
  <si>
    <t>631312121</t>
  </si>
  <si>
    <t>Doplnění dosavadních mazanin betonem prostým plochy do 4 m2 tloušťky do 80 mm</t>
  </si>
  <si>
    <t>m3</t>
  </si>
  <si>
    <t>-999328733</t>
  </si>
  <si>
    <t>4,88</t>
  </si>
  <si>
    <t>9</t>
  </si>
  <si>
    <t>Ostatní konstrukce a práce-bourání</t>
  </si>
  <si>
    <t>3</t>
  </si>
  <si>
    <t>949101111</t>
  </si>
  <si>
    <t>Lešení pomocné pro objekty pozemních staveb s lešeňovou podlahou v do 1,9 m zatížení do 150 kg/m2</t>
  </si>
  <si>
    <t>m2</t>
  </si>
  <si>
    <t>-1586467582</t>
  </si>
  <si>
    <t>952901111</t>
  </si>
  <si>
    <t>Vyčištění budov bytové a občanské výstavby při výšce podlaží do 4 m</t>
  </si>
  <si>
    <t>157573676</t>
  </si>
  <si>
    <t>5</t>
  </si>
  <si>
    <t>965043341</t>
  </si>
  <si>
    <t>Bourání podkladů pod dlažby betonových s potěrem nebo teracem tl do 100 mm pl přes 4 m2</t>
  </si>
  <si>
    <t>810966541</t>
  </si>
  <si>
    <t>61*0,08 "sávající dlažba s nesoudržným podkladem</t>
  </si>
  <si>
    <t>965049111</t>
  </si>
  <si>
    <t>Příplatek k bourání betonových mazanin za bourání mazanin se svařovanou sítí tl do 100 mm</t>
  </si>
  <si>
    <t>339445725</t>
  </si>
  <si>
    <t>7</t>
  </si>
  <si>
    <t>968062455</t>
  </si>
  <si>
    <t>Vybourání dřevěných dveřních zárubní pl do 2 m2</t>
  </si>
  <si>
    <t>699762155</t>
  </si>
  <si>
    <t xml:space="preserve">20 " pro montáž nových obkladů </t>
  </si>
  <si>
    <t>8</t>
  </si>
  <si>
    <t>978059541</t>
  </si>
  <si>
    <t>Odsekání a odebrání obkladů stěn z vnitřních obkládaček plochy přes 1 m2</t>
  </si>
  <si>
    <t>519183542</t>
  </si>
  <si>
    <t>997</t>
  </si>
  <si>
    <t>Přesun sutě</t>
  </si>
  <si>
    <t>997013212</t>
  </si>
  <si>
    <t>Vnitrostaveništní doprava suti a vybouraných hmot pro budovy v do 9 m ručně</t>
  </si>
  <si>
    <t>t</t>
  </si>
  <si>
    <t>-765399306</t>
  </si>
  <si>
    <t>10</t>
  </si>
  <si>
    <t>997013219</t>
  </si>
  <si>
    <t>Příplatek k vnitrostaveništní dopravě suti a vybouraných hmot za zvětšenou dopravu suti ZKD 10 m</t>
  </si>
  <si>
    <t>1873777833</t>
  </si>
  <si>
    <t>30,63*5 'Přepočtené koeficientem množství</t>
  </si>
  <si>
    <t>11</t>
  </si>
  <si>
    <t>997013501</t>
  </si>
  <si>
    <t>Odvoz suti a vybouraných hmot na skládku nebo meziskládku do 1 km se složením</t>
  </si>
  <si>
    <t>1211975012</t>
  </si>
  <si>
    <t>12</t>
  </si>
  <si>
    <t>997013509</t>
  </si>
  <si>
    <t>Příplatek k odvozu suti a vybouraných hmot na skládku ZKD 1 km přes 1 km</t>
  </si>
  <si>
    <t>-641190753</t>
  </si>
  <si>
    <t>30,63*19 'Přepočtené koeficientem množství</t>
  </si>
  <si>
    <t>13</t>
  </si>
  <si>
    <t>997013631</t>
  </si>
  <si>
    <t>Poplatek za uložení na skládce (skládkovné) stavebního odpadu směsného kód odpadu 17 09 04</t>
  </si>
  <si>
    <t>672518987</t>
  </si>
  <si>
    <t>998</t>
  </si>
  <si>
    <t>Přesun hmot</t>
  </si>
  <si>
    <t>14</t>
  </si>
  <si>
    <t>998018002</t>
  </si>
  <si>
    <t>Přesun hmot ruční pro budovy v do 12 m</t>
  </si>
  <si>
    <t>1696554126</t>
  </si>
  <si>
    <t>998018011</t>
  </si>
  <si>
    <t>Příplatek k ručnímu přesunu hmot pro budovy za zvětšený přesun ZKD 100 m</t>
  </si>
  <si>
    <t>1214595584</t>
  </si>
  <si>
    <t>PSV</t>
  </si>
  <si>
    <t>Práce a dodávky PSV</t>
  </si>
  <si>
    <t>721</t>
  </si>
  <si>
    <t>Zdravotechnika - vnitřní kanalizace</t>
  </si>
  <si>
    <t>16</t>
  </si>
  <si>
    <t>721173724</t>
  </si>
  <si>
    <t>Potrubí kanalizační z PE připojovací DN 70</t>
  </si>
  <si>
    <t>m</t>
  </si>
  <si>
    <t>-1255906448</t>
  </si>
  <si>
    <t>17</t>
  </si>
  <si>
    <t>721194107</t>
  </si>
  <si>
    <t>Vyvedení a upevnění odpadních výpustek DN 70</t>
  </si>
  <si>
    <t>-1555888518</t>
  </si>
  <si>
    <t>18</t>
  </si>
  <si>
    <t>721211403</t>
  </si>
  <si>
    <t>Vpusť podlahová s vodorovným odtokem DN 50/75 s kulovým kloubem</t>
  </si>
  <si>
    <t>792198235</t>
  </si>
  <si>
    <t>19</t>
  </si>
  <si>
    <t>721290111</t>
  </si>
  <si>
    <t>Zkouška těsnosti potrubí kanalizace vodou do DN 125</t>
  </si>
  <si>
    <t>-653375107</t>
  </si>
  <si>
    <t>20</t>
  </si>
  <si>
    <t>998721102</t>
  </si>
  <si>
    <t>Přesun hmot tonážní pro vnitřní kanalizace v objektech v do 12 m</t>
  </si>
  <si>
    <t>-1135960779</t>
  </si>
  <si>
    <t>998721181</t>
  </si>
  <si>
    <t>Příplatek k přesunu hmot tonážní 721 prováděný bez použití mechanizace</t>
  </si>
  <si>
    <t>1995414962</t>
  </si>
  <si>
    <t>725</t>
  </si>
  <si>
    <t>Zdravotechnika - zařizovací předměty</t>
  </si>
  <si>
    <t>22</t>
  </si>
  <si>
    <t>725110811</t>
  </si>
  <si>
    <t>Demontáž klozetů splachovací s nádrží</t>
  </si>
  <si>
    <t>soubor</t>
  </si>
  <si>
    <t>-828117482</t>
  </si>
  <si>
    <t>23</t>
  </si>
  <si>
    <t>725112022</t>
  </si>
  <si>
    <t>Klozet keramický závěsný na nosné stěny s hlubokým splachováním odpad vodorovný</t>
  </si>
  <si>
    <t>1029212947</t>
  </si>
  <si>
    <t>24</t>
  </si>
  <si>
    <t>M</t>
  </si>
  <si>
    <t>55167381</t>
  </si>
  <si>
    <t>sedátko klozetové duroplastové bílé s poklopem</t>
  </si>
  <si>
    <t>32</t>
  </si>
  <si>
    <t>1090977772</t>
  </si>
  <si>
    <t>25</t>
  </si>
  <si>
    <t>55281794</t>
  </si>
  <si>
    <t>tlačítko pro ovládání WC zepředu plast dvě množství vody 246x164mm</t>
  </si>
  <si>
    <t>-937562872</t>
  </si>
  <si>
    <t>26</t>
  </si>
  <si>
    <t>726191001</t>
  </si>
  <si>
    <t>Zvukoizolační souprava pro klozet a bidet</t>
  </si>
  <si>
    <t>-1645949094</t>
  </si>
  <si>
    <t>27</t>
  </si>
  <si>
    <t>725121523</t>
  </si>
  <si>
    <t>Pisoárový záchodek automatický pro bateriové napájení</t>
  </si>
  <si>
    <t>-1615619025</t>
  </si>
  <si>
    <t>28</t>
  </si>
  <si>
    <t>725130811</t>
  </si>
  <si>
    <t>Demontáž pisoárových stání s nádrží jednodílných</t>
  </si>
  <si>
    <t>257815940</t>
  </si>
  <si>
    <t>29</t>
  </si>
  <si>
    <t>725210821</t>
  </si>
  <si>
    <t>Demontáž umyvadel bez výtokových armatur</t>
  </si>
  <si>
    <t>-1554300341</t>
  </si>
  <si>
    <t>30</t>
  </si>
  <si>
    <t>725211617</t>
  </si>
  <si>
    <t>Umyvadlo keramické bílé šířky 600 mm s krytem na sifon připevněné na stěnu šrouby</t>
  </si>
  <si>
    <t>-1087492335</t>
  </si>
  <si>
    <t>31</t>
  </si>
  <si>
    <t>725211681</t>
  </si>
  <si>
    <t>Umyvadlo keramické bílé zdravotní šířky 640 mm připevněné na stěnu šrouby</t>
  </si>
  <si>
    <t>-375713453</t>
  </si>
  <si>
    <t>725230811</t>
  </si>
  <si>
    <t>Demontáž bidetů diturvitových</t>
  </si>
  <si>
    <t>2090429990</t>
  </si>
  <si>
    <t>33</t>
  </si>
  <si>
    <t>725231203</t>
  </si>
  <si>
    <t>Bidet bez armatur výtokových keramický závěsný se zápachovou uzávěrkou</t>
  </si>
  <si>
    <t>199192874</t>
  </si>
  <si>
    <t>34</t>
  </si>
  <si>
    <t>1292146194</t>
  </si>
  <si>
    <t>35</t>
  </si>
  <si>
    <t>7252915R1</t>
  </si>
  <si>
    <t>Doplňky zařízení koupelen a záchodů dávkovač tekutého mýdla nerez</t>
  </si>
  <si>
    <t>-1156064189</t>
  </si>
  <si>
    <t>36</t>
  </si>
  <si>
    <t>725291621</t>
  </si>
  <si>
    <t>Doplňky zařízení koupelen a záchodů nerezové zásobník toaletních papírů</t>
  </si>
  <si>
    <t>-1976578140</t>
  </si>
  <si>
    <t>37</t>
  </si>
  <si>
    <t>725291631</t>
  </si>
  <si>
    <t>Doplňky zařízení koupelen a záchodů nerezové zásobník papírových ručníků</t>
  </si>
  <si>
    <t>279166145</t>
  </si>
  <si>
    <t>38</t>
  </si>
  <si>
    <t>7252916R2</t>
  </si>
  <si>
    <t>Doplňky zařízení koupelen a záchodů elektrický osoušeč rukou bezdotykový nerez odolný proti vandalismu</t>
  </si>
  <si>
    <t>-2015305025</t>
  </si>
  <si>
    <t>39</t>
  </si>
  <si>
    <t>7252916R5</t>
  </si>
  <si>
    <t>Doplňky zařízení koupelen a záchodů zásobník na hygienické potřeby (nerez)</t>
  </si>
  <si>
    <t>1489697829</t>
  </si>
  <si>
    <t>40</t>
  </si>
  <si>
    <t>7252916R6</t>
  </si>
  <si>
    <t xml:space="preserve">Doplňky zařízení koupelen a záchodů zrcadlo 600/600mm </t>
  </si>
  <si>
    <t>-1465252711</t>
  </si>
  <si>
    <t>41</t>
  </si>
  <si>
    <t>7252916R7</t>
  </si>
  <si>
    <t xml:space="preserve">Doplňky zařízení koupelen a záchodů bezbariérové zrcadlo s pákou </t>
  </si>
  <si>
    <t>1743331612</t>
  </si>
  <si>
    <t>42</t>
  </si>
  <si>
    <t>7252916R8</t>
  </si>
  <si>
    <t>Doplňky zařízení koupelen a záchodů háček na oblečení (nerez)</t>
  </si>
  <si>
    <t>964823340</t>
  </si>
  <si>
    <t>43</t>
  </si>
  <si>
    <t>725291721</t>
  </si>
  <si>
    <t>Doplňky zařízení koupelen a záchodů smaltované madlo krakorcové sklopné dl 550 mm</t>
  </si>
  <si>
    <t>1770783312</t>
  </si>
  <si>
    <t>44</t>
  </si>
  <si>
    <t>725291722</t>
  </si>
  <si>
    <t>Doplňky zařízení koupelen a záchodů smaltované madlo krakorcové sklopné dl 834 mm</t>
  </si>
  <si>
    <t>1343520053</t>
  </si>
  <si>
    <t>45</t>
  </si>
  <si>
    <t>725590812</t>
  </si>
  <si>
    <t>Přemístění vnitrostaveništní demontovaných zařizovacích předmětů v objektech výšky do 12 m</t>
  </si>
  <si>
    <t>-937205906</t>
  </si>
  <si>
    <t>46</t>
  </si>
  <si>
    <t>725822642</t>
  </si>
  <si>
    <t>Baterie umyvadlová automatická senzorová s přívodem teplé a studené vody</t>
  </si>
  <si>
    <t>1588640296</t>
  </si>
  <si>
    <t>47</t>
  </si>
  <si>
    <t>725823121</t>
  </si>
  <si>
    <t>Baterie bidetové stojánkové klasické bez výpusti</t>
  </si>
  <si>
    <t>-466122617</t>
  </si>
  <si>
    <t>48</t>
  </si>
  <si>
    <t>725861312</t>
  </si>
  <si>
    <t xml:space="preserve">Zápachová uzávěrka pro umyvadlo DN 40 </t>
  </si>
  <si>
    <t>1342612463</t>
  </si>
  <si>
    <t>49</t>
  </si>
  <si>
    <t>725865501</t>
  </si>
  <si>
    <t>Odpadní souprava DN 40/50 se zápachovou uzávěrkou</t>
  </si>
  <si>
    <t>212099447</t>
  </si>
  <si>
    <t>50</t>
  </si>
  <si>
    <t>725980123</t>
  </si>
  <si>
    <t>Dvířka 30/30</t>
  </si>
  <si>
    <t>-256696761</t>
  </si>
  <si>
    <t>51</t>
  </si>
  <si>
    <t>998725102</t>
  </si>
  <si>
    <t>Přesun hmot tonážní pro zařizovací předměty v objektech v do 12 m</t>
  </si>
  <si>
    <t>-1111949046</t>
  </si>
  <si>
    <t>52</t>
  </si>
  <si>
    <t>998725181</t>
  </si>
  <si>
    <t>Příplatek k přesunu hmot tonážní 725 prováděný bez použití mechanizace</t>
  </si>
  <si>
    <t>559889099</t>
  </si>
  <si>
    <t>751</t>
  </si>
  <si>
    <t>Vzduchotechnika</t>
  </si>
  <si>
    <t>53</t>
  </si>
  <si>
    <t>751322011</t>
  </si>
  <si>
    <t>Mtž talířového ventilu D do 100 mm</t>
  </si>
  <si>
    <t>-177803210</t>
  </si>
  <si>
    <t>54</t>
  </si>
  <si>
    <t>42972201</t>
  </si>
  <si>
    <t>talířový ventil pro přívod a odvod vzduchu plastový D 100mm</t>
  </si>
  <si>
    <t>-1336809219</t>
  </si>
  <si>
    <t>55</t>
  </si>
  <si>
    <t>751322811</t>
  </si>
  <si>
    <t>Demontáž talířového ventilu D do 200 mm</t>
  </si>
  <si>
    <t>19851993</t>
  </si>
  <si>
    <t>56</t>
  </si>
  <si>
    <t>998751101</t>
  </si>
  <si>
    <t>Přesun hmot tonážní pro vzduchotechniku v objektech v do 12 m</t>
  </si>
  <si>
    <t>1340505305</t>
  </si>
  <si>
    <t>57</t>
  </si>
  <si>
    <t>998751181</t>
  </si>
  <si>
    <t>Příplatek k přesunu hmot tonážní 751 prováděný bez použití mechanizace</t>
  </si>
  <si>
    <t>1237196169</t>
  </si>
  <si>
    <t>763</t>
  </si>
  <si>
    <t>Konstrukce suché výstavby</t>
  </si>
  <si>
    <t>58</t>
  </si>
  <si>
    <t>763135811</t>
  </si>
  <si>
    <t>Demontáž podhledu sádrokartonového kazetového na roštu viditelném</t>
  </si>
  <si>
    <t>-1947508764</t>
  </si>
  <si>
    <t>59</t>
  </si>
  <si>
    <t>763135881</t>
  </si>
  <si>
    <t>Demontáž kazet sádrokartonového podhledu</t>
  </si>
  <si>
    <t>791835795</t>
  </si>
  <si>
    <t>60</t>
  </si>
  <si>
    <t>763172322</t>
  </si>
  <si>
    <t>Montáž dvířek revizních jednoplášťových SDK kcí vel. 300x300 mm pro příčky a předsazené stěny</t>
  </si>
  <si>
    <t>-1643172080</t>
  </si>
  <si>
    <t>61</t>
  </si>
  <si>
    <t>59030711</t>
  </si>
  <si>
    <t>dvířka revizní jednokřídlá s automatickým zámkem 300x300mm</t>
  </si>
  <si>
    <t>1517049261</t>
  </si>
  <si>
    <t>62</t>
  </si>
  <si>
    <t>763411116</t>
  </si>
  <si>
    <t>Sanitární příčky do mokrého prostředí, kompaktní desky tl 13 mm</t>
  </si>
  <si>
    <t>-17712086</t>
  </si>
  <si>
    <t>63</t>
  </si>
  <si>
    <t>763411126</t>
  </si>
  <si>
    <t>Dveře sanitárních příček, kompaktní desky tl 13 mm, š do 800 mm, v do 2000 mm</t>
  </si>
  <si>
    <t>1041753795</t>
  </si>
  <si>
    <t>64</t>
  </si>
  <si>
    <t>763411216</t>
  </si>
  <si>
    <t>Dělící přepážky k pisoárům, kompaktní desky tl 13 mm</t>
  </si>
  <si>
    <t>1684389962</t>
  </si>
  <si>
    <t>65</t>
  </si>
  <si>
    <t>763431001</t>
  </si>
  <si>
    <t>Montáž minerálního podhledu s vyjímatelnými panely vel. do 0,36 m2 na zavěšený viditelný rošt</t>
  </si>
  <si>
    <t>2009217952</t>
  </si>
  <si>
    <t>66</t>
  </si>
  <si>
    <t>59036517</t>
  </si>
  <si>
    <t>deska podhledová minerální rovná bílá jemně texturovaná bez perforace zvuková pohltivá tlumivá 19x600x600mm</t>
  </si>
  <si>
    <t>2033067195</t>
  </si>
  <si>
    <t>60,810*1,1</t>
  </si>
  <si>
    <t>67</t>
  </si>
  <si>
    <t>998763302</t>
  </si>
  <si>
    <t>Přesun hmot tonážní pro sádrokartonové konstrukce v objektech v do 12 m</t>
  </si>
  <si>
    <t>-348680321</t>
  </si>
  <si>
    <t>68</t>
  </si>
  <si>
    <t>998763381</t>
  </si>
  <si>
    <t>Příplatek k přesunu hmot tonážní 763 SDK prováděný bez použití mechanizace</t>
  </si>
  <si>
    <t>1765642068</t>
  </si>
  <si>
    <t>766</t>
  </si>
  <si>
    <t>Konstrukce truhlářské</t>
  </si>
  <si>
    <t>69</t>
  </si>
  <si>
    <t>766111820</t>
  </si>
  <si>
    <t>Demontáž truhlářských stěn dřevěných plných</t>
  </si>
  <si>
    <t>617259779</t>
  </si>
  <si>
    <t>8*2+25,9 "stávající dělící příčky</t>
  </si>
  <si>
    <t>70</t>
  </si>
  <si>
    <t>766660171</t>
  </si>
  <si>
    <t>Montáž dveřních křídel otvíravých jednokřídlových š do 0,8 m do obložkové zárubně</t>
  </si>
  <si>
    <t>-297130429</t>
  </si>
  <si>
    <t>71</t>
  </si>
  <si>
    <t>MSN.0027429.URS</t>
  </si>
  <si>
    <t>dveře interiérové jednokřídlé plné, voština, CPL deluxe, 70x197</t>
  </si>
  <si>
    <t>78853206</t>
  </si>
  <si>
    <t>72</t>
  </si>
  <si>
    <t>MSN.0027430.URS</t>
  </si>
  <si>
    <t>dveře interiérové jednokřídlé plné, voština, CPL deluxe, 80x197</t>
  </si>
  <si>
    <t>1075100180</t>
  </si>
  <si>
    <t>73</t>
  </si>
  <si>
    <t>766660172</t>
  </si>
  <si>
    <t>Montáž dveřních křídel otvíravých jednokřídlových š přes 0,8 m do obložkové zárubně</t>
  </si>
  <si>
    <t>207659643</t>
  </si>
  <si>
    <t>74</t>
  </si>
  <si>
    <t>MSN.0027431.URS</t>
  </si>
  <si>
    <t>dveře interiérové jednokřídlé plné, voština, CPL deluxe, 90x197</t>
  </si>
  <si>
    <t>2105182592</t>
  </si>
  <si>
    <t>75</t>
  </si>
  <si>
    <t>766660716</t>
  </si>
  <si>
    <t>Montáž dveřních křídel samozavírače na dřevěnou zárubeň</t>
  </si>
  <si>
    <t>1949444697</t>
  </si>
  <si>
    <t>76</t>
  </si>
  <si>
    <t>54917265</t>
  </si>
  <si>
    <t>samozavírač dveří hydraulický K214 č.14 zlatá bronz</t>
  </si>
  <si>
    <t>113368297</t>
  </si>
  <si>
    <t>77</t>
  </si>
  <si>
    <t>766660725</t>
  </si>
  <si>
    <t>Montáž dveřního kování - madlo</t>
  </si>
  <si>
    <t>-2143800208</t>
  </si>
  <si>
    <t>78</t>
  </si>
  <si>
    <t>55147058</t>
  </si>
  <si>
    <t>madlo universální 1000mm</t>
  </si>
  <si>
    <t>781332908</t>
  </si>
  <si>
    <t>79</t>
  </si>
  <si>
    <t>766660729</t>
  </si>
  <si>
    <t>Montáž dveřního interiérového kování - štítku s klikou</t>
  </si>
  <si>
    <t>-282961925</t>
  </si>
  <si>
    <t>80</t>
  </si>
  <si>
    <t>54914622</t>
  </si>
  <si>
    <t>kování dveřní vrchní klika včetně štítu a montážního materiálu BB 72 matný nikl</t>
  </si>
  <si>
    <t>-1490528736</t>
  </si>
  <si>
    <t>81</t>
  </si>
  <si>
    <t>766682111</t>
  </si>
  <si>
    <t>Montáž zárubní obložkových pro dveře jednokřídlové tl stěny do 170 mm</t>
  </si>
  <si>
    <t>-1093805960</t>
  </si>
  <si>
    <t>82</t>
  </si>
  <si>
    <t>SPL.0028846.URS</t>
  </si>
  <si>
    <t>zárubeň Normal CPL laminát standard tl. stěny 6-17cm rozměr 60-90cm</t>
  </si>
  <si>
    <t>-922387584</t>
  </si>
  <si>
    <t>83</t>
  </si>
  <si>
    <t>766691914</t>
  </si>
  <si>
    <t>Vyvěšení nebo zavěšení dřevěných křídel dveří pl do 2 m2</t>
  </si>
  <si>
    <t>-1506346597</t>
  </si>
  <si>
    <t>84</t>
  </si>
  <si>
    <t>998766201</t>
  </si>
  <si>
    <t>Přesun hmot procentní pro konstrukce truhlářské v objektech v do 6 m</t>
  </si>
  <si>
    <t>%</t>
  </si>
  <si>
    <t>1974892019</t>
  </si>
  <si>
    <t>85</t>
  </si>
  <si>
    <t>998766292</t>
  </si>
  <si>
    <t>Příplatek k přesunu hmot procentní 766 za zvětšený přesun do 100 m</t>
  </si>
  <si>
    <t>-1982528313</t>
  </si>
  <si>
    <t>771</t>
  </si>
  <si>
    <t>Podlahy z dlaždic</t>
  </si>
  <si>
    <t>86</t>
  </si>
  <si>
    <t>771111011</t>
  </si>
  <si>
    <t>Vysátí podkladu před pokládkou dlažby</t>
  </si>
  <si>
    <t>-593242023</t>
  </si>
  <si>
    <t>87</t>
  </si>
  <si>
    <t>771121011</t>
  </si>
  <si>
    <t>Nátěr penetrační na podlahu</t>
  </si>
  <si>
    <t>-101219454</t>
  </si>
  <si>
    <t>88</t>
  </si>
  <si>
    <t>771151022</t>
  </si>
  <si>
    <t>Samonivelační stěrka podlah pevnosti 30 MPa tl 5 mm</t>
  </si>
  <si>
    <t>-1099734439</t>
  </si>
  <si>
    <t>89</t>
  </si>
  <si>
    <t>771161021</t>
  </si>
  <si>
    <t xml:space="preserve">Montáž profilu ukončujícího pro plynulý přechod </t>
  </si>
  <si>
    <t>-1141976963</t>
  </si>
  <si>
    <t>90</t>
  </si>
  <si>
    <t>590R900</t>
  </si>
  <si>
    <t>profil přechodový nerez</t>
  </si>
  <si>
    <t>-1406730623</t>
  </si>
  <si>
    <t>6*1,2</t>
  </si>
  <si>
    <t>91</t>
  </si>
  <si>
    <t>771576114</t>
  </si>
  <si>
    <t>Montáž podlah keramických velkoformátových hladkých lepených rychletuhnoucím lepidlem do 6 ks/m2</t>
  </si>
  <si>
    <t>1366511120</t>
  </si>
  <si>
    <t>92</t>
  </si>
  <si>
    <t>59761007</t>
  </si>
  <si>
    <t>dlažba velkoformátová keramická slinutá hladká do interiéru i exteriéru přes 4 do 6ks/m2</t>
  </si>
  <si>
    <t>-448321744</t>
  </si>
  <si>
    <t>93</t>
  </si>
  <si>
    <t>771577121</t>
  </si>
  <si>
    <t>Příplatek k montáži podlah keramických lepených flexibilním rychletuhnoucím lepidlem za plochu do 5 m2</t>
  </si>
  <si>
    <t>1700716919</t>
  </si>
  <si>
    <t>94</t>
  </si>
  <si>
    <t>771577122</t>
  </si>
  <si>
    <t>Příplatek k montáži podlah keramických lepených flexibilním rychletuhnoucím lepidlem za omezený prostor</t>
  </si>
  <si>
    <t>-1694452010</t>
  </si>
  <si>
    <t>95</t>
  </si>
  <si>
    <t>771577124</t>
  </si>
  <si>
    <t>Příplatek k montáži podlah keramických lepených flexibilním rychletuhnoucím lepidlem za spárování tmelem dvousložkovým</t>
  </si>
  <si>
    <t>256814696</t>
  </si>
  <si>
    <t>96</t>
  </si>
  <si>
    <t>771591112</t>
  </si>
  <si>
    <t>Izolace pod dlažbu nátěrem nebo stěrkou ve dvou vrstvách</t>
  </si>
  <si>
    <t>391409608</t>
  </si>
  <si>
    <t>97</t>
  </si>
  <si>
    <t>998771102</t>
  </si>
  <si>
    <t>Přesun hmot tonážní pro podlahy z dlaždic v objektech v do 12 m</t>
  </si>
  <si>
    <t>-1086313997</t>
  </si>
  <si>
    <t>98</t>
  </si>
  <si>
    <t>998771181</t>
  </si>
  <si>
    <t>Příplatek k přesunu hmot tonážní 771 prováděný bez použití mechanizace</t>
  </si>
  <si>
    <t>-1866563336</t>
  </si>
  <si>
    <t>781</t>
  </si>
  <si>
    <t>Dokončovací práce - obklady</t>
  </si>
  <si>
    <t>99</t>
  </si>
  <si>
    <t>781111011</t>
  </si>
  <si>
    <t>Ometení (oprášení) stěny při přípravě podkladu</t>
  </si>
  <si>
    <t>-210457508</t>
  </si>
  <si>
    <t>100</t>
  </si>
  <si>
    <t>781121011</t>
  </si>
  <si>
    <t>Nátěr penetrační na stěnu</t>
  </si>
  <si>
    <t>-1818753464</t>
  </si>
  <si>
    <t>101</t>
  </si>
  <si>
    <t>781131112</t>
  </si>
  <si>
    <t>Izolace pod obklad nátěrem nebo stěrkou ve dvou vrstvách</t>
  </si>
  <si>
    <t>901291185</t>
  </si>
  <si>
    <t>227,790/2</t>
  </si>
  <si>
    <t>102</t>
  </si>
  <si>
    <t>781131264</t>
  </si>
  <si>
    <t>Izolace pod obklad těsnícími pásy mezi podlahou a stěnou</t>
  </si>
  <si>
    <t>821377925</t>
  </si>
  <si>
    <t>103</t>
  </si>
  <si>
    <t>781151031</t>
  </si>
  <si>
    <t>Celoplošné vyrovnání podkladu stěrkou tl 3 mm</t>
  </si>
  <si>
    <t>530428697</t>
  </si>
  <si>
    <t>104</t>
  </si>
  <si>
    <t>781151041</t>
  </si>
  <si>
    <t>Příplatek k cenám celoplošné vyrovnání stěrkou za každý další 1 mm přes tl  3 mm</t>
  </si>
  <si>
    <t>1784881866</t>
  </si>
  <si>
    <t>105</t>
  </si>
  <si>
    <t>781474154</t>
  </si>
  <si>
    <t>Montáž obkladů vnitřních keramických velkoformátových hladkých do 6 ks/m2 lepených flexibilním lepidlem</t>
  </si>
  <si>
    <t>917076626</t>
  </si>
  <si>
    <t>106</t>
  </si>
  <si>
    <t>59761001</t>
  </si>
  <si>
    <t>obklad velkoformátový keramický hladký přes 4 do 6ks/m2</t>
  </si>
  <si>
    <t>723768695</t>
  </si>
  <si>
    <t>222,790*1,1</t>
  </si>
  <si>
    <t>107</t>
  </si>
  <si>
    <t>781493611</t>
  </si>
  <si>
    <t>Montáž dvířek s rámem lepených</t>
  </si>
  <si>
    <t>1645005942</t>
  </si>
  <si>
    <t>108</t>
  </si>
  <si>
    <t>55347200</t>
  </si>
  <si>
    <t>dvířka nerezová 300x300mm</t>
  </si>
  <si>
    <t>984059041</t>
  </si>
  <si>
    <t>109</t>
  </si>
  <si>
    <t>781494111</t>
  </si>
  <si>
    <t>Plastové profily rohové lepené flexibilním lepidlem</t>
  </si>
  <si>
    <t>1149381099</t>
  </si>
  <si>
    <t>110</t>
  </si>
  <si>
    <t>781495115</t>
  </si>
  <si>
    <t>Spárování vnitřních obkladů silikonem</t>
  </si>
  <si>
    <t>305671293</t>
  </si>
  <si>
    <t>111</t>
  </si>
  <si>
    <t>781495142</t>
  </si>
  <si>
    <t>Průnik obkladem kruhový do DN 90</t>
  </si>
  <si>
    <t>1641135365</t>
  </si>
  <si>
    <t>112</t>
  </si>
  <si>
    <t>78149-R10</t>
  </si>
  <si>
    <t>Dodávka a montáž nerezové lišty</t>
  </si>
  <si>
    <t>-1585368481</t>
  </si>
  <si>
    <t>113</t>
  </si>
  <si>
    <t>998781102</t>
  </si>
  <si>
    <t>Přesun hmot tonážní pro obklady keramické v objektech v do 12 m</t>
  </si>
  <si>
    <t>294701444</t>
  </si>
  <si>
    <t>114</t>
  </si>
  <si>
    <t>998781192</t>
  </si>
  <si>
    <t>Příplatek k přesunu hmot tonážní 781 za zvětšený přesun do 100 m</t>
  </si>
  <si>
    <t>1011313260</t>
  </si>
  <si>
    <t>784</t>
  </si>
  <si>
    <t>Dokončovací práce - malby a tapety</t>
  </si>
  <si>
    <t>115</t>
  </si>
  <si>
    <t>784181111</t>
  </si>
  <si>
    <t>Základní silikátová jednonásobná penetrace podkladu v místnostech výšky do 3,80m</t>
  </si>
  <si>
    <t>251666618</t>
  </si>
  <si>
    <t>116</t>
  </si>
  <si>
    <t>784321031</t>
  </si>
  <si>
    <t>Dvojnásobné silikátové bílé malby v místnosti výšky do 3,80 m</t>
  </si>
  <si>
    <t>-108544</t>
  </si>
  <si>
    <t>20 "lokální opravy chodba</t>
  </si>
  <si>
    <t>HZS</t>
  </si>
  <si>
    <t>Hodinové zúčtovací sazby</t>
  </si>
  <si>
    <t>117</t>
  </si>
  <si>
    <t>HZS1302</t>
  </si>
  <si>
    <t>Hodinová zúčtovací sazba zedník specialista</t>
  </si>
  <si>
    <t>hod</t>
  </si>
  <si>
    <t>512</t>
  </si>
  <si>
    <t>-342285775</t>
  </si>
  <si>
    <t>16" stavební práce jinde neuvedené</t>
  </si>
  <si>
    <t>118</t>
  </si>
  <si>
    <t>HZS2211</t>
  </si>
  <si>
    <t>Hodinová zúčtovací sazba instalatér</t>
  </si>
  <si>
    <t>1803454461</t>
  </si>
  <si>
    <t>16 " demontáže zařizovacích předmětů práce jinde neuvedené</t>
  </si>
  <si>
    <t>119</t>
  </si>
  <si>
    <t>HZS2212</t>
  </si>
  <si>
    <t>Hodinová zúčtovací sazba instalatér odborný</t>
  </si>
  <si>
    <t>-887158211</t>
  </si>
  <si>
    <t>32 " úpravy rozvodů kanalizace, vodovodu, zařizovacích předmětů činnosti jinde neuvedené</t>
  </si>
  <si>
    <t>120</t>
  </si>
  <si>
    <t>HZS2222</t>
  </si>
  <si>
    <t>Hodinová zúčtovací sazba topenář odborný</t>
  </si>
  <si>
    <t>570272912</t>
  </si>
  <si>
    <t>P</t>
  </si>
  <si>
    <t>Poznámka k položce:
Dle popisu TZ
Stávající desková otopná tělesa budou demontována a později budou vrácena na původní místo</t>
  </si>
  <si>
    <t>24 " kompletní provedení</t>
  </si>
  <si>
    <t>121</t>
  </si>
  <si>
    <t>HZS2231</t>
  </si>
  <si>
    <t>Hodinová zúčtovací sazba elektrikář</t>
  </si>
  <si>
    <t>1808970452</t>
  </si>
  <si>
    <t>Poznámka k položce:
 Budou odstraněny elektrické zásuvky, vypínače a svítidla</t>
  </si>
  <si>
    <t>122</t>
  </si>
  <si>
    <t>HZS2232</t>
  </si>
  <si>
    <t>Hodinová zúčtovací sazba elektrikář odborný</t>
  </si>
  <si>
    <t>837786343</t>
  </si>
  <si>
    <t>16 " zpětná montáž elektrické zásuvky, vypínače a svítidla</t>
  </si>
  <si>
    <t>123</t>
  </si>
  <si>
    <t>HZS2321</t>
  </si>
  <si>
    <t>Hodinová zúčtovací sazba obkladač</t>
  </si>
  <si>
    <t>102521690</t>
  </si>
  <si>
    <t>16 "dořezání obkladů u nových zárubní</t>
  </si>
  <si>
    <t>124</t>
  </si>
  <si>
    <t>HZS3211</t>
  </si>
  <si>
    <t xml:space="preserve">Hodinová zúčtovací sazba montér vzduchotechniky </t>
  </si>
  <si>
    <t>-807904012</t>
  </si>
  <si>
    <t>8 " činnosti jinde neuvedené</t>
  </si>
  <si>
    <t>8 "seřízení nových talířových vzduchotechnických ventilů</t>
  </si>
  <si>
    <t>Součet</t>
  </si>
  <si>
    <t>VRN</t>
  </si>
  <si>
    <t>Vedlejší rozpočtové náklady</t>
  </si>
  <si>
    <t>125</t>
  </si>
  <si>
    <t>020001000</t>
  </si>
  <si>
    <t>Příprava staveniště</t>
  </si>
  <si>
    <t>Kč</t>
  </si>
  <si>
    <t>1024</t>
  </si>
  <si>
    <t>910299955</t>
  </si>
  <si>
    <t>Poznámka k položce:
Zaměření a vytýčení stávajících sítí v místě stavby z hlediska jejich ochrany při provádění stavby a ochrana stávajících vedení a zařízení před poškozením</t>
  </si>
  <si>
    <t>126</t>
  </si>
  <si>
    <t>030001000</t>
  </si>
  <si>
    <t>Zařízení staveniště</t>
  </si>
  <si>
    <t>-214974491</t>
  </si>
  <si>
    <t>Poznámka k položce:
Veškeré náklady spojené s vybudováním, provozem a odstraněním zařízení staveniště</t>
  </si>
  <si>
    <t>127</t>
  </si>
  <si>
    <t>034002000</t>
  </si>
  <si>
    <t>Zabezpečení staveniště</t>
  </si>
  <si>
    <t>2005781467</t>
  </si>
  <si>
    <t>Poznámka k položce:
Náklady na ochranu staveniště před vstupem nepovolaných osob, včetně příslušného značení</t>
  </si>
  <si>
    <t>128</t>
  </si>
  <si>
    <t>070001000</t>
  </si>
  <si>
    <t>Provozní vlivy - opatření proti prachu</t>
  </si>
  <si>
    <t>-331111307</t>
  </si>
  <si>
    <t>Poznámka k položce:
Dle popisu TZ
prašnost bude omezena skrápěním a plachtovými zástěnami</t>
  </si>
  <si>
    <t>1 "Neprašné zakrytí prostorů, které nebudou rekonstruovány (zřízení+odstranění)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</si>
</sst>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1" t="s">
        <v>14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1"/>
      <c r="AQ5" s="21"/>
      <c r="AR5" s="19"/>
      <c r="BE5" s="23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3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1"/>
      <c r="AQ6" s="21"/>
      <c r="AR6" s="19"/>
      <c r="BE6" s="23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9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9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3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9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39"/>
      <c r="BS13" s="16" t="s">
        <v>6</v>
      </c>
    </row>
    <row r="14" spans="2:71" ht="12.75">
      <c r="B14" s="20"/>
      <c r="C14" s="21"/>
      <c r="D14" s="21"/>
      <c r="E14" s="244" t="s">
        <v>29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3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9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9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39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9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9"/>
      <c r="BS19" s="16" t="s">
        <v>6</v>
      </c>
    </row>
    <row r="20" spans="2:71" s="1" customFormat="1" ht="18.4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39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9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9"/>
    </row>
    <row r="23" spans="2:57" s="1" customFormat="1" ht="204" customHeight="1">
      <c r="B23" s="20"/>
      <c r="C23" s="21"/>
      <c r="D23" s="21"/>
      <c r="E23" s="246" t="s">
        <v>35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1"/>
      <c r="AP23" s="21"/>
      <c r="AQ23" s="21"/>
      <c r="AR23" s="19"/>
      <c r="BE23" s="23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9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7">
        <f>ROUND(AG94,2)</f>
        <v>0</v>
      </c>
      <c r="AL26" s="248"/>
      <c r="AM26" s="248"/>
      <c r="AN26" s="248"/>
      <c r="AO26" s="248"/>
      <c r="AP26" s="35"/>
      <c r="AQ26" s="35"/>
      <c r="AR26" s="38"/>
      <c r="BE26" s="23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9" t="s">
        <v>37</v>
      </c>
      <c r="M28" s="249"/>
      <c r="N28" s="249"/>
      <c r="O28" s="249"/>
      <c r="P28" s="249"/>
      <c r="Q28" s="35"/>
      <c r="R28" s="35"/>
      <c r="S28" s="35"/>
      <c r="T28" s="35"/>
      <c r="U28" s="35"/>
      <c r="V28" s="35"/>
      <c r="W28" s="249" t="s">
        <v>38</v>
      </c>
      <c r="X28" s="249"/>
      <c r="Y28" s="249"/>
      <c r="Z28" s="249"/>
      <c r="AA28" s="249"/>
      <c r="AB28" s="249"/>
      <c r="AC28" s="249"/>
      <c r="AD28" s="249"/>
      <c r="AE28" s="249"/>
      <c r="AF28" s="35"/>
      <c r="AG28" s="35"/>
      <c r="AH28" s="35"/>
      <c r="AI28" s="35"/>
      <c r="AJ28" s="35"/>
      <c r="AK28" s="249" t="s">
        <v>39</v>
      </c>
      <c r="AL28" s="249"/>
      <c r="AM28" s="249"/>
      <c r="AN28" s="249"/>
      <c r="AO28" s="249"/>
      <c r="AP28" s="35"/>
      <c r="AQ28" s="35"/>
      <c r="AR28" s="38"/>
      <c r="BE28" s="239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52">
        <v>0.21</v>
      </c>
      <c r="M29" s="251"/>
      <c r="N29" s="251"/>
      <c r="O29" s="251"/>
      <c r="P29" s="251"/>
      <c r="Q29" s="40"/>
      <c r="R29" s="40"/>
      <c r="S29" s="40"/>
      <c r="T29" s="40"/>
      <c r="U29" s="40"/>
      <c r="V29" s="40"/>
      <c r="W29" s="250">
        <f>ROUND(AZ94,2)</f>
        <v>0</v>
      </c>
      <c r="X29" s="251"/>
      <c r="Y29" s="251"/>
      <c r="Z29" s="251"/>
      <c r="AA29" s="251"/>
      <c r="AB29" s="251"/>
      <c r="AC29" s="251"/>
      <c r="AD29" s="251"/>
      <c r="AE29" s="251"/>
      <c r="AF29" s="40"/>
      <c r="AG29" s="40"/>
      <c r="AH29" s="40"/>
      <c r="AI29" s="40"/>
      <c r="AJ29" s="40"/>
      <c r="AK29" s="250">
        <f>ROUND(AV94,2)</f>
        <v>0</v>
      </c>
      <c r="AL29" s="251"/>
      <c r="AM29" s="251"/>
      <c r="AN29" s="251"/>
      <c r="AO29" s="251"/>
      <c r="AP29" s="40"/>
      <c r="AQ29" s="40"/>
      <c r="AR29" s="41"/>
      <c r="BE29" s="240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52">
        <v>0.15</v>
      </c>
      <c r="M30" s="251"/>
      <c r="N30" s="251"/>
      <c r="O30" s="251"/>
      <c r="P30" s="251"/>
      <c r="Q30" s="40"/>
      <c r="R30" s="40"/>
      <c r="S30" s="40"/>
      <c r="T30" s="40"/>
      <c r="U30" s="40"/>
      <c r="V30" s="40"/>
      <c r="W30" s="250">
        <f>ROUND(BA94,2)</f>
        <v>0</v>
      </c>
      <c r="X30" s="251"/>
      <c r="Y30" s="251"/>
      <c r="Z30" s="251"/>
      <c r="AA30" s="251"/>
      <c r="AB30" s="251"/>
      <c r="AC30" s="251"/>
      <c r="AD30" s="251"/>
      <c r="AE30" s="251"/>
      <c r="AF30" s="40"/>
      <c r="AG30" s="40"/>
      <c r="AH30" s="40"/>
      <c r="AI30" s="40"/>
      <c r="AJ30" s="40"/>
      <c r="AK30" s="250">
        <f>ROUND(AW94,2)</f>
        <v>0</v>
      </c>
      <c r="AL30" s="251"/>
      <c r="AM30" s="251"/>
      <c r="AN30" s="251"/>
      <c r="AO30" s="251"/>
      <c r="AP30" s="40"/>
      <c r="AQ30" s="40"/>
      <c r="AR30" s="41"/>
      <c r="BE30" s="240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52">
        <v>0.21</v>
      </c>
      <c r="M31" s="251"/>
      <c r="N31" s="251"/>
      <c r="O31" s="251"/>
      <c r="P31" s="251"/>
      <c r="Q31" s="40"/>
      <c r="R31" s="40"/>
      <c r="S31" s="40"/>
      <c r="T31" s="40"/>
      <c r="U31" s="40"/>
      <c r="V31" s="40"/>
      <c r="W31" s="250">
        <f>ROUND(BB94,2)</f>
        <v>0</v>
      </c>
      <c r="X31" s="251"/>
      <c r="Y31" s="251"/>
      <c r="Z31" s="251"/>
      <c r="AA31" s="251"/>
      <c r="AB31" s="251"/>
      <c r="AC31" s="251"/>
      <c r="AD31" s="251"/>
      <c r="AE31" s="251"/>
      <c r="AF31" s="40"/>
      <c r="AG31" s="40"/>
      <c r="AH31" s="40"/>
      <c r="AI31" s="40"/>
      <c r="AJ31" s="40"/>
      <c r="AK31" s="250">
        <v>0</v>
      </c>
      <c r="AL31" s="251"/>
      <c r="AM31" s="251"/>
      <c r="AN31" s="251"/>
      <c r="AO31" s="251"/>
      <c r="AP31" s="40"/>
      <c r="AQ31" s="40"/>
      <c r="AR31" s="41"/>
      <c r="BE31" s="240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52">
        <v>0.15</v>
      </c>
      <c r="M32" s="251"/>
      <c r="N32" s="251"/>
      <c r="O32" s="251"/>
      <c r="P32" s="251"/>
      <c r="Q32" s="40"/>
      <c r="R32" s="40"/>
      <c r="S32" s="40"/>
      <c r="T32" s="40"/>
      <c r="U32" s="40"/>
      <c r="V32" s="40"/>
      <c r="W32" s="250">
        <f>ROUND(BC94,2)</f>
        <v>0</v>
      </c>
      <c r="X32" s="251"/>
      <c r="Y32" s="251"/>
      <c r="Z32" s="251"/>
      <c r="AA32" s="251"/>
      <c r="AB32" s="251"/>
      <c r="AC32" s="251"/>
      <c r="AD32" s="251"/>
      <c r="AE32" s="251"/>
      <c r="AF32" s="40"/>
      <c r="AG32" s="40"/>
      <c r="AH32" s="40"/>
      <c r="AI32" s="40"/>
      <c r="AJ32" s="40"/>
      <c r="AK32" s="250">
        <v>0</v>
      </c>
      <c r="AL32" s="251"/>
      <c r="AM32" s="251"/>
      <c r="AN32" s="251"/>
      <c r="AO32" s="251"/>
      <c r="AP32" s="40"/>
      <c r="AQ32" s="40"/>
      <c r="AR32" s="41"/>
      <c r="BE32" s="240"/>
    </row>
    <row r="33" spans="2:57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52">
        <v>0</v>
      </c>
      <c r="M33" s="251"/>
      <c r="N33" s="251"/>
      <c r="O33" s="251"/>
      <c r="P33" s="251"/>
      <c r="Q33" s="40"/>
      <c r="R33" s="40"/>
      <c r="S33" s="40"/>
      <c r="T33" s="40"/>
      <c r="U33" s="40"/>
      <c r="V33" s="40"/>
      <c r="W33" s="250">
        <f>ROUND(BD94,2)</f>
        <v>0</v>
      </c>
      <c r="X33" s="251"/>
      <c r="Y33" s="251"/>
      <c r="Z33" s="251"/>
      <c r="AA33" s="251"/>
      <c r="AB33" s="251"/>
      <c r="AC33" s="251"/>
      <c r="AD33" s="251"/>
      <c r="AE33" s="251"/>
      <c r="AF33" s="40"/>
      <c r="AG33" s="40"/>
      <c r="AH33" s="40"/>
      <c r="AI33" s="40"/>
      <c r="AJ33" s="40"/>
      <c r="AK33" s="250">
        <v>0</v>
      </c>
      <c r="AL33" s="251"/>
      <c r="AM33" s="251"/>
      <c r="AN33" s="251"/>
      <c r="AO33" s="251"/>
      <c r="AP33" s="40"/>
      <c r="AQ33" s="40"/>
      <c r="AR33" s="41"/>
      <c r="BE33" s="240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9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53" t="s">
        <v>48</v>
      </c>
      <c r="Y35" s="254"/>
      <c r="Z35" s="254"/>
      <c r="AA35" s="254"/>
      <c r="AB35" s="254"/>
      <c r="AC35" s="44"/>
      <c r="AD35" s="44"/>
      <c r="AE35" s="44"/>
      <c r="AF35" s="44"/>
      <c r="AG35" s="44"/>
      <c r="AH35" s="44"/>
      <c r="AI35" s="44"/>
      <c r="AJ35" s="44"/>
      <c r="AK35" s="255">
        <f>SUM(AK26:AK33)</f>
        <v>0</v>
      </c>
      <c r="AL35" s="254"/>
      <c r="AM35" s="254"/>
      <c r="AN35" s="254"/>
      <c r="AO35" s="25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IPP-UK-SOCIALKY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7" t="str">
        <f>K6</f>
        <v>Stavební úpravy sociálního zázemí Univerzity Hradec Králové, budovy fakulty informatiky a managmentu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Hradecká 1249/6, 500 03 Hradec Králové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9" t="str">
        <f>IF(AN8="","",AN8)</f>
        <v>11. 3. 2021</v>
      </c>
      <c r="AN87" s="259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UHK-Hradecká 1249/6, 500 03 Hradec Králové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60" t="str">
        <f>IF(E17="","",E17)</f>
        <v xml:space="preserve"> </v>
      </c>
      <c r="AN89" s="261"/>
      <c r="AO89" s="261"/>
      <c r="AP89" s="261"/>
      <c r="AQ89" s="35"/>
      <c r="AR89" s="38"/>
      <c r="AS89" s="262" t="s">
        <v>56</v>
      </c>
      <c r="AT89" s="263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60" t="str">
        <f>IF(E20="","",E20)</f>
        <v xml:space="preserve"> </v>
      </c>
      <c r="AN90" s="261"/>
      <c r="AO90" s="261"/>
      <c r="AP90" s="261"/>
      <c r="AQ90" s="35"/>
      <c r="AR90" s="38"/>
      <c r="AS90" s="264"/>
      <c r="AT90" s="265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6"/>
      <c r="AT91" s="267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8" t="s">
        <v>57</v>
      </c>
      <c r="D92" s="269"/>
      <c r="E92" s="269"/>
      <c r="F92" s="269"/>
      <c r="G92" s="269"/>
      <c r="H92" s="72"/>
      <c r="I92" s="270" t="s">
        <v>58</v>
      </c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71" t="s">
        <v>59</v>
      </c>
      <c r="AH92" s="269"/>
      <c r="AI92" s="269"/>
      <c r="AJ92" s="269"/>
      <c r="AK92" s="269"/>
      <c r="AL92" s="269"/>
      <c r="AM92" s="269"/>
      <c r="AN92" s="270" t="s">
        <v>60</v>
      </c>
      <c r="AO92" s="269"/>
      <c r="AP92" s="272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6">
        <f>ROUND(AG95,2)</f>
        <v>0</v>
      </c>
      <c r="AH94" s="276"/>
      <c r="AI94" s="276"/>
      <c r="AJ94" s="276"/>
      <c r="AK94" s="276"/>
      <c r="AL94" s="276"/>
      <c r="AM94" s="276"/>
      <c r="AN94" s="277">
        <f>SUM(AG94,AT94)</f>
        <v>0</v>
      </c>
      <c r="AO94" s="277"/>
      <c r="AP94" s="277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1" s="7" customFormat="1" ht="24.75" customHeight="1">
      <c r="A95" s="92" t="s">
        <v>80</v>
      </c>
      <c r="B95" s="93"/>
      <c r="C95" s="94"/>
      <c r="D95" s="275" t="s">
        <v>81</v>
      </c>
      <c r="E95" s="275"/>
      <c r="F95" s="275"/>
      <c r="G95" s="275"/>
      <c r="H95" s="275"/>
      <c r="I95" s="95"/>
      <c r="J95" s="275" t="s">
        <v>82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3">
        <f>'1.NP - Kompletní moderniz...'!J30</f>
        <v>0</v>
      </c>
      <c r="AH95" s="274"/>
      <c r="AI95" s="274"/>
      <c r="AJ95" s="274"/>
      <c r="AK95" s="274"/>
      <c r="AL95" s="274"/>
      <c r="AM95" s="274"/>
      <c r="AN95" s="273">
        <f>SUM(AG95,AT95)</f>
        <v>0</v>
      </c>
      <c r="AO95" s="274"/>
      <c r="AP95" s="274"/>
      <c r="AQ95" s="96" t="s">
        <v>83</v>
      </c>
      <c r="AR95" s="97"/>
      <c r="AS95" s="98">
        <v>0</v>
      </c>
      <c r="AT95" s="99">
        <f>ROUND(SUM(AV95:AW95),2)</f>
        <v>0</v>
      </c>
      <c r="AU95" s="100">
        <f>'1.NP - Kompletní moderniz...'!P132</f>
        <v>0</v>
      </c>
      <c r="AV95" s="99">
        <f>'1.NP - Kompletní moderniz...'!J33</f>
        <v>0</v>
      </c>
      <c r="AW95" s="99">
        <f>'1.NP - Kompletní moderniz...'!J34</f>
        <v>0</v>
      </c>
      <c r="AX95" s="99">
        <f>'1.NP - Kompletní moderniz...'!J35</f>
        <v>0</v>
      </c>
      <c r="AY95" s="99">
        <f>'1.NP - Kompletní moderniz...'!J36</f>
        <v>0</v>
      </c>
      <c r="AZ95" s="99">
        <f>'1.NP - Kompletní moderniz...'!F33</f>
        <v>0</v>
      </c>
      <c r="BA95" s="99">
        <f>'1.NP - Kompletní moderniz...'!F34</f>
        <v>0</v>
      </c>
      <c r="BB95" s="99">
        <f>'1.NP - Kompletní moderniz...'!F35</f>
        <v>0</v>
      </c>
      <c r="BC95" s="99">
        <f>'1.NP - Kompletní moderniz...'!F36</f>
        <v>0</v>
      </c>
      <c r="BD95" s="101">
        <f>'1.NP - Kompletní moderniz...'!F37</f>
        <v>0</v>
      </c>
      <c r="BT95" s="102" t="s">
        <v>84</v>
      </c>
      <c r="BV95" s="102" t="s">
        <v>78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K7movXr4Nwx/tatZrZOvnwUlzDrxI3oiB2LnO4XPfyKHhEAqrojoC16EM0Kj+YUbwQVzlL7dpaOltCs595co0w==" saltValue="dcbWx9apr5hrP08WN4t0q2pZlUgp0yUQjvn1OaIDGlJJ4p6zdipLGRTI3ruqr4QTexZd8yeVysypfTNDlilaK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.NP - Kompletní moderni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07"/>
  <sheetViews>
    <sheetView showGridLines="0" tabSelected="1" workbookViewId="0" topLeftCell="A28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6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86</v>
      </c>
    </row>
    <row r="4" spans="2:46" s="1" customFormat="1" ht="24.95" customHeight="1">
      <c r="B4" s="19"/>
      <c r="D4" s="105" t="s">
        <v>87</v>
      </c>
      <c r="L4" s="19"/>
      <c r="M4" s="10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7" t="s">
        <v>16</v>
      </c>
      <c r="L6" s="19"/>
    </row>
    <row r="7" spans="2:12" s="1" customFormat="1" ht="16.5" customHeight="1">
      <c r="B7" s="19"/>
      <c r="E7" s="279" t="str">
        <f>'Rekapitulace stavby'!K6</f>
        <v>Stavební úpravy sociálního zázemí Univerzity Hradec Králové, budovy fakulty informatiky a managmentu</v>
      </c>
      <c r="F7" s="280"/>
      <c r="G7" s="280"/>
      <c r="H7" s="280"/>
      <c r="L7" s="19"/>
    </row>
    <row r="8" spans="1:31" s="2" customFormat="1" ht="12" customHeight="1">
      <c r="A8" s="33"/>
      <c r="B8" s="38"/>
      <c r="C8" s="33"/>
      <c r="D8" s="107" t="s">
        <v>88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1" t="s">
        <v>89</v>
      </c>
      <c r="F9" s="282"/>
      <c r="G9" s="282"/>
      <c r="H9" s="282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7" t="s">
        <v>18</v>
      </c>
      <c r="E11" s="33"/>
      <c r="F11" s="108" t="s">
        <v>1</v>
      </c>
      <c r="G11" s="33"/>
      <c r="H11" s="33"/>
      <c r="I11" s="107" t="s">
        <v>19</v>
      </c>
      <c r="J11" s="108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7" t="s">
        <v>20</v>
      </c>
      <c r="E12" s="33"/>
      <c r="F12" s="108" t="s">
        <v>21</v>
      </c>
      <c r="G12" s="33"/>
      <c r="H12" s="33"/>
      <c r="I12" s="107" t="s">
        <v>22</v>
      </c>
      <c r="J12" s="109" t="str">
        <f>'Rekapitulace stavby'!AN8</f>
        <v>11. 3. 2021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7" t="s">
        <v>24</v>
      </c>
      <c r="E14" s="33"/>
      <c r="F14" s="33"/>
      <c r="G14" s="33"/>
      <c r="H14" s="33"/>
      <c r="I14" s="107" t="s">
        <v>25</v>
      </c>
      <c r="J14" s="108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8" t="s">
        <v>26</v>
      </c>
      <c r="F15" s="33"/>
      <c r="G15" s="33"/>
      <c r="H15" s="33"/>
      <c r="I15" s="107" t="s">
        <v>27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7" t="s">
        <v>28</v>
      </c>
      <c r="E17" s="33"/>
      <c r="F17" s="33"/>
      <c r="G17" s="33"/>
      <c r="H17" s="33"/>
      <c r="I17" s="107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3" t="str">
        <f>'Rekapitulace stavby'!E14</f>
        <v>Vyplň údaj</v>
      </c>
      <c r="F18" s="284"/>
      <c r="G18" s="284"/>
      <c r="H18" s="284"/>
      <c r="I18" s="107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7" t="s">
        <v>30</v>
      </c>
      <c r="E20" s="33"/>
      <c r="F20" s="33"/>
      <c r="G20" s="33"/>
      <c r="H20" s="33"/>
      <c r="I20" s="107" t="s">
        <v>25</v>
      </c>
      <c r="J20" s="108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tr">
        <f>IF('Rekapitulace stavby'!E17="","",'Rekapitulace stavby'!E17)</f>
        <v xml:space="preserve"> </v>
      </c>
      <c r="F21" s="33"/>
      <c r="G21" s="33"/>
      <c r="H21" s="33"/>
      <c r="I21" s="107" t="s">
        <v>27</v>
      </c>
      <c r="J21" s="108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7" t="s">
        <v>33</v>
      </c>
      <c r="E23" s="33"/>
      <c r="F23" s="33"/>
      <c r="G23" s="33"/>
      <c r="H23" s="33"/>
      <c r="I23" s="107" t="s">
        <v>25</v>
      </c>
      <c r="J23" s="108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tr">
        <f>IF('Rekapitulace stavby'!E20="","",'Rekapitulace stavby'!E20)</f>
        <v xml:space="preserve"> </v>
      </c>
      <c r="F24" s="33"/>
      <c r="G24" s="33"/>
      <c r="H24" s="33"/>
      <c r="I24" s="107" t="s">
        <v>27</v>
      </c>
      <c r="J24" s="108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7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7.25" customHeight="1">
      <c r="A27" s="110"/>
      <c r="B27" s="111"/>
      <c r="C27" s="110"/>
      <c r="D27" s="110"/>
      <c r="E27" s="285" t="s">
        <v>90</v>
      </c>
      <c r="F27" s="285"/>
      <c r="G27" s="285"/>
      <c r="H27" s="28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4" t="s">
        <v>36</v>
      </c>
      <c r="E30" s="33"/>
      <c r="F30" s="33"/>
      <c r="G30" s="33"/>
      <c r="H30" s="33"/>
      <c r="I30" s="33"/>
      <c r="J30" s="115">
        <f>ROUND(J132,2)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6" t="s">
        <v>38</v>
      </c>
      <c r="G32" s="33"/>
      <c r="H32" s="33"/>
      <c r="I32" s="116" t="s">
        <v>37</v>
      </c>
      <c r="J32" s="116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7" t="s">
        <v>40</v>
      </c>
      <c r="E33" s="107" t="s">
        <v>41</v>
      </c>
      <c r="F33" s="118">
        <f>ROUND((SUM(BE132:BE306)),2)</f>
        <v>0</v>
      </c>
      <c r="G33" s="33"/>
      <c r="H33" s="33"/>
      <c r="I33" s="119">
        <v>0.21</v>
      </c>
      <c r="J33" s="118">
        <f>ROUND(((SUM(BE132:BE306))*I33),2)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7" t="s">
        <v>42</v>
      </c>
      <c r="F34" s="118">
        <f>ROUND((SUM(BF132:BF306)),2)</f>
        <v>0</v>
      </c>
      <c r="G34" s="33"/>
      <c r="H34" s="33"/>
      <c r="I34" s="119">
        <v>0.15</v>
      </c>
      <c r="J34" s="118">
        <f>ROUND(((SUM(BF132:BF306))*I34),2)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7" t="s">
        <v>43</v>
      </c>
      <c r="F35" s="118">
        <f>ROUND((SUM(BG132:BG306)),2)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7" t="s">
        <v>44</v>
      </c>
      <c r="F36" s="118">
        <f>ROUND((SUM(BH132:BH306)),2)</f>
        <v>0</v>
      </c>
      <c r="G36" s="33"/>
      <c r="H36" s="33"/>
      <c r="I36" s="119">
        <v>0.15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7" t="s">
        <v>45</v>
      </c>
      <c r="F37" s="118">
        <f>ROUND((SUM(BI132:BI306)),2)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7" t="s">
        <v>49</v>
      </c>
      <c r="E50" s="128"/>
      <c r="F50" s="128"/>
      <c r="G50" s="127" t="s">
        <v>50</v>
      </c>
      <c r="H50" s="128"/>
      <c r="I50" s="128"/>
      <c r="J50" s="128"/>
      <c r="K50" s="12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29" t="s">
        <v>51</v>
      </c>
      <c r="E61" s="130"/>
      <c r="F61" s="131" t="s">
        <v>52</v>
      </c>
      <c r="G61" s="129" t="s">
        <v>51</v>
      </c>
      <c r="H61" s="130"/>
      <c r="I61" s="130"/>
      <c r="J61" s="132" t="s">
        <v>52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7" t="s">
        <v>53</v>
      </c>
      <c r="E65" s="133"/>
      <c r="F65" s="133"/>
      <c r="G65" s="127" t="s">
        <v>54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29" t="s">
        <v>51</v>
      </c>
      <c r="E76" s="130"/>
      <c r="F76" s="131" t="s">
        <v>52</v>
      </c>
      <c r="G76" s="129" t="s">
        <v>51</v>
      </c>
      <c r="H76" s="130"/>
      <c r="I76" s="130"/>
      <c r="J76" s="132" t="s">
        <v>52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6" t="str">
        <f>E7</f>
        <v>Stavební úpravy sociálního zázemí Univerzity Hradec Králové, budovy fakulty informatiky a managmentu</v>
      </c>
      <c r="F85" s="287"/>
      <c r="G85" s="287"/>
      <c r="H85" s="287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88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7" t="str">
        <f>E9</f>
        <v xml:space="preserve">1.NP - Kompletní modernizace stávajících sociálních zázemí </v>
      </c>
      <c r="F87" s="288"/>
      <c r="G87" s="288"/>
      <c r="H87" s="28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Hradecká 1249/6, 500 03 Hradec Králové</v>
      </c>
      <c r="G89" s="35"/>
      <c r="H89" s="35"/>
      <c r="I89" s="28" t="s">
        <v>22</v>
      </c>
      <c r="J89" s="65" t="str">
        <f>IF(J12="","",J12)</f>
        <v>11. 3. 2021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UHK-Hradecká 1249/6, 500 03 Hradec Králové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38" t="s">
        <v>92</v>
      </c>
      <c r="D94" s="139"/>
      <c r="E94" s="139"/>
      <c r="F94" s="139"/>
      <c r="G94" s="139"/>
      <c r="H94" s="139"/>
      <c r="I94" s="139"/>
      <c r="J94" s="140" t="s">
        <v>93</v>
      </c>
      <c r="K94" s="13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1" t="s">
        <v>94</v>
      </c>
      <c r="D96" s="35"/>
      <c r="E96" s="35"/>
      <c r="F96" s="35"/>
      <c r="G96" s="35"/>
      <c r="H96" s="35"/>
      <c r="I96" s="35"/>
      <c r="J96" s="83">
        <f>J132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95</v>
      </c>
    </row>
    <row r="97" spans="2:12" s="9" customFormat="1" ht="24.95" customHeight="1">
      <c r="B97" s="142"/>
      <c r="C97" s="143"/>
      <c r="D97" s="144" t="s">
        <v>96</v>
      </c>
      <c r="E97" s="145"/>
      <c r="F97" s="145"/>
      <c r="G97" s="145"/>
      <c r="H97" s="145"/>
      <c r="I97" s="145"/>
      <c r="J97" s="146">
        <f>J133</f>
        <v>0</v>
      </c>
      <c r="K97" s="143"/>
      <c r="L97" s="147"/>
    </row>
    <row r="98" spans="2:12" s="10" customFormat="1" ht="19.9" customHeight="1">
      <c r="B98" s="148"/>
      <c r="C98" s="149"/>
      <c r="D98" s="150" t="s">
        <v>97</v>
      </c>
      <c r="E98" s="151"/>
      <c r="F98" s="151"/>
      <c r="G98" s="151"/>
      <c r="H98" s="151"/>
      <c r="I98" s="151"/>
      <c r="J98" s="152">
        <f>J134</f>
        <v>0</v>
      </c>
      <c r="K98" s="149"/>
      <c r="L98" s="153"/>
    </row>
    <row r="99" spans="2:12" s="10" customFormat="1" ht="19.9" customHeight="1">
      <c r="B99" s="148"/>
      <c r="C99" s="149"/>
      <c r="D99" s="150" t="s">
        <v>98</v>
      </c>
      <c r="E99" s="151"/>
      <c r="F99" s="151"/>
      <c r="G99" s="151"/>
      <c r="H99" s="151"/>
      <c r="I99" s="151"/>
      <c r="J99" s="152">
        <f>J139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99</v>
      </c>
      <c r="E100" s="151"/>
      <c r="F100" s="151"/>
      <c r="G100" s="151"/>
      <c r="H100" s="151"/>
      <c r="I100" s="151"/>
      <c r="J100" s="152">
        <f>J148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100</v>
      </c>
      <c r="E101" s="151"/>
      <c r="F101" s="151"/>
      <c r="G101" s="151"/>
      <c r="H101" s="151"/>
      <c r="I101" s="151"/>
      <c r="J101" s="152">
        <f>J156</f>
        <v>0</v>
      </c>
      <c r="K101" s="149"/>
      <c r="L101" s="153"/>
    </row>
    <row r="102" spans="2:12" s="9" customFormat="1" ht="24.95" customHeight="1">
      <c r="B102" s="142"/>
      <c r="C102" s="143"/>
      <c r="D102" s="144" t="s">
        <v>101</v>
      </c>
      <c r="E102" s="145"/>
      <c r="F102" s="145"/>
      <c r="G102" s="145"/>
      <c r="H102" s="145"/>
      <c r="I102" s="145"/>
      <c r="J102" s="146">
        <f>J159</f>
        <v>0</v>
      </c>
      <c r="K102" s="143"/>
      <c r="L102" s="147"/>
    </row>
    <row r="103" spans="2:12" s="10" customFormat="1" ht="19.9" customHeight="1">
      <c r="B103" s="148"/>
      <c r="C103" s="149"/>
      <c r="D103" s="150" t="s">
        <v>102</v>
      </c>
      <c r="E103" s="151"/>
      <c r="F103" s="151"/>
      <c r="G103" s="151"/>
      <c r="H103" s="151"/>
      <c r="I103" s="151"/>
      <c r="J103" s="152">
        <f>J160</f>
        <v>0</v>
      </c>
      <c r="K103" s="149"/>
      <c r="L103" s="153"/>
    </row>
    <row r="104" spans="2:12" s="10" customFormat="1" ht="19.9" customHeight="1">
      <c r="B104" s="148"/>
      <c r="C104" s="149"/>
      <c r="D104" s="150" t="s">
        <v>103</v>
      </c>
      <c r="E104" s="151"/>
      <c r="F104" s="151"/>
      <c r="G104" s="151"/>
      <c r="H104" s="151"/>
      <c r="I104" s="151"/>
      <c r="J104" s="152">
        <f>J167</f>
        <v>0</v>
      </c>
      <c r="K104" s="149"/>
      <c r="L104" s="153"/>
    </row>
    <row r="105" spans="2:12" s="10" customFormat="1" ht="19.9" customHeight="1">
      <c r="B105" s="148"/>
      <c r="C105" s="149"/>
      <c r="D105" s="150" t="s">
        <v>104</v>
      </c>
      <c r="E105" s="151"/>
      <c r="F105" s="151"/>
      <c r="G105" s="151"/>
      <c r="H105" s="151"/>
      <c r="I105" s="151"/>
      <c r="J105" s="152">
        <f>J199</f>
        <v>0</v>
      </c>
      <c r="K105" s="149"/>
      <c r="L105" s="153"/>
    </row>
    <row r="106" spans="2:12" s="10" customFormat="1" ht="19.9" customHeight="1">
      <c r="B106" s="148"/>
      <c r="C106" s="149"/>
      <c r="D106" s="150" t="s">
        <v>105</v>
      </c>
      <c r="E106" s="151"/>
      <c r="F106" s="151"/>
      <c r="G106" s="151"/>
      <c r="H106" s="151"/>
      <c r="I106" s="151"/>
      <c r="J106" s="152">
        <f>J205</f>
        <v>0</v>
      </c>
      <c r="K106" s="149"/>
      <c r="L106" s="153"/>
    </row>
    <row r="107" spans="2:12" s="10" customFormat="1" ht="19.9" customHeight="1">
      <c r="B107" s="148"/>
      <c r="C107" s="149"/>
      <c r="D107" s="150" t="s">
        <v>106</v>
      </c>
      <c r="E107" s="151"/>
      <c r="F107" s="151"/>
      <c r="G107" s="151"/>
      <c r="H107" s="151"/>
      <c r="I107" s="151"/>
      <c r="J107" s="152">
        <f>J218</f>
        <v>0</v>
      </c>
      <c r="K107" s="149"/>
      <c r="L107" s="153"/>
    </row>
    <row r="108" spans="2:12" s="10" customFormat="1" ht="19.9" customHeight="1">
      <c r="B108" s="148"/>
      <c r="C108" s="149"/>
      <c r="D108" s="150" t="s">
        <v>107</v>
      </c>
      <c r="E108" s="151"/>
      <c r="F108" s="151"/>
      <c r="G108" s="151"/>
      <c r="H108" s="151"/>
      <c r="I108" s="151"/>
      <c r="J108" s="152">
        <f>J237</f>
        <v>0</v>
      </c>
      <c r="K108" s="149"/>
      <c r="L108" s="153"/>
    </row>
    <row r="109" spans="2:12" s="10" customFormat="1" ht="19.9" customHeight="1">
      <c r="B109" s="148"/>
      <c r="C109" s="149"/>
      <c r="D109" s="150" t="s">
        <v>108</v>
      </c>
      <c r="E109" s="151"/>
      <c r="F109" s="151"/>
      <c r="G109" s="151"/>
      <c r="H109" s="151"/>
      <c r="I109" s="151"/>
      <c r="J109" s="152">
        <f>J253</f>
        <v>0</v>
      </c>
      <c r="K109" s="149"/>
      <c r="L109" s="153"/>
    </row>
    <row r="110" spans="2:12" s="10" customFormat="1" ht="19.9" customHeight="1">
      <c r="B110" s="148"/>
      <c r="C110" s="149"/>
      <c r="D110" s="150" t="s">
        <v>109</v>
      </c>
      <c r="E110" s="151"/>
      <c r="F110" s="151"/>
      <c r="G110" s="151"/>
      <c r="H110" s="151"/>
      <c r="I110" s="151"/>
      <c r="J110" s="152">
        <f>J272</f>
        <v>0</v>
      </c>
      <c r="K110" s="149"/>
      <c r="L110" s="153"/>
    </row>
    <row r="111" spans="2:12" s="9" customFormat="1" ht="24.95" customHeight="1">
      <c r="B111" s="142"/>
      <c r="C111" s="143"/>
      <c r="D111" s="144" t="s">
        <v>110</v>
      </c>
      <c r="E111" s="145"/>
      <c r="F111" s="145"/>
      <c r="G111" s="145"/>
      <c r="H111" s="145"/>
      <c r="I111" s="145"/>
      <c r="J111" s="146">
        <f>J276</f>
        <v>0</v>
      </c>
      <c r="K111" s="143"/>
      <c r="L111" s="147"/>
    </row>
    <row r="112" spans="2:12" s="9" customFormat="1" ht="24.95" customHeight="1">
      <c r="B112" s="142"/>
      <c r="C112" s="143"/>
      <c r="D112" s="144" t="s">
        <v>111</v>
      </c>
      <c r="E112" s="145"/>
      <c r="F112" s="145"/>
      <c r="G112" s="145"/>
      <c r="H112" s="145"/>
      <c r="I112" s="145"/>
      <c r="J112" s="146">
        <f>J297</f>
        <v>0</v>
      </c>
      <c r="K112" s="143"/>
      <c r="L112" s="147"/>
    </row>
    <row r="113" spans="1:31" s="2" customFormat="1" ht="21.7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112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16</v>
      </c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5"/>
      <c r="D122" s="35"/>
      <c r="E122" s="286" t="str">
        <f>E7</f>
        <v>Stavební úpravy sociálního zázemí Univerzity Hradec Králové, budovy fakulty informatiky a managmentu</v>
      </c>
      <c r="F122" s="287"/>
      <c r="G122" s="287"/>
      <c r="H122" s="287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88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257" t="str">
        <f>E9</f>
        <v xml:space="preserve">1.NP - Kompletní modernizace stávajících sociálních zázemí </v>
      </c>
      <c r="F124" s="288"/>
      <c r="G124" s="288"/>
      <c r="H124" s="288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5"/>
      <c r="E126" s="35"/>
      <c r="F126" s="26" t="str">
        <f>F12</f>
        <v>Hradecká 1249/6, 500 03 Hradec Králové</v>
      </c>
      <c r="G126" s="35"/>
      <c r="H126" s="35"/>
      <c r="I126" s="28" t="s">
        <v>22</v>
      </c>
      <c r="J126" s="65" t="str">
        <f>IF(J12="","",J12)</f>
        <v>11. 3. 2021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24</v>
      </c>
      <c r="D128" s="35"/>
      <c r="E128" s="35"/>
      <c r="F128" s="26" t="str">
        <f>E15</f>
        <v>UHK-Hradecká 1249/6, 500 03 Hradec Králové</v>
      </c>
      <c r="G128" s="35"/>
      <c r="H128" s="35"/>
      <c r="I128" s="28" t="s">
        <v>30</v>
      </c>
      <c r="J128" s="31" t="str">
        <f>E21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28</v>
      </c>
      <c r="D129" s="35"/>
      <c r="E129" s="35"/>
      <c r="F129" s="26" t="str">
        <f>IF(E18="","",E18)</f>
        <v>Vyplň údaj</v>
      </c>
      <c r="G129" s="35"/>
      <c r="H129" s="35"/>
      <c r="I129" s="28" t="s">
        <v>33</v>
      </c>
      <c r="J129" s="31" t="str">
        <f>E24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54"/>
      <c r="B131" s="155"/>
      <c r="C131" s="156" t="s">
        <v>113</v>
      </c>
      <c r="D131" s="157" t="s">
        <v>61</v>
      </c>
      <c r="E131" s="157" t="s">
        <v>57</v>
      </c>
      <c r="F131" s="157" t="s">
        <v>58</v>
      </c>
      <c r="G131" s="157" t="s">
        <v>114</v>
      </c>
      <c r="H131" s="157" t="s">
        <v>115</v>
      </c>
      <c r="I131" s="157" t="s">
        <v>116</v>
      </c>
      <c r="J131" s="158" t="s">
        <v>93</v>
      </c>
      <c r="K131" s="159" t="s">
        <v>117</v>
      </c>
      <c r="L131" s="160"/>
      <c r="M131" s="74" t="s">
        <v>1</v>
      </c>
      <c r="N131" s="75" t="s">
        <v>40</v>
      </c>
      <c r="O131" s="75" t="s">
        <v>118</v>
      </c>
      <c r="P131" s="75" t="s">
        <v>119</v>
      </c>
      <c r="Q131" s="75" t="s">
        <v>120</v>
      </c>
      <c r="R131" s="75" t="s">
        <v>121</v>
      </c>
      <c r="S131" s="75" t="s">
        <v>122</v>
      </c>
      <c r="T131" s="76" t="s">
        <v>123</v>
      </c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</row>
    <row r="132" spans="1:63" s="2" customFormat="1" ht="22.9" customHeight="1">
      <c r="A132" s="33"/>
      <c r="B132" s="34"/>
      <c r="C132" s="81" t="s">
        <v>124</v>
      </c>
      <c r="D132" s="35"/>
      <c r="E132" s="35"/>
      <c r="F132" s="35"/>
      <c r="G132" s="35"/>
      <c r="H132" s="35"/>
      <c r="I132" s="35"/>
      <c r="J132" s="161">
        <f>BK132</f>
        <v>0</v>
      </c>
      <c r="K132" s="35"/>
      <c r="L132" s="38"/>
      <c r="M132" s="77"/>
      <c r="N132" s="162"/>
      <c r="O132" s="78"/>
      <c r="P132" s="163">
        <f>P133+P159+P276+P297</f>
        <v>0</v>
      </c>
      <c r="Q132" s="78"/>
      <c r="R132" s="163">
        <f>R133+R159+R276+R297</f>
        <v>25.157094100000002</v>
      </c>
      <c r="S132" s="78"/>
      <c r="T132" s="164">
        <f>T133+T159+T276+T297</f>
        <v>30.629591500000004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75</v>
      </c>
      <c r="AU132" s="16" t="s">
        <v>95</v>
      </c>
      <c r="BK132" s="165">
        <f>BK133+BK159+BK276+BK297</f>
        <v>0</v>
      </c>
    </row>
    <row r="133" spans="2:63" s="12" customFormat="1" ht="25.9" customHeight="1">
      <c r="B133" s="166"/>
      <c r="C133" s="167"/>
      <c r="D133" s="168" t="s">
        <v>75</v>
      </c>
      <c r="E133" s="169" t="s">
        <v>125</v>
      </c>
      <c r="F133" s="169" t="s">
        <v>126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P134+P139+P148+P156</f>
        <v>0</v>
      </c>
      <c r="Q133" s="174"/>
      <c r="R133" s="175">
        <f>R134+R139+R148+R156</f>
        <v>11.4271392</v>
      </c>
      <c r="S133" s="174"/>
      <c r="T133" s="176">
        <f>T134+T139+T148+T156</f>
        <v>27.874720000000003</v>
      </c>
      <c r="AR133" s="177" t="s">
        <v>84</v>
      </c>
      <c r="AT133" s="178" t="s">
        <v>75</v>
      </c>
      <c r="AU133" s="178" t="s">
        <v>76</v>
      </c>
      <c r="AY133" s="177" t="s">
        <v>127</v>
      </c>
      <c r="BK133" s="179">
        <f>BK134+BK139+BK148+BK156</f>
        <v>0</v>
      </c>
    </row>
    <row r="134" spans="2:63" s="12" customFormat="1" ht="22.9" customHeight="1">
      <c r="B134" s="166"/>
      <c r="C134" s="167"/>
      <c r="D134" s="168" t="s">
        <v>75</v>
      </c>
      <c r="E134" s="180" t="s">
        <v>128</v>
      </c>
      <c r="F134" s="180" t="s">
        <v>129</v>
      </c>
      <c r="G134" s="167"/>
      <c r="H134" s="167"/>
      <c r="I134" s="170"/>
      <c r="J134" s="181">
        <f>BK134</f>
        <v>0</v>
      </c>
      <c r="K134" s="167"/>
      <c r="L134" s="172"/>
      <c r="M134" s="173"/>
      <c r="N134" s="174"/>
      <c r="O134" s="174"/>
      <c r="P134" s="175">
        <f>SUM(P135:P138)</f>
        <v>0</v>
      </c>
      <c r="Q134" s="174"/>
      <c r="R134" s="175">
        <f>SUM(R135:R138)</f>
        <v>11.4169392</v>
      </c>
      <c r="S134" s="174"/>
      <c r="T134" s="176">
        <f>SUM(T135:T138)</f>
        <v>0</v>
      </c>
      <c r="AR134" s="177" t="s">
        <v>84</v>
      </c>
      <c r="AT134" s="178" t="s">
        <v>75</v>
      </c>
      <c r="AU134" s="178" t="s">
        <v>84</v>
      </c>
      <c r="AY134" s="177" t="s">
        <v>127</v>
      </c>
      <c r="BK134" s="179">
        <f>SUM(BK135:BK138)</f>
        <v>0</v>
      </c>
    </row>
    <row r="135" spans="1:65" s="2" customFormat="1" ht="16.5" customHeight="1">
      <c r="A135" s="33"/>
      <c r="B135" s="34"/>
      <c r="C135" s="182" t="s">
        <v>84</v>
      </c>
      <c r="D135" s="182" t="s">
        <v>130</v>
      </c>
      <c r="E135" s="183" t="s">
        <v>131</v>
      </c>
      <c r="F135" s="184" t="s">
        <v>132</v>
      </c>
      <c r="G135" s="185" t="s">
        <v>133</v>
      </c>
      <c r="H135" s="186">
        <v>10</v>
      </c>
      <c r="I135" s="187"/>
      <c r="J135" s="188">
        <f>ROUND(I135*H135,2)</f>
        <v>0</v>
      </c>
      <c r="K135" s="189"/>
      <c r="L135" s="38"/>
      <c r="M135" s="190" t="s">
        <v>1</v>
      </c>
      <c r="N135" s="191" t="s">
        <v>41</v>
      </c>
      <c r="O135" s="70"/>
      <c r="P135" s="192">
        <f>O135*H135</f>
        <v>0</v>
      </c>
      <c r="Q135" s="192">
        <v>0.0406</v>
      </c>
      <c r="R135" s="192">
        <f>Q135*H135</f>
        <v>0.40599999999999997</v>
      </c>
      <c r="S135" s="192">
        <v>0</v>
      </c>
      <c r="T135" s="19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4" t="s">
        <v>134</v>
      </c>
      <c r="AT135" s="194" t="s">
        <v>130</v>
      </c>
      <c r="AU135" s="194" t="s">
        <v>86</v>
      </c>
      <c r="AY135" s="16" t="s">
        <v>127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6" t="s">
        <v>84</v>
      </c>
      <c r="BK135" s="195">
        <f>ROUND(I135*H135,2)</f>
        <v>0</v>
      </c>
      <c r="BL135" s="16" t="s">
        <v>134</v>
      </c>
      <c r="BM135" s="194" t="s">
        <v>135</v>
      </c>
    </row>
    <row r="136" spans="2:51" s="13" customFormat="1" ht="11.25">
      <c r="B136" s="196"/>
      <c r="C136" s="197"/>
      <c r="D136" s="198" t="s">
        <v>136</v>
      </c>
      <c r="E136" s="199" t="s">
        <v>1</v>
      </c>
      <c r="F136" s="200" t="s">
        <v>137</v>
      </c>
      <c r="G136" s="197"/>
      <c r="H136" s="201">
        <v>10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136</v>
      </c>
      <c r="AU136" s="207" t="s">
        <v>86</v>
      </c>
      <c r="AV136" s="13" t="s">
        <v>86</v>
      </c>
      <c r="AW136" s="13" t="s">
        <v>32</v>
      </c>
      <c r="AX136" s="13" t="s">
        <v>84</v>
      </c>
      <c r="AY136" s="207" t="s">
        <v>127</v>
      </c>
    </row>
    <row r="137" spans="1:65" s="2" customFormat="1" ht="16.5" customHeight="1">
      <c r="A137" s="33"/>
      <c r="B137" s="34"/>
      <c r="C137" s="182" t="s">
        <v>86</v>
      </c>
      <c r="D137" s="182" t="s">
        <v>130</v>
      </c>
      <c r="E137" s="183" t="s">
        <v>138</v>
      </c>
      <c r="F137" s="184" t="s">
        <v>139</v>
      </c>
      <c r="G137" s="185" t="s">
        <v>140</v>
      </c>
      <c r="H137" s="186">
        <v>4.88</v>
      </c>
      <c r="I137" s="187"/>
      <c r="J137" s="188">
        <f>ROUND(I137*H137,2)</f>
        <v>0</v>
      </c>
      <c r="K137" s="189"/>
      <c r="L137" s="38"/>
      <c r="M137" s="190" t="s">
        <v>1</v>
      </c>
      <c r="N137" s="191" t="s">
        <v>41</v>
      </c>
      <c r="O137" s="70"/>
      <c r="P137" s="192">
        <f>O137*H137</f>
        <v>0</v>
      </c>
      <c r="Q137" s="192">
        <v>2.25634</v>
      </c>
      <c r="R137" s="192">
        <f>Q137*H137</f>
        <v>11.0109392</v>
      </c>
      <c r="S137" s="192">
        <v>0</v>
      </c>
      <c r="T137" s="19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4" t="s">
        <v>134</v>
      </c>
      <c r="AT137" s="194" t="s">
        <v>130</v>
      </c>
      <c r="AU137" s="194" t="s">
        <v>86</v>
      </c>
      <c r="AY137" s="16" t="s">
        <v>127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6" t="s">
        <v>84</v>
      </c>
      <c r="BK137" s="195">
        <f>ROUND(I137*H137,2)</f>
        <v>0</v>
      </c>
      <c r="BL137" s="16" t="s">
        <v>134</v>
      </c>
      <c r="BM137" s="194" t="s">
        <v>141</v>
      </c>
    </row>
    <row r="138" spans="2:51" s="13" customFormat="1" ht="11.25">
      <c r="B138" s="196"/>
      <c r="C138" s="197"/>
      <c r="D138" s="198" t="s">
        <v>136</v>
      </c>
      <c r="E138" s="199" t="s">
        <v>1</v>
      </c>
      <c r="F138" s="200" t="s">
        <v>142</v>
      </c>
      <c r="G138" s="197"/>
      <c r="H138" s="201">
        <v>4.88</v>
      </c>
      <c r="I138" s="202"/>
      <c r="J138" s="197"/>
      <c r="K138" s="197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136</v>
      </c>
      <c r="AU138" s="207" t="s">
        <v>86</v>
      </c>
      <c r="AV138" s="13" t="s">
        <v>86</v>
      </c>
      <c r="AW138" s="13" t="s">
        <v>32</v>
      </c>
      <c r="AX138" s="13" t="s">
        <v>84</v>
      </c>
      <c r="AY138" s="207" t="s">
        <v>127</v>
      </c>
    </row>
    <row r="139" spans="2:63" s="12" customFormat="1" ht="22.9" customHeight="1">
      <c r="B139" s="166"/>
      <c r="C139" s="167"/>
      <c r="D139" s="168" t="s">
        <v>75</v>
      </c>
      <c r="E139" s="180" t="s">
        <v>143</v>
      </c>
      <c r="F139" s="180" t="s">
        <v>144</v>
      </c>
      <c r="G139" s="167"/>
      <c r="H139" s="167"/>
      <c r="I139" s="170"/>
      <c r="J139" s="181">
        <f>BK139</f>
        <v>0</v>
      </c>
      <c r="K139" s="167"/>
      <c r="L139" s="172"/>
      <c r="M139" s="173"/>
      <c r="N139" s="174"/>
      <c r="O139" s="174"/>
      <c r="P139" s="175">
        <f>SUM(P140:P147)</f>
        <v>0</v>
      </c>
      <c r="Q139" s="174"/>
      <c r="R139" s="175">
        <f>SUM(R140:R147)</f>
        <v>0.0102</v>
      </c>
      <c r="S139" s="174"/>
      <c r="T139" s="176">
        <f>SUM(T140:T147)</f>
        <v>27.874720000000003</v>
      </c>
      <c r="AR139" s="177" t="s">
        <v>84</v>
      </c>
      <c r="AT139" s="178" t="s">
        <v>75</v>
      </c>
      <c r="AU139" s="178" t="s">
        <v>84</v>
      </c>
      <c r="AY139" s="177" t="s">
        <v>127</v>
      </c>
      <c r="BK139" s="179">
        <f>SUM(BK140:BK147)</f>
        <v>0</v>
      </c>
    </row>
    <row r="140" spans="1:65" s="2" customFormat="1" ht="21.75" customHeight="1">
      <c r="A140" s="33"/>
      <c r="B140" s="34"/>
      <c r="C140" s="182" t="s">
        <v>145</v>
      </c>
      <c r="D140" s="182" t="s">
        <v>130</v>
      </c>
      <c r="E140" s="183" t="s">
        <v>146</v>
      </c>
      <c r="F140" s="184" t="s">
        <v>147</v>
      </c>
      <c r="G140" s="185" t="s">
        <v>148</v>
      </c>
      <c r="H140" s="186">
        <v>60</v>
      </c>
      <c r="I140" s="187"/>
      <c r="J140" s="188">
        <f>ROUND(I140*H140,2)</f>
        <v>0</v>
      </c>
      <c r="K140" s="189"/>
      <c r="L140" s="38"/>
      <c r="M140" s="190" t="s">
        <v>1</v>
      </c>
      <c r="N140" s="191" t="s">
        <v>41</v>
      </c>
      <c r="O140" s="70"/>
      <c r="P140" s="192">
        <f>O140*H140</f>
        <v>0</v>
      </c>
      <c r="Q140" s="192">
        <v>0.00013</v>
      </c>
      <c r="R140" s="192">
        <f>Q140*H140</f>
        <v>0.0078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134</v>
      </c>
      <c r="AT140" s="194" t="s">
        <v>130</v>
      </c>
      <c r="AU140" s="194" t="s">
        <v>86</v>
      </c>
      <c r="AY140" s="16" t="s">
        <v>127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6" t="s">
        <v>84</v>
      </c>
      <c r="BK140" s="195">
        <f>ROUND(I140*H140,2)</f>
        <v>0</v>
      </c>
      <c r="BL140" s="16" t="s">
        <v>134</v>
      </c>
      <c r="BM140" s="194" t="s">
        <v>149</v>
      </c>
    </row>
    <row r="141" spans="1:65" s="2" customFormat="1" ht="16.5" customHeight="1">
      <c r="A141" s="33"/>
      <c r="B141" s="34"/>
      <c r="C141" s="182" t="s">
        <v>134</v>
      </c>
      <c r="D141" s="182" t="s">
        <v>130</v>
      </c>
      <c r="E141" s="183" t="s">
        <v>150</v>
      </c>
      <c r="F141" s="184" t="s">
        <v>151</v>
      </c>
      <c r="G141" s="185" t="s">
        <v>148</v>
      </c>
      <c r="H141" s="186">
        <v>60</v>
      </c>
      <c r="I141" s="187"/>
      <c r="J141" s="188">
        <f>ROUND(I141*H141,2)</f>
        <v>0</v>
      </c>
      <c r="K141" s="189"/>
      <c r="L141" s="38"/>
      <c r="M141" s="190" t="s">
        <v>1</v>
      </c>
      <c r="N141" s="191" t="s">
        <v>41</v>
      </c>
      <c r="O141" s="70"/>
      <c r="P141" s="192">
        <f>O141*H141</f>
        <v>0</v>
      </c>
      <c r="Q141" s="192">
        <v>4E-05</v>
      </c>
      <c r="R141" s="192">
        <f>Q141*H141</f>
        <v>0.0024000000000000002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134</v>
      </c>
      <c r="AT141" s="194" t="s">
        <v>130</v>
      </c>
      <c r="AU141" s="194" t="s">
        <v>86</v>
      </c>
      <c r="AY141" s="16" t="s">
        <v>127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6" t="s">
        <v>84</v>
      </c>
      <c r="BK141" s="195">
        <f>ROUND(I141*H141,2)</f>
        <v>0</v>
      </c>
      <c r="BL141" s="16" t="s">
        <v>134</v>
      </c>
      <c r="BM141" s="194" t="s">
        <v>152</v>
      </c>
    </row>
    <row r="142" spans="1:65" s="2" customFormat="1" ht="21.75" customHeight="1">
      <c r="A142" s="33"/>
      <c r="B142" s="34"/>
      <c r="C142" s="182" t="s">
        <v>153</v>
      </c>
      <c r="D142" s="182" t="s">
        <v>130</v>
      </c>
      <c r="E142" s="183" t="s">
        <v>154</v>
      </c>
      <c r="F142" s="184" t="s">
        <v>155</v>
      </c>
      <c r="G142" s="185" t="s">
        <v>140</v>
      </c>
      <c r="H142" s="186">
        <v>4.88</v>
      </c>
      <c r="I142" s="187"/>
      <c r="J142" s="188">
        <f>ROUND(I142*H142,2)</f>
        <v>0</v>
      </c>
      <c r="K142" s="189"/>
      <c r="L142" s="38"/>
      <c r="M142" s="190" t="s">
        <v>1</v>
      </c>
      <c r="N142" s="191" t="s">
        <v>41</v>
      </c>
      <c r="O142" s="70"/>
      <c r="P142" s="192">
        <f>O142*H142</f>
        <v>0</v>
      </c>
      <c r="Q142" s="192">
        <v>0</v>
      </c>
      <c r="R142" s="192">
        <f>Q142*H142</f>
        <v>0</v>
      </c>
      <c r="S142" s="192">
        <v>2.2</v>
      </c>
      <c r="T142" s="193">
        <f>S142*H142</f>
        <v>10.736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134</v>
      </c>
      <c r="AT142" s="194" t="s">
        <v>130</v>
      </c>
      <c r="AU142" s="194" t="s">
        <v>86</v>
      </c>
      <c r="AY142" s="16" t="s">
        <v>127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6" t="s">
        <v>84</v>
      </c>
      <c r="BK142" s="195">
        <f>ROUND(I142*H142,2)</f>
        <v>0</v>
      </c>
      <c r="BL142" s="16" t="s">
        <v>134</v>
      </c>
      <c r="BM142" s="194" t="s">
        <v>156</v>
      </c>
    </row>
    <row r="143" spans="2:51" s="13" customFormat="1" ht="11.25">
      <c r="B143" s="196"/>
      <c r="C143" s="197"/>
      <c r="D143" s="198" t="s">
        <v>136</v>
      </c>
      <c r="E143" s="199" t="s">
        <v>1</v>
      </c>
      <c r="F143" s="200" t="s">
        <v>157</v>
      </c>
      <c r="G143" s="197"/>
      <c r="H143" s="201">
        <v>4.88</v>
      </c>
      <c r="I143" s="202"/>
      <c r="J143" s="197"/>
      <c r="K143" s="197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136</v>
      </c>
      <c r="AU143" s="207" t="s">
        <v>86</v>
      </c>
      <c r="AV143" s="13" t="s">
        <v>86</v>
      </c>
      <c r="AW143" s="13" t="s">
        <v>32</v>
      </c>
      <c r="AX143" s="13" t="s">
        <v>84</v>
      </c>
      <c r="AY143" s="207" t="s">
        <v>127</v>
      </c>
    </row>
    <row r="144" spans="1:65" s="2" customFormat="1" ht="16.5" customHeight="1">
      <c r="A144" s="33"/>
      <c r="B144" s="34"/>
      <c r="C144" s="182" t="s">
        <v>128</v>
      </c>
      <c r="D144" s="182" t="s">
        <v>130</v>
      </c>
      <c r="E144" s="183" t="s">
        <v>158</v>
      </c>
      <c r="F144" s="184" t="s">
        <v>159</v>
      </c>
      <c r="G144" s="185" t="s">
        <v>140</v>
      </c>
      <c r="H144" s="186">
        <v>4.88</v>
      </c>
      <c r="I144" s="187"/>
      <c r="J144" s="188">
        <f>ROUND(I144*H144,2)</f>
        <v>0</v>
      </c>
      <c r="K144" s="189"/>
      <c r="L144" s="38"/>
      <c r="M144" s="190" t="s">
        <v>1</v>
      </c>
      <c r="N144" s="191" t="s">
        <v>41</v>
      </c>
      <c r="O144" s="70"/>
      <c r="P144" s="192">
        <f>O144*H144</f>
        <v>0</v>
      </c>
      <c r="Q144" s="192">
        <v>0</v>
      </c>
      <c r="R144" s="192">
        <f>Q144*H144</f>
        <v>0</v>
      </c>
      <c r="S144" s="192">
        <v>0.044</v>
      </c>
      <c r="T144" s="193">
        <f>S144*H144</f>
        <v>0.21472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134</v>
      </c>
      <c r="AT144" s="194" t="s">
        <v>130</v>
      </c>
      <c r="AU144" s="194" t="s">
        <v>86</v>
      </c>
      <c r="AY144" s="16" t="s">
        <v>127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6" t="s">
        <v>84</v>
      </c>
      <c r="BK144" s="195">
        <f>ROUND(I144*H144,2)</f>
        <v>0</v>
      </c>
      <c r="BL144" s="16" t="s">
        <v>134</v>
      </c>
      <c r="BM144" s="194" t="s">
        <v>160</v>
      </c>
    </row>
    <row r="145" spans="1:65" s="2" customFormat="1" ht="16.5" customHeight="1">
      <c r="A145" s="33"/>
      <c r="B145" s="34"/>
      <c r="C145" s="182" t="s">
        <v>161</v>
      </c>
      <c r="D145" s="182" t="s">
        <v>130</v>
      </c>
      <c r="E145" s="183" t="s">
        <v>162</v>
      </c>
      <c r="F145" s="184" t="s">
        <v>163</v>
      </c>
      <c r="G145" s="185" t="s">
        <v>148</v>
      </c>
      <c r="H145" s="186">
        <v>20</v>
      </c>
      <c r="I145" s="187"/>
      <c r="J145" s="188">
        <f>ROUND(I145*H145,2)</f>
        <v>0</v>
      </c>
      <c r="K145" s="189"/>
      <c r="L145" s="38"/>
      <c r="M145" s="190" t="s">
        <v>1</v>
      </c>
      <c r="N145" s="191" t="s">
        <v>41</v>
      </c>
      <c r="O145" s="70"/>
      <c r="P145" s="192">
        <f>O145*H145</f>
        <v>0</v>
      </c>
      <c r="Q145" s="192">
        <v>0</v>
      </c>
      <c r="R145" s="192">
        <f>Q145*H145</f>
        <v>0</v>
      </c>
      <c r="S145" s="192">
        <v>0.088</v>
      </c>
      <c r="T145" s="193">
        <f>S145*H145</f>
        <v>1.7599999999999998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134</v>
      </c>
      <c r="AT145" s="194" t="s">
        <v>130</v>
      </c>
      <c r="AU145" s="194" t="s">
        <v>86</v>
      </c>
      <c r="AY145" s="16" t="s">
        <v>127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6" t="s">
        <v>84</v>
      </c>
      <c r="BK145" s="195">
        <f>ROUND(I145*H145,2)</f>
        <v>0</v>
      </c>
      <c r="BL145" s="16" t="s">
        <v>134</v>
      </c>
      <c r="BM145" s="194" t="s">
        <v>164</v>
      </c>
    </row>
    <row r="146" spans="2:51" s="13" customFormat="1" ht="11.25">
      <c r="B146" s="196"/>
      <c r="C146" s="197"/>
      <c r="D146" s="198" t="s">
        <v>136</v>
      </c>
      <c r="E146" s="199" t="s">
        <v>1</v>
      </c>
      <c r="F146" s="200" t="s">
        <v>165</v>
      </c>
      <c r="G146" s="197"/>
      <c r="H146" s="201">
        <v>20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136</v>
      </c>
      <c r="AU146" s="207" t="s">
        <v>86</v>
      </c>
      <c r="AV146" s="13" t="s">
        <v>86</v>
      </c>
      <c r="AW146" s="13" t="s">
        <v>32</v>
      </c>
      <c r="AX146" s="13" t="s">
        <v>84</v>
      </c>
      <c r="AY146" s="207" t="s">
        <v>127</v>
      </c>
    </row>
    <row r="147" spans="1:65" s="2" customFormat="1" ht="16.5" customHeight="1">
      <c r="A147" s="33"/>
      <c r="B147" s="34"/>
      <c r="C147" s="182" t="s">
        <v>166</v>
      </c>
      <c r="D147" s="182" t="s">
        <v>130</v>
      </c>
      <c r="E147" s="183" t="s">
        <v>167</v>
      </c>
      <c r="F147" s="184" t="s">
        <v>168</v>
      </c>
      <c r="G147" s="185" t="s">
        <v>148</v>
      </c>
      <c r="H147" s="186">
        <v>223</v>
      </c>
      <c r="I147" s="187"/>
      <c r="J147" s="188">
        <f>ROUND(I147*H147,2)</f>
        <v>0</v>
      </c>
      <c r="K147" s="189"/>
      <c r="L147" s="38"/>
      <c r="M147" s="190" t="s">
        <v>1</v>
      </c>
      <c r="N147" s="191" t="s">
        <v>41</v>
      </c>
      <c r="O147" s="70"/>
      <c r="P147" s="192">
        <f>O147*H147</f>
        <v>0</v>
      </c>
      <c r="Q147" s="192">
        <v>0</v>
      </c>
      <c r="R147" s="192">
        <f>Q147*H147</f>
        <v>0</v>
      </c>
      <c r="S147" s="192">
        <v>0.068</v>
      </c>
      <c r="T147" s="193">
        <f>S147*H147</f>
        <v>15.164000000000001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134</v>
      </c>
      <c r="AT147" s="194" t="s">
        <v>130</v>
      </c>
      <c r="AU147" s="194" t="s">
        <v>86</v>
      </c>
      <c r="AY147" s="16" t="s">
        <v>127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6" t="s">
        <v>84</v>
      </c>
      <c r="BK147" s="195">
        <f>ROUND(I147*H147,2)</f>
        <v>0</v>
      </c>
      <c r="BL147" s="16" t="s">
        <v>134</v>
      </c>
      <c r="BM147" s="194" t="s">
        <v>169</v>
      </c>
    </row>
    <row r="148" spans="2:63" s="12" customFormat="1" ht="22.9" customHeight="1">
      <c r="B148" s="166"/>
      <c r="C148" s="167"/>
      <c r="D148" s="168" t="s">
        <v>75</v>
      </c>
      <c r="E148" s="180" t="s">
        <v>170</v>
      </c>
      <c r="F148" s="180" t="s">
        <v>171</v>
      </c>
      <c r="G148" s="167"/>
      <c r="H148" s="167"/>
      <c r="I148" s="170"/>
      <c r="J148" s="181">
        <f>BK148</f>
        <v>0</v>
      </c>
      <c r="K148" s="167"/>
      <c r="L148" s="172"/>
      <c r="M148" s="173"/>
      <c r="N148" s="174"/>
      <c r="O148" s="174"/>
      <c r="P148" s="175">
        <f>SUM(P149:P155)</f>
        <v>0</v>
      </c>
      <c r="Q148" s="174"/>
      <c r="R148" s="175">
        <f>SUM(R149:R155)</f>
        <v>0</v>
      </c>
      <c r="S148" s="174"/>
      <c r="T148" s="176">
        <f>SUM(T149:T155)</f>
        <v>0</v>
      </c>
      <c r="AR148" s="177" t="s">
        <v>84</v>
      </c>
      <c r="AT148" s="178" t="s">
        <v>75</v>
      </c>
      <c r="AU148" s="178" t="s">
        <v>84</v>
      </c>
      <c r="AY148" s="177" t="s">
        <v>127</v>
      </c>
      <c r="BK148" s="179">
        <f>SUM(BK149:BK155)</f>
        <v>0</v>
      </c>
    </row>
    <row r="149" spans="1:65" s="2" customFormat="1" ht="16.5" customHeight="1">
      <c r="A149" s="33"/>
      <c r="B149" s="34"/>
      <c r="C149" s="182" t="s">
        <v>143</v>
      </c>
      <c r="D149" s="182" t="s">
        <v>130</v>
      </c>
      <c r="E149" s="183" t="s">
        <v>172</v>
      </c>
      <c r="F149" s="184" t="s">
        <v>173</v>
      </c>
      <c r="G149" s="185" t="s">
        <v>174</v>
      </c>
      <c r="H149" s="186">
        <v>30.63</v>
      </c>
      <c r="I149" s="187"/>
      <c r="J149" s="188">
        <f>ROUND(I149*H149,2)</f>
        <v>0</v>
      </c>
      <c r="K149" s="189"/>
      <c r="L149" s="38"/>
      <c r="M149" s="190" t="s">
        <v>1</v>
      </c>
      <c r="N149" s="191" t="s">
        <v>41</v>
      </c>
      <c r="O149" s="70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134</v>
      </c>
      <c r="AT149" s="194" t="s">
        <v>130</v>
      </c>
      <c r="AU149" s="194" t="s">
        <v>86</v>
      </c>
      <c r="AY149" s="16" t="s">
        <v>127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6" t="s">
        <v>84</v>
      </c>
      <c r="BK149" s="195">
        <f>ROUND(I149*H149,2)</f>
        <v>0</v>
      </c>
      <c r="BL149" s="16" t="s">
        <v>134</v>
      </c>
      <c r="BM149" s="194" t="s">
        <v>175</v>
      </c>
    </row>
    <row r="150" spans="1:65" s="2" customFormat="1" ht="21.75" customHeight="1">
      <c r="A150" s="33"/>
      <c r="B150" s="34"/>
      <c r="C150" s="182" t="s">
        <v>176</v>
      </c>
      <c r="D150" s="182" t="s">
        <v>130</v>
      </c>
      <c r="E150" s="183" t="s">
        <v>177</v>
      </c>
      <c r="F150" s="184" t="s">
        <v>178</v>
      </c>
      <c r="G150" s="185" t="s">
        <v>174</v>
      </c>
      <c r="H150" s="186">
        <v>153.15</v>
      </c>
      <c r="I150" s="187"/>
      <c r="J150" s="188">
        <f>ROUND(I150*H150,2)</f>
        <v>0</v>
      </c>
      <c r="K150" s="189"/>
      <c r="L150" s="38"/>
      <c r="M150" s="190" t="s">
        <v>1</v>
      </c>
      <c r="N150" s="191" t="s">
        <v>41</v>
      </c>
      <c r="O150" s="70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4" t="s">
        <v>134</v>
      </c>
      <c r="AT150" s="194" t="s">
        <v>130</v>
      </c>
      <c r="AU150" s="194" t="s">
        <v>86</v>
      </c>
      <c r="AY150" s="16" t="s">
        <v>127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6" t="s">
        <v>84</v>
      </c>
      <c r="BK150" s="195">
        <f>ROUND(I150*H150,2)</f>
        <v>0</v>
      </c>
      <c r="BL150" s="16" t="s">
        <v>134</v>
      </c>
      <c r="BM150" s="194" t="s">
        <v>179</v>
      </c>
    </row>
    <row r="151" spans="2:51" s="13" customFormat="1" ht="11.25">
      <c r="B151" s="196"/>
      <c r="C151" s="197"/>
      <c r="D151" s="198" t="s">
        <v>136</v>
      </c>
      <c r="E151" s="197"/>
      <c r="F151" s="200" t="s">
        <v>180</v>
      </c>
      <c r="G151" s="197"/>
      <c r="H151" s="201">
        <v>153.15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136</v>
      </c>
      <c r="AU151" s="207" t="s">
        <v>86</v>
      </c>
      <c r="AV151" s="13" t="s">
        <v>86</v>
      </c>
      <c r="AW151" s="13" t="s">
        <v>4</v>
      </c>
      <c r="AX151" s="13" t="s">
        <v>84</v>
      </c>
      <c r="AY151" s="207" t="s">
        <v>127</v>
      </c>
    </row>
    <row r="152" spans="1:65" s="2" customFormat="1" ht="16.5" customHeight="1">
      <c r="A152" s="33"/>
      <c r="B152" s="34"/>
      <c r="C152" s="182" t="s">
        <v>181</v>
      </c>
      <c r="D152" s="182" t="s">
        <v>130</v>
      </c>
      <c r="E152" s="183" t="s">
        <v>182</v>
      </c>
      <c r="F152" s="184" t="s">
        <v>183</v>
      </c>
      <c r="G152" s="185" t="s">
        <v>174</v>
      </c>
      <c r="H152" s="186">
        <v>30.63</v>
      </c>
      <c r="I152" s="187"/>
      <c r="J152" s="188">
        <f>ROUND(I152*H152,2)</f>
        <v>0</v>
      </c>
      <c r="K152" s="189"/>
      <c r="L152" s="38"/>
      <c r="M152" s="190" t="s">
        <v>1</v>
      </c>
      <c r="N152" s="191" t="s">
        <v>41</v>
      </c>
      <c r="O152" s="70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134</v>
      </c>
      <c r="AT152" s="194" t="s">
        <v>130</v>
      </c>
      <c r="AU152" s="194" t="s">
        <v>86</v>
      </c>
      <c r="AY152" s="16" t="s">
        <v>127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6" t="s">
        <v>84</v>
      </c>
      <c r="BK152" s="195">
        <f>ROUND(I152*H152,2)</f>
        <v>0</v>
      </c>
      <c r="BL152" s="16" t="s">
        <v>134</v>
      </c>
      <c r="BM152" s="194" t="s">
        <v>184</v>
      </c>
    </row>
    <row r="153" spans="1:65" s="2" customFormat="1" ht="16.5" customHeight="1">
      <c r="A153" s="33"/>
      <c r="B153" s="34"/>
      <c r="C153" s="182" t="s">
        <v>185</v>
      </c>
      <c r="D153" s="182" t="s">
        <v>130</v>
      </c>
      <c r="E153" s="183" t="s">
        <v>186</v>
      </c>
      <c r="F153" s="184" t="s">
        <v>187</v>
      </c>
      <c r="G153" s="185" t="s">
        <v>174</v>
      </c>
      <c r="H153" s="186">
        <v>581.97</v>
      </c>
      <c r="I153" s="187"/>
      <c r="J153" s="188">
        <f>ROUND(I153*H153,2)</f>
        <v>0</v>
      </c>
      <c r="K153" s="189"/>
      <c r="L153" s="38"/>
      <c r="M153" s="190" t="s">
        <v>1</v>
      </c>
      <c r="N153" s="191" t="s">
        <v>41</v>
      </c>
      <c r="O153" s="70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134</v>
      </c>
      <c r="AT153" s="194" t="s">
        <v>130</v>
      </c>
      <c r="AU153" s="194" t="s">
        <v>86</v>
      </c>
      <c r="AY153" s="16" t="s">
        <v>127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6" t="s">
        <v>84</v>
      </c>
      <c r="BK153" s="195">
        <f>ROUND(I153*H153,2)</f>
        <v>0</v>
      </c>
      <c r="BL153" s="16" t="s">
        <v>134</v>
      </c>
      <c r="BM153" s="194" t="s">
        <v>188</v>
      </c>
    </row>
    <row r="154" spans="2:51" s="13" customFormat="1" ht="11.25">
      <c r="B154" s="196"/>
      <c r="C154" s="197"/>
      <c r="D154" s="198" t="s">
        <v>136</v>
      </c>
      <c r="E154" s="197"/>
      <c r="F154" s="200" t="s">
        <v>189</v>
      </c>
      <c r="G154" s="197"/>
      <c r="H154" s="201">
        <v>581.97</v>
      </c>
      <c r="I154" s="202"/>
      <c r="J154" s="197"/>
      <c r="K154" s="197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136</v>
      </c>
      <c r="AU154" s="207" t="s">
        <v>86</v>
      </c>
      <c r="AV154" s="13" t="s">
        <v>86</v>
      </c>
      <c r="AW154" s="13" t="s">
        <v>4</v>
      </c>
      <c r="AX154" s="13" t="s">
        <v>84</v>
      </c>
      <c r="AY154" s="207" t="s">
        <v>127</v>
      </c>
    </row>
    <row r="155" spans="1:65" s="2" customFormat="1" ht="21.75" customHeight="1">
      <c r="A155" s="33"/>
      <c r="B155" s="34"/>
      <c r="C155" s="182" t="s">
        <v>190</v>
      </c>
      <c r="D155" s="182" t="s">
        <v>130</v>
      </c>
      <c r="E155" s="183" t="s">
        <v>191</v>
      </c>
      <c r="F155" s="184" t="s">
        <v>192</v>
      </c>
      <c r="G155" s="185" t="s">
        <v>174</v>
      </c>
      <c r="H155" s="186">
        <v>30.63</v>
      </c>
      <c r="I155" s="187"/>
      <c r="J155" s="188">
        <f>ROUND(I155*H155,2)</f>
        <v>0</v>
      </c>
      <c r="K155" s="189"/>
      <c r="L155" s="38"/>
      <c r="M155" s="190" t="s">
        <v>1</v>
      </c>
      <c r="N155" s="191" t="s">
        <v>41</v>
      </c>
      <c r="O155" s="70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134</v>
      </c>
      <c r="AT155" s="194" t="s">
        <v>130</v>
      </c>
      <c r="AU155" s="194" t="s">
        <v>86</v>
      </c>
      <c r="AY155" s="16" t="s">
        <v>127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6" t="s">
        <v>84</v>
      </c>
      <c r="BK155" s="195">
        <f>ROUND(I155*H155,2)</f>
        <v>0</v>
      </c>
      <c r="BL155" s="16" t="s">
        <v>134</v>
      </c>
      <c r="BM155" s="194" t="s">
        <v>193</v>
      </c>
    </row>
    <row r="156" spans="2:63" s="12" customFormat="1" ht="22.9" customHeight="1">
      <c r="B156" s="166"/>
      <c r="C156" s="167"/>
      <c r="D156" s="168" t="s">
        <v>75</v>
      </c>
      <c r="E156" s="180" t="s">
        <v>194</v>
      </c>
      <c r="F156" s="180" t="s">
        <v>195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SUM(P157:P158)</f>
        <v>0</v>
      </c>
      <c r="Q156" s="174"/>
      <c r="R156" s="175">
        <f>SUM(R157:R158)</f>
        <v>0</v>
      </c>
      <c r="S156" s="174"/>
      <c r="T156" s="176">
        <f>SUM(T157:T158)</f>
        <v>0</v>
      </c>
      <c r="AR156" s="177" t="s">
        <v>84</v>
      </c>
      <c r="AT156" s="178" t="s">
        <v>75</v>
      </c>
      <c r="AU156" s="178" t="s">
        <v>84</v>
      </c>
      <c r="AY156" s="177" t="s">
        <v>127</v>
      </c>
      <c r="BK156" s="179">
        <f>SUM(BK157:BK158)</f>
        <v>0</v>
      </c>
    </row>
    <row r="157" spans="1:65" s="2" customFormat="1" ht="16.5" customHeight="1">
      <c r="A157" s="33"/>
      <c r="B157" s="34"/>
      <c r="C157" s="182" t="s">
        <v>196</v>
      </c>
      <c r="D157" s="182" t="s">
        <v>130</v>
      </c>
      <c r="E157" s="183" t="s">
        <v>197</v>
      </c>
      <c r="F157" s="184" t="s">
        <v>198</v>
      </c>
      <c r="G157" s="185" t="s">
        <v>174</v>
      </c>
      <c r="H157" s="186">
        <v>11.445</v>
      </c>
      <c r="I157" s="187"/>
      <c r="J157" s="188">
        <f>ROUND(I157*H157,2)</f>
        <v>0</v>
      </c>
      <c r="K157" s="189"/>
      <c r="L157" s="38"/>
      <c r="M157" s="190" t="s">
        <v>1</v>
      </c>
      <c r="N157" s="191" t="s">
        <v>41</v>
      </c>
      <c r="O157" s="70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4" t="s">
        <v>134</v>
      </c>
      <c r="AT157" s="194" t="s">
        <v>130</v>
      </c>
      <c r="AU157" s="194" t="s">
        <v>86</v>
      </c>
      <c r="AY157" s="16" t="s">
        <v>127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6" t="s">
        <v>84</v>
      </c>
      <c r="BK157" s="195">
        <f>ROUND(I157*H157,2)</f>
        <v>0</v>
      </c>
      <c r="BL157" s="16" t="s">
        <v>134</v>
      </c>
      <c r="BM157" s="194" t="s">
        <v>199</v>
      </c>
    </row>
    <row r="158" spans="1:65" s="2" customFormat="1" ht="16.5" customHeight="1">
      <c r="A158" s="33"/>
      <c r="B158" s="34"/>
      <c r="C158" s="182" t="s">
        <v>8</v>
      </c>
      <c r="D158" s="182" t="s">
        <v>130</v>
      </c>
      <c r="E158" s="183" t="s">
        <v>200</v>
      </c>
      <c r="F158" s="184" t="s">
        <v>201</v>
      </c>
      <c r="G158" s="185" t="s">
        <v>174</v>
      </c>
      <c r="H158" s="186">
        <v>11.445</v>
      </c>
      <c r="I158" s="187"/>
      <c r="J158" s="188">
        <f>ROUND(I158*H158,2)</f>
        <v>0</v>
      </c>
      <c r="K158" s="189"/>
      <c r="L158" s="38"/>
      <c r="M158" s="190" t="s">
        <v>1</v>
      </c>
      <c r="N158" s="191" t="s">
        <v>41</v>
      </c>
      <c r="O158" s="70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134</v>
      </c>
      <c r="AT158" s="194" t="s">
        <v>130</v>
      </c>
      <c r="AU158" s="194" t="s">
        <v>86</v>
      </c>
      <c r="AY158" s="16" t="s">
        <v>127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6" t="s">
        <v>84</v>
      </c>
      <c r="BK158" s="195">
        <f>ROUND(I158*H158,2)</f>
        <v>0</v>
      </c>
      <c r="BL158" s="16" t="s">
        <v>134</v>
      </c>
      <c r="BM158" s="194" t="s">
        <v>202</v>
      </c>
    </row>
    <row r="159" spans="2:63" s="12" customFormat="1" ht="25.9" customHeight="1">
      <c r="B159" s="166"/>
      <c r="C159" s="167"/>
      <c r="D159" s="168" t="s">
        <v>75</v>
      </c>
      <c r="E159" s="169" t="s">
        <v>203</v>
      </c>
      <c r="F159" s="169" t="s">
        <v>204</v>
      </c>
      <c r="G159" s="167"/>
      <c r="H159" s="167"/>
      <c r="I159" s="170"/>
      <c r="J159" s="171">
        <f>BK159</f>
        <v>0</v>
      </c>
      <c r="K159" s="167"/>
      <c r="L159" s="172"/>
      <c r="M159" s="173"/>
      <c r="N159" s="174"/>
      <c r="O159" s="174"/>
      <c r="P159" s="175">
        <f>P160+P167+P199+P205+P218+P237+P253+P272</f>
        <v>0</v>
      </c>
      <c r="Q159" s="174"/>
      <c r="R159" s="175">
        <f>R160+R167+R199+R205+R218+R237+R253+R272</f>
        <v>13.729954900000001</v>
      </c>
      <c r="S159" s="174"/>
      <c r="T159" s="176">
        <f>T160+T167+T199+T205+T218+T237+T253+T272</f>
        <v>2.7548715</v>
      </c>
      <c r="AR159" s="177" t="s">
        <v>86</v>
      </c>
      <c r="AT159" s="178" t="s">
        <v>75</v>
      </c>
      <c r="AU159" s="178" t="s">
        <v>76</v>
      </c>
      <c r="AY159" s="177" t="s">
        <v>127</v>
      </c>
      <c r="BK159" s="179">
        <f>BK160+BK167+BK199+BK205+BK218+BK237+BK253+BK272</f>
        <v>0</v>
      </c>
    </row>
    <row r="160" spans="2:63" s="12" customFormat="1" ht="22.9" customHeight="1">
      <c r="B160" s="166"/>
      <c r="C160" s="167"/>
      <c r="D160" s="168" t="s">
        <v>75</v>
      </c>
      <c r="E160" s="180" t="s">
        <v>205</v>
      </c>
      <c r="F160" s="180" t="s">
        <v>206</v>
      </c>
      <c r="G160" s="167"/>
      <c r="H160" s="167"/>
      <c r="I160" s="170"/>
      <c r="J160" s="181">
        <f>BK160</f>
        <v>0</v>
      </c>
      <c r="K160" s="167"/>
      <c r="L160" s="172"/>
      <c r="M160" s="173"/>
      <c r="N160" s="174"/>
      <c r="O160" s="174"/>
      <c r="P160" s="175">
        <f>SUM(P161:P166)</f>
        <v>0</v>
      </c>
      <c r="Q160" s="174"/>
      <c r="R160" s="175">
        <f>SUM(R161:R166)</f>
        <v>0.008199999999999999</v>
      </c>
      <c r="S160" s="174"/>
      <c r="T160" s="176">
        <f>SUM(T161:T166)</f>
        <v>0</v>
      </c>
      <c r="AR160" s="177" t="s">
        <v>86</v>
      </c>
      <c r="AT160" s="178" t="s">
        <v>75</v>
      </c>
      <c r="AU160" s="178" t="s">
        <v>84</v>
      </c>
      <c r="AY160" s="177" t="s">
        <v>127</v>
      </c>
      <c r="BK160" s="179">
        <f>SUM(BK161:BK166)</f>
        <v>0</v>
      </c>
    </row>
    <row r="161" spans="1:65" s="2" customFormat="1" ht="16.5" customHeight="1">
      <c r="A161" s="33"/>
      <c r="B161" s="34"/>
      <c r="C161" s="182" t="s">
        <v>207</v>
      </c>
      <c r="D161" s="182" t="s">
        <v>130</v>
      </c>
      <c r="E161" s="183" t="s">
        <v>208</v>
      </c>
      <c r="F161" s="184" t="s">
        <v>209</v>
      </c>
      <c r="G161" s="185" t="s">
        <v>210</v>
      </c>
      <c r="H161" s="186">
        <v>10</v>
      </c>
      <c r="I161" s="187"/>
      <c r="J161" s="188">
        <f aca="true" t="shared" si="0" ref="J161:J166">ROUND(I161*H161,2)</f>
        <v>0</v>
      </c>
      <c r="K161" s="189"/>
      <c r="L161" s="38"/>
      <c r="M161" s="190" t="s">
        <v>1</v>
      </c>
      <c r="N161" s="191" t="s">
        <v>41</v>
      </c>
      <c r="O161" s="70"/>
      <c r="P161" s="192">
        <f aca="true" t="shared" si="1" ref="P161:P166">O161*H161</f>
        <v>0</v>
      </c>
      <c r="Q161" s="192">
        <v>0.00073</v>
      </c>
      <c r="R161" s="192">
        <f aca="true" t="shared" si="2" ref="R161:R166">Q161*H161</f>
        <v>0.007299999999999999</v>
      </c>
      <c r="S161" s="192">
        <v>0</v>
      </c>
      <c r="T161" s="193">
        <f aca="true" t="shared" si="3" ref="T161:T166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207</v>
      </c>
      <c r="AT161" s="194" t="s">
        <v>130</v>
      </c>
      <c r="AU161" s="194" t="s">
        <v>86</v>
      </c>
      <c r="AY161" s="16" t="s">
        <v>127</v>
      </c>
      <c r="BE161" s="195">
        <f aca="true" t="shared" si="4" ref="BE161:BE166">IF(N161="základní",J161,0)</f>
        <v>0</v>
      </c>
      <c r="BF161" s="195">
        <f aca="true" t="shared" si="5" ref="BF161:BF166">IF(N161="snížená",J161,0)</f>
        <v>0</v>
      </c>
      <c r="BG161" s="195">
        <f aca="true" t="shared" si="6" ref="BG161:BG166">IF(N161="zákl. přenesená",J161,0)</f>
        <v>0</v>
      </c>
      <c r="BH161" s="195">
        <f aca="true" t="shared" si="7" ref="BH161:BH166">IF(N161="sníž. přenesená",J161,0)</f>
        <v>0</v>
      </c>
      <c r="BI161" s="195">
        <f aca="true" t="shared" si="8" ref="BI161:BI166">IF(N161="nulová",J161,0)</f>
        <v>0</v>
      </c>
      <c r="BJ161" s="16" t="s">
        <v>84</v>
      </c>
      <c r="BK161" s="195">
        <f aca="true" t="shared" si="9" ref="BK161:BK166">ROUND(I161*H161,2)</f>
        <v>0</v>
      </c>
      <c r="BL161" s="16" t="s">
        <v>207</v>
      </c>
      <c r="BM161" s="194" t="s">
        <v>211</v>
      </c>
    </row>
    <row r="162" spans="1:65" s="2" customFormat="1" ht="16.5" customHeight="1">
      <c r="A162" s="33"/>
      <c r="B162" s="34"/>
      <c r="C162" s="182" t="s">
        <v>212</v>
      </c>
      <c r="D162" s="182" t="s">
        <v>130</v>
      </c>
      <c r="E162" s="183" t="s">
        <v>213</v>
      </c>
      <c r="F162" s="184" t="s">
        <v>214</v>
      </c>
      <c r="G162" s="185" t="s">
        <v>133</v>
      </c>
      <c r="H162" s="186">
        <v>1</v>
      </c>
      <c r="I162" s="187"/>
      <c r="J162" s="188">
        <f t="shared" si="0"/>
        <v>0</v>
      </c>
      <c r="K162" s="189"/>
      <c r="L162" s="38"/>
      <c r="M162" s="190" t="s">
        <v>1</v>
      </c>
      <c r="N162" s="191" t="s">
        <v>41</v>
      </c>
      <c r="O162" s="70"/>
      <c r="P162" s="192">
        <f t="shared" si="1"/>
        <v>0</v>
      </c>
      <c r="Q162" s="192">
        <v>0</v>
      </c>
      <c r="R162" s="192">
        <f t="shared" si="2"/>
        <v>0</v>
      </c>
      <c r="S162" s="192">
        <v>0</v>
      </c>
      <c r="T162" s="193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207</v>
      </c>
      <c r="AT162" s="194" t="s">
        <v>130</v>
      </c>
      <c r="AU162" s="194" t="s">
        <v>86</v>
      </c>
      <c r="AY162" s="16" t="s">
        <v>127</v>
      </c>
      <c r="BE162" s="195">
        <f t="shared" si="4"/>
        <v>0</v>
      </c>
      <c r="BF162" s="195">
        <f t="shared" si="5"/>
        <v>0</v>
      </c>
      <c r="BG162" s="195">
        <f t="shared" si="6"/>
        <v>0</v>
      </c>
      <c r="BH162" s="195">
        <f t="shared" si="7"/>
        <v>0</v>
      </c>
      <c r="BI162" s="195">
        <f t="shared" si="8"/>
        <v>0</v>
      </c>
      <c r="BJ162" s="16" t="s">
        <v>84</v>
      </c>
      <c r="BK162" s="195">
        <f t="shared" si="9"/>
        <v>0</v>
      </c>
      <c r="BL162" s="16" t="s">
        <v>207</v>
      </c>
      <c r="BM162" s="194" t="s">
        <v>215</v>
      </c>
    </row>
    <row r="163" spans="1:65" s="2" customFormat="1" ht="16.5" customHeight="1">
      <c r="A163" s="33"/>
      <c r="B163" s="34"/>
      <c r="C163" s="182" t="s">
        <v>216</v>
      </c>
      <c r="D163" s="182" t="s">
        <v>130</v>
      </c>
      <c r="E163" s="183" t="s">
        <v>217</v>
      </c>
      <c r="F163" s="184" t="s">
        <v>218</v>
      </c>
      <c r="G163" s="185" t="s">
        <v>133</v>
      </c>
      <c r="H163" s="186">
        <v>1</v>
      </c>
      <c r="I163" s="187"/>
      <c r="J163" s="188">
        <f t="shared" si="0"/>
        <v>0</v>
      </c>
      <c r="K163" s="189"/>
      <c r="L163" s="38"/>
      <c r="M163" s="190" t="s">
        <v>1</v>
      </c>
      <c r="N163" s="191" t="s">
        <v>41</v>
      </c>
      <c r="O163" s="70"/>
      <c r="P163" s="192">
        <f t="shared" si="1"/>
        <v>0</v>
      </c>
      <c r="Q163" s="192">
        <v>0.0009</v>
      </c>
      <c r="R163" s="192">
        <f t="shared" si="2"/>
        <v>0.0009</v>
      </c>
      <c r="S163" s="192">
        <v>0</v>
      </c>
      <c r="T163" s="193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4" t="s">
        <v>207</v>
      </c>
      <c r="AT163" s="194" t="s">
        <v>130</v>
      </c>
      <c r="AU163" s="194" t="s">
        <v>86</v>
      </c>
      <c r="AY163" s="16" t="s">
        <v>127</v>
      </c>
      <c r="BE163" s="195">
        <f t="shared" si="4"/>
        <v>0</v>
      </c>
      <c r="BF163" s="195">
        <f t="shared" si="5"/>
        <v>0</v>
      </c>
      <c r="BG163" s="195">
        <f t="shared" si="6"/>
        <v>0</v>
      </c>
      <c r="BH163" s="195">
        <f t="shared" si="7"/>
        <v>0</v>
      </c>
      <c r="BI163" s="195">
        <f t="shared" si="8"/>
        <v>0</v>
      </c>
      <c r="BJ163" s="16" t="s">
        <v>84</v>
      </c>
      <c r="BK163" s="195">
        <f t="shared" si="9"/>
        <v>0</v>
      </c>
      <c r="BL163" s="16" t="s">
        <v>207</v>
      </c>
      <c r="BM163" s="194" t="s">
        <v>219</v>
      </c>
    </row>
    <row r="164" spans="1:65" s="2" customFormat="1" ht="16.5" customHeight="1">
      <c r="A164" s="33"/>
      <c r="B164" s="34"/>
      <c r="C164" s="182" t="s">
        <v>220</v>
      </c>
      <c r="D164" s="182" t="s">
        <v>130</v>
      </c>
      <c r="E164" s="183" t="s">
        <v>221</v>
      </c>
      <c r="F164" s="184" t="s">
        <v>222</v>
      </c>
      <c r="G164" s="185" t="s">
        <v>210</v>
      </c>
      <c r="H164" s="186">
        <v>10</v>
      </c>
      <c r="I164" s="187"/>
      <c r="J164" s="188">
        <f t="shared" si="0"/>
        <v>0</v>
      </c>
      <c r="K164" s="189"/>
      <c r="L164" s="38"/>
      <c r="M164" s="190" t="s">
        <v>1</v>
      </c>
      <c r="N164" s="191" t="s">
        <v>41</v>
      </c>
      <c r="O164" s="70"/>
      <c r="P164" s="192">
        <f t="shared" si="1"/>
        <v>0</v>
      </c>
      <c r="Q164" s="192">
        <v>0</v>
      </c>
      <c r="R164" s="192">
        <f t="shared" si="2"/>
        <v>0</v>
      </c>
      <c r="S164" s="192">
        <v>0</v>
      </c>
      <c r="T164" s="193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4" t="s">
        <v>207</v>
      </c>
      <c r="AT164" s="194" t="s">
        <v>130</v>
      </c>
      <c r="AU164" s="194" t="s">
        <v>86</v>
      </c>
      <c r="AY164" s="16" t="s">
        <v>127</v>
      </c>
      <c r="BE164" s="195">
        <f t="shared" si="4"/>
        <v>0</v>
      </c>
      <c r="BF164" s="195">
        <f t="shared" si="5"/>
        <v>0</v>
      </c>
      <c r="BG164" s="195">
        <f t="shared" si="6"/>
        <v>0</v>
      </c>
      <c r="BH164" s="195">
        <f t="shared" si="7"/>
        <v>0</v>
      </c>
      <c r="BI164" s="195">
        <f t="shared" si="8"/>
        <v>0</v>
      </c>
      <c r="BJ164" s="16" t="s">
        <v>84</v>
      </c>
      <c r="BK164" s="195">
        <f t="shared" si="9"/>
        <v>0</v>
      </c>
      <c r="BL164" s="16" t="s">
        <v>207</v>
      </c>
      <c r="BM164" s="194" t="s">
        <v>223</v>
      </c>
    </row>
    <row r="165" spans="1:65" s="2" customFormat="1" ht="16.5" customHeight="1">
      <c r="A165" s="33"/>
      <c r="B165" s="34"/>
      <c r="C165" s="182" t="s">
        <v>224</v>
      </c>
      <c r="D165" s="182" t="s">
        <v>130</v>
      </c>
      <c r="E165" s="183" t="s">
        <v>225</v>
      </c>
      <c r="F165" s="184" t="s">
        <v>226</v>
      </c>
      <c r="G165" s="185" t="s">
        <v>174</v>
      </c>
      <c r="H165" s="186">
        <v>0.008</v>
      </c>
      <c r="I165" s="187"/>
      <c r="J165" s="188">
        <f t="shared" si="0"/>
        <v>0</v>
      </c>
      <c r="K165" s="189"/>
      <c r="L165" s="38"/>
      <c r="M165" s="190" t="s">
        <v>1</v>
      </c>
      <c r="N165" s="191" t="s">
        <v>41</v>
      </c>
      <c r="O165" s="70"/>
      <c r="P165" s="192">
        <f t="shared" si="1"/>
        <v>0</v>
      </c>
      <c r="Q165" s="192">
        <v>0</v>
      </c>
      <c r="R165" s="192">
        <f t="shared" si="2"/>
        <v>0</v>
      </c>
      <c r="S165" s="192">
        <v>0</v>
      </c>
      <c r="T165" s="193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207</v>
      </c>
      <c r="AT165" s="194" t="s">
        <v>130</v>
      </c>
      <c r="AU165" s="194" t="s">
        <v>86</v>
      </c>
      <c r="AY165" s="16" t="s">
        <v>127</v>
      </c>
      <c r="BE165" s="195">
        <f t="shared" si="4"/>
        <v>0</v>
      </c>
      <c r="BF165" s="195">
        <f t="shared" si="5"/>
        <v>0</v>
      </c>
      <c r="BG165" s="195">
        <f t="shared" si="6"/>
        <v>0</v>
      </c>
      <c r="BH165" s="195">
        <f t="shared" si="7"/>
        <v>0</v>
      </c>
      <c r="BI165" s="195">
        <f t="shared" si="8"/>
        <v>0</v>
      </c>
      <c r="BJ165" s="16" t="s">
        <v>84</v>
      </c>
      <c r="BK165" s="195">
        <f t="shared" si="9"/>
        <v>0</v>
      </c>
      <c r="BL165" s="16" t="s">
        <v>207</v>
      </c>
      <c r="BM165" s="194" t="s">
        <v>227</v>
      </c>
    </row>
    <row r="166" spans="1:65" s="2" customFormat="1" ht="16.5" customHeight="1">
      <c r="A166" s="33"/>
      <c r="B166" s="34"/>
      <c r="C166" s="182" t="s">
        <v>7</v>
      </c>
      <c r="D166" s="182" t="s">
        <v>130</v>
      </c>
      <c r="E166" s="183" t="s">
        <v>228</v>
      </c>
      <c r="F166" s="184" t="s">
        <v>229</v>
      </c>
      <c r="G166" s="185" t="s">
        <v>174</v>
      </c>
      <c r="H166" s="186">
        <v>0.008</v>
      </c>
      <c r="I166" s="187"/>
      <c r="J166" s="188">
        <f t="shared" si="0"/>
        <v>0</v>
      </c>
      <c r="K166" s="189"/>
      <c r="L166" s="38"/>
      <c r="M166" s="190" t="s">
        <v>1</v>
      </c>
      <c r="N166" s="191" t="s">
        <v>41</v>
      </c>
      <c r="O166" s="70"/>
      <c r="P166" s="192">
        <f t="shared" si="1"/>
        <v>0</v>
      </c>
      <c r="Q166" s="192">
        <v>0</v>
      </c>
      <c r="R166" s="192">
        <f t="shared" si="2"/>
        <v>0</v>
      </c>
      <c r="S166" s="192">
        <v>0</v>
      </c>
      <c r="T166" s="193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207</v>
      </c>
      <c r="AT166" s="194" t="s">
        <v>130</v>
      </c>
      <c r="AU166" s="194" t="s">
        <v>86</v>
      </c>
      <c r="AY166" s="16" t="s">
        <v>127</v>
      </c>
      <c r="BE166" s="195">
        <f t="shared" si="4"/>
        <v>0</v>
      </c>
      <c r="BF166" s="195">
        <f t="shared" si="5"/>
        <v>0</v>
      </c>
      <c r="BG166" s="195">
        <f t="shared" si="6"/>
        <v>0</v>
      </c>
      <c r="BH166" s="195">
        <f t="shared" si="7"/>
        <v>0</v>
      </c>
      <c r="BI166" s="195">
        <f t="shared" si="8"/>
        <v>0</v>
      </c>
      <c r="BJ166" s="16" t="s">
        <v>84</v>
      </c>
      <c r="BK166" s="195">
        <f t="shared" si="9"/>
        <v>0</v>
      </c>
      <c r="BL166" s="16" t="s">
        <v>207</v>
      </c>
      <c r="BM166" s="194" t="s">
        <v>230</v>
      </c>
    </row>
    <row r="167" spans="2:63" s="12" customFormat="1" ht="22.9" customHeight="1">
      <c r="B167" s="166"/>
      <c r="C167" s="167"/>
      <c r="D167" s="168" t="s">
        <v>75</v>
      </c>
      <c r="E167" s="180" t="s">
        <v>231</v>
      </c>
      <c r="F167" s="180" t="s">
        <v>232</v>
      </c>
      <c r="G167" s="167"/>
      <c r="H167" s="167"/>
      <c r="I167" s="170"/>
      <c r="J167" s="181">
        <f>BK167</f>
        <v>0</v>
      </c>
      <c r="K167" s="167"/>
      <c r="L167" s="172"/>
      <c r="M167" s="173"/>
      <c r="N167" s="174"/>
      <c r="O167" s="174"/>
      <c r="P167" s="175">
        <f>SUM(P168:P198)</f>
        <v>0</v>
      </c>
      <c r="Q167" s="174"/>
      <c r="R167" s="175">
        <f>SUM(R168:R198)</f>
        <v>0.66792</v>
      </c>
      <c r="S167" s="174"/>
      <c r="T167" s="176">
        <f>SUM(T168:T198)</f>
        <v>0.65856</v>
      </c>
      <c r="AR167" s="177" t="s">
        <v>86</v>
      </c>
      <c r="AT167" s="178" t="s">
        <v>75</v>
      </c>
      <c r="AU167" s="178" t="s">
        <v>84</v>
      </c>
      <c r="AY167" s="177" t="s">
        <v>127</v>
      </c>
      <c r="BK167" s="179">
        <f>SUM(BK168:BK198)</f>
        <v>0</v>
      </c>
    </row>
    <row r="168" spans="1:65" s="2" customFormat="1" ht="16.5" customHeight="1">
      <c r="A168" s="33"/>
      <c r="B168" s="34"/>
      <c r="C168" s="182" t="s">
        <v>233</v>
      </c>
      <c r="D168" s="182" t="s">
        <v>130</v>
      </c>
      <c r="E168" s="183" t="s">
        <v>234</v>
      </c>
      <c r="F168" s="184" t="s">
        <v>235</v>
      </c>
      <c r="G168" s="185" t="s">
        <v>236</v>
      </c>
      <c r="H168" s="186">
        <v>10</v>
      </c>
      <c r="I168" s="187"/>
      <c r="J168" s="188">
        <f aca="true" t="shared" si="10" ref="J168:J198">ROUND(I168*H168,2)</f>
        <v>0</v>
      </c>
      <c r="K168" s="189"/>
      <c r="L168" s="38"/>
      <c r="M168" s="190" t="s">
        <v>1</v>
      </c>
      <c r="N168" s="191" t="s">
        <v>41</v>
      </c>
      <c r="O168" s="70"/>
      <c r="P168" s="192">
        <f aca="true" t="shared" si="11" ref="P168:P198">O168*H168</f>
        <v>0</v>
      </c>
      <c r="Q168" s="192">
        <v>0</v>
      </c>
      <c r="R168" s="192">
        <f aca="true" t="shared" si="12" ref="R168:R198">Q168*H168</f>
        <v>0</v>
      </c>
      <c r="S168" s="192">
        <v>0.01933</v>
      </c>
      <c r="T168" s="193">
        <f aca="true" t="shared" si="13" ref="T168:T198">S168*H168</f>
        <v>0.1933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207</v>
      </c>
      <c r="AT168" s="194" t="s">
        <v>130</v>
      </c>
      <c r="AU168" s="194" t="s">
        <v>86</v>
      </c>
      <c r="AY168" s="16" t="s">
        <v>127</v>
      </c>
      <c r="BE168" s="195">
        <f aca="true" t="shared" si="14" ref="BE168:BE198">IF(N168="základní",J168,0)</f>
        <v>0</v>
      </c>
      <c r="BF168" s="195">
        <f aca="true" t="shared" si="15" ref="BF168:BF198">IF(N168="snížená",J168,0)</f>
        <v>0</v>
      </c>
      <c r="BG168" s="195">
        <f aca="true" t="shared" si="16" ref="BG168:BG198">IF(N168="zákl. přenesená",J168,0)</f>
        <v>0</v>
      </c>
      <c r="BH168" s="195">
        <f aca="true" t="shared" si="17" ref="BH168:BH198">IF(N168="sníž. přenesená",J168,0)</f>
        <v>0</v>
      </c>
      <c r="BI168" s="195">
        <f aca="true" t="shared" si="18" ref="BI168:BI198">IF(N168="nulová",J168,0)</f>
        <v>0</v>
      </c>
      <c r="BJ168" s="16" t="s">
        <v>84</v>
      </c>
      <c r="BK168" s="195">
        <f aca="true" t="shared" si="19" ref="BK168:BK198">ROUND(I168*H168,2)</f>
        <v>0</v>
      </c>
      <c r="BL168" s="16" t="s">
        <v>207</v>
      </c>
      <c r="BM168" s="194" t="s">
        <v>237</v>
      </c>
    </row>
    <row r="169" spans="1:65" s="2" customFormat="1" ht="16.5" customHeight="1">
      <c r="A169" s="33"/>
      <c r="B169" s="34"/>
      <c r="C169" s="182" t="s">
        <v>238</v>
      </c>
      <c r="D169" s="182" t="s">
        <v>130</v>
      </c>
      <c r="E169" s="183" t="s">
        <v>239</v>
      </c>
      <c r="F169" s="184" t="s">
        <v>240</v>
      </c>
      <c r="G169" s="185" t="s">
        <v>236</v>
      </c>
      <c r="H169" s="186">
        <v>10</v>
      </c>
      <c r="I169" s="187"/>
      <c r="J169" s="188">
        <f t="shared" si="10"/>
        <v>0</v>
      </c>
      <c r="K169" s="189"/>
      <c r="L169" s="38"/>
      <c r="M169" s="190" t="s">
        <v>1</v>
      </c>
      <c r="N169" s="191" t="s">
        <v>41</v>
      </c>
      <c r="O169" s="70"/>
      <c r="P169" s="192">
        <f t="shared" si="11"/>
        <v>0</v>
      </c>
      <c r="Q169" s="192">
        <v>0.01697</v>
      </c>
      <c r="R169" s="192">
        <f t="shared" si="12"/>
        <v>0.1697</v>
      </c>
      <c r="S169" s="192">
        <v>0</v>
      </c>
      <c r="T169" s="19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207</v>
      </c>
      <c r="AT169" s="194" t="s">
        <v>130</v>
      </c>
      <c r="AU169" s="194" t="s">
        <v>86</v>
      </c>
      <c r="AY169" s="16" t="s">
        <v>127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6" t="s">
        <v>84</v>
      </c>
      <c r="BK169" s="195">
        <f t="shared" si="19"/>
        <v>0</v>
      </c>
      <c r="BL169" s="16" t="s">
        <v>207</v>
      </c>
      <c r="BM169" s="194" t="s">
        <v>241</v>
      </c>
    </row>
    <row r="170" spans="1:65" s="2" customFormat="1" ht="16.5" customHeight="1">
      <c r="A170" s="33"/>
      <c r="B170" s="34"/>
      <c r="C170" s="208" t="s">
        <v>242</v>
      </c>
      <c r="D170" s="208" t="s">
        <v>243</v>
      </c>
      <c r="E170" s="209" t="s">
        <v>244</v>
      </c>
      <c r="F170" s="210" t="s">
        <v>245</v>
      </c>
      <c r="G170" s="211" t="s">
        <v>133</v>
      </c>
      <c r="H170" s="212">
        <v>10</v>
      </c>
      <c r="I170" s="213"/>
      <c r="J170" s="214">
        <f t="shared" si="10"/>
        <v>0</v>
      </c>
      <c r="K170" s="215"/>
      <c r="L170" s="216"/>
      <c r="M170" s="217" t="s">
        <v>1</v>
      </c>
      <c r="N170" s="218" t="s">
        <v>41</v>
      </c>
      <c r="O170" s="70"/>
      <c r="P170" s="192">
        <f t="shared" si="11"/>
        <v>0</v>
      </c>
      <c r="Q170" s="192">
        <v>0.0022</v>
      </c>
      <c r="R170" s="192">
        <f t="shared" si="12"/>
        <v>0.022000000000000002</v>
      </c>
      <c r="S170" s="192">
        <v>0</v>
      </c>
      <c r="T170" s="193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4" t="s">
        <v>246</v>
      </c>
      <c r="AT170" s="194" t="s">
        <v>243</v>
      </c>
      <c r="AU170" s="194" t="s">
        <v>86</v>
      </c>
      <c r="AY170" s="16" t="s">
        <v>127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6" t="s">
        <v>84</v>
      </c>
      <c r="BK170" s="195">
        <f t="shared" si="19"/>
        <v>0</v>
      </c>
      <c r="BL170" s="16" t="s">
        <v>207</v>
      </c>
      <c r="BM170" s="194" t="s">
        <v>247</v>
      </c>
    </row>
    <row r="171" spans="1:65" s="2" customFormat="1" ht="16.5" customHeight="1">
      <c r="A171" s="33"/>
      <c r="B171" s="34"/>
      <c r="C171" s="208" t="s">
        <v>248</v>
      </c>
      <c r="D171" s="208" t="s">
        <v>243</v>
      </c>
      <c r="E171" s="209" t="s">
        <v>249</v>
      </c>
      <c r="F171" s="210" t="s">
        <v>250</v>
      </c>
      <c r="G171" s="211" t="s">
        <v>133</v>
      </c>
      <c r="H171" s="212">
        <v>13</v>
      </c>
      <c r="I171" s="213"/>
      <c r="J171" s="214">
        <f t="shared" si="10"/>
        <v>0</v>
      </c>
      <c r="K171" s="215"/>
      <c r="L171" s="216"/>
      <c r="M171" s="217" t="s">
        <v>1</v>
      </c>
      <c r="N171" s="218" t="s">
        <v>41</v>
      </c>
      <c r="O171" s="70"/>
      <c r="P171" s="192">
        <f t="shared" si="11"/>
        <v>0</v>
      </c>
      <c r="Q171" s="192">
        <v>0.0005</v>
      </c>
      <c r="R171" s="192">
        <f t="shared" si="12"/>
        <v>0.006500000000000001</v>
      </c>
      <c r="S171" s="192">
        <v>0</v>
      </c>
      <c r="T171" s="193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246</v>
      </c>
      <c r="AT171" s="194" t="s">
        <v>243</v>
      </c>
      <c r="AU171" s="194" t="s">
        <v>86</v>
      </c>
      <c r="AY171" s="16" t="s">
        <v>127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6" t="s">
        <v>84</v>
      </c>
      <c r="BK171" s="195">
        <f t="shared" si="19"/>
        <v>0</v>
      </c>
      <c r="BL171" s="16" t="s">
        <v>207</v>
      </c>
      <c r="BM171" s="194" t="s">
        <v>251</v>
      </c>
    </row>
    <row r="172" spans="1:65" s="2" customFormat="1" ht="16.5" customHeight="1">
      <c r="A172" s="33"/>
      <c r="B172" s="34"/>
      <c r="C172" s="182" t="s">
        <v>252</v>
      </c>
      <c r="D172" s="182" t="s">
        <v>130</v>
      </c>
      <c r="E172" s="183" t="s">
        <v>253</v>
      </c>
      <c r="F172" s="184" t="s">
        <v>254</v>
      </c>
      <c r="G172" s="185" t="s">
        <v>236</v>
      </c>
      <c r="H172" s="186">
        <v>10</v>
      </c>
      <c r="I172" s="187"/>
      <c r="J172" s="188">
        <f t="shared" si="10"/>
        <v>0</v>
      </c>
      <c r="K172" s="189"/>
      <c r="L172" s="38"/>
      <c r="M172" s="190" t="s">
        <v>1</v>
      </c>
      <c r="N172" s="191" t="s">
        <v>41</v>
      </c>
      <c r="O172" s="70"/>
      <c r="P172" s="192">
        <f t="shared" si="11"/>
        <v>0</v>
      </c>
      <c r="Q172" s="192">
        <v>0.00015</v>
      </c>
      <c r="R172" s="192">
        <f t="shared" si="12"/>
        <v>0.0014999999999999998</v>
      </c>
      <c r="S172" s="192">
        <v>0</v>
      </c>
      <c r="T172" s="193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207</v>
      </c>
      <c r="AT172" s="194" t="s">
        <v>130</v>
      </c>
      <c r="AU172" s="194" t="s">
        <v>86</v>
      </c>
      <c r="AY172" s="16" t="s">
        <v>127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6" t="s">
        <v>84</v>
      </c>
      <c r="BK172" s="195">
        <f t="shared" si="19"/>
        <v>0</v>
      </c>
      <c r="BL172" s="16" t="s">
        <v>207</v>
      </c>
      <c r="BM172" s="194" t="s">
        <v>255</v>
      </c>
    </row>
    <row r="173" spans="1:65" s="2" customFormat="1" ht="16.5" customHeight="1">
      <c r="A173" s="33"/>
      <c r="B173" s="34"/>
      <c r="C173" s="182" t="s">
        <v>256</v>
      </c>
      <c r="D173" s="182" t="s">
        <v>130</v>
      </c>
      <c r="E173" s="183" t="s">
        <v>257</v>
      </c>
      <c r="F173" s="184" t="s">
        <v>258</v>
      </c>
      <c r="G173" s="185" t="s">
        <v>236</v>
      </c>
      <c r="H173" s="186">
        <v>5</v>
      </c>
      <c r="I173" s="187"/>
      <c r="J173" s="188">
        <f t="shared" si="10"/>
        <v>0</v>
      </c>
      <c r="K173" s="189"/>
      <c r="L173" s="38"/>
      <c r="M173" s="190" t="s">
        <v>1</v>
      </c>
      <c r="N173" s="191" t="s">
        <v>41</v>
      </c>
      <c r="O173" s="70"/>
      <c r="P173" s="192">
        <f t="shared" si="11"/>
        <v>0</v>
      </c>
      <c r="Q173" s="192">
        <v>0.01608</v>
      </c>
      <c r="R173" s="192">
        <f t="shared" si="12"/>
        <v>0.0804</v>
      </c>
      <c r="S173" s="192">
        <v>0</v>
      </c>
      <c r="T173" s="193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207</v>
      </c>
      <c r="AT173" s="194" t="s">
        <v>130</v>
      </c>
      <c r="AU173" s="194" t="s">
        <v>86</v>
      </c>
      <c r="AY173" s="16" t="s">
        <v>127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6" t="s">
        <v>84</v>
      </c>
      <c r="BK173" s="195">
        <f t="shared" si="19"/>
        <v>0</v>
      </c>
      <c r="BL173" s="16" t="s">
        <v>207</v>
      </c>
      <c r="BM173" s="194" t="s">
        <v>259</v>
      </c>
    </row>
    <row r="174" spans="1:65" s="2" customFormat="1" ht="16.5" customHeight="1">
      <c r="A174" s="33"/>
      <c r="B174" s="34"/>
      <c r="C174" s="182" t="s">
        <v>260</v>
      </c>
      <c r="D174" s="182" t="s">
        <v>130</v>
      </c>
      <c r="E174" s="183" t="s">
        <v>261</v>
      </c>
      <c r="F174" s="184" t="s">
        <v>262</v>
      </c>
      <c r="G174" s="185" t="s">
        <v>236</v>
      </c>
      <c r="H174" s="186">
        <v>5</v>
      </c>
      <c r="I174" s="187"/>
      <c r="J174" s="188">
        <f t="shared" si="10"/>
        <v>0</v>
      </c>
      <c r="K174" s="189"/>
      <c r="L174" s="38"/>
      <c r="M174" s="190" t="s">
        <v>1</v>
      </c>
      <c r="N174" s="191" t="s">
        <v>41</v>
      </c>
      <c r="O174" s="70"/>
      <c r="P174" s="192">
        <f t="shared" si="11"/>
        <v>0</v>
      </c>
      <c r="Q174" s="192">
        <v>0</v>
      </c>
      <c r="R174" s="192">
        <f t="shared" si="12"/>
        <v>0</v>
      </c>
      <c r="S174" s="192">
        <v>0.03968</v>
      </c>
      <c r="T174" s="193">
        <f t="shared" si="13"/>
        <v>0.1984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207</v>
      </c>
      <c r="AT174" s="194" t="s">
        <v>130</v>
      </c>
      <c r="AU174" s="194" t="s">
        <v>86</v>
      </c>
      <c r="AY174" s="16" t="s">
        <v>127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6" t="s">
        <v>84</v>
      </c>
      <c r="BK174" s="195">
        <f t="shared" si="19"/>
        <v>0</v>
      </c>
      <c r="BL174" s="16" t="s">
        <v>207</v>
      </c>
      <c r="BM174" s="194" t="s">
        <v>263</v>
      </c>
    </row>
    <row r="175" spans="1:65" s="2" customFormat="1" ht="16.5" customHeight="1">
      <c r="A175" s="33"/>
      <c r="B175" s="34"/>
      <c r="C175" s="182" t="s">
        <v>264</v>
      </c>
      <c r="D175" s="182" t="s">
        <v>130</v>
      </c>
      <c r="E175" s="183" t="s">
        <v>265</v>
      </c>
      <c r="F175" s="184" t="s">
        <v>266</v>
      </c>
      <c r="G175" s="185" t="s">
        <v>236</v>
      </c>
      <c r="H175" s="186">
        <v>11</v>
      </c>
      <c r="I175" s="187"/>
      <c r="J175" s="188">
        <f t="shared" si="10"/>
        <v>0</v>
      </c>
      <c r="K175" s="189"/>
      <c r="L175" s="38"/>
      <c r="M175" s="190" t="s">
        <v>1</v>
      </c>
      <c r="N175" s="191" t="s">
        <v>41</v>
      </c>
      <c r="O175" s="70"/>
      <c r="P175" s="192">
        <f t="shared" si="11"/>
        <v>0</v>
      </c>
      <c r="Q175" s="192">
        <v>0</v>
      </c>
      <c r="R175" s="192">
        <f t="shared" si="12"/>
        <v>0</v>
      </c>
      <c r="S175" s="192">
        <v>0.01946</v>
      </c>
      <c r="T175" s="193">
        <f t="shared" si="13"/>
        <v>0.21406000000000003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207</v>
      </c>
      <c r="AT175" s="194" t="s">
        <v>130</v>
      </c>
      <c r="AU175" s="194" t="s">
        <v>86</v>
      </c>
      <c r="AY175" s="16" t="s">
        <v>127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6" t="s">
        <v>84</v>
      </c>
      <c r="BK175" s="195">
        <f t="shared" si="19"/>
        <v>0</v>
      </c>
      <c r="BL175" s="16" t="s">
        <v>207</v>
      </c>
      <c r="BM175" s="194" t="s">
        <v>267</v>
      </c>
    </row>
    <row r="176" spans="1:65" s="2" customFormat="1" ht="16.5" customHeight="1">
      <c r="A176" s="33"/>
      <c r="B176" s="34"/>
      <c r="C176" s="182" t="s">
        <v>268</v>
      </c>
      <c r="D176" s="182" t="s">
        <v>130</v>
      </c>
      <c r="E176" s="183" t="s">
        <v>269</v>
      </c>
      <c r="F176" s="184" t="s">
        <v>270</v>
      </c>
      <c r="G176" s="185" t="s">
        <v>236</v>
      </c>
      <c r="H176" s="186">
        <v>9</v>
      </c>
      <c r="I176" s="187"/>
      <c r="J176" s="188">
        <f t="shared" si="10"/>
        <v>0</v>
      </c>
      <c r="K176" s="189"/>
      <c r="L176" s="38"/>
      <c r="M176" s="190" t="s">
        <v>1</v>
      </c>
      <c r="N176" s="191" t="s">
        <v>41</v>
      </c>
      <c r="O176" s="70"/>
      <c r="P176" s="192">
        <f t="shared" si="11"/>
        <v>0</v>
      </c>
      <c r="Q176" s="192">
        <v>0.02223</v>
      </c>
      <c r="R176" s="192">
        <f t="shared" si="12"/>
        <v>0.20007</v>
      </c>
      <c r="S176" s="192">
        <v>0</v>
      </c>
      <c r="T176" s="193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207</v>
      </c>
      <c r="AT176" s="194" t="s">
        <v>130</v>
      </c>
      <c r="AU176" s="194" t="s">
        <v>86</v>
      </c>
      <c r="AY176" s="16" t="s">
        <v>127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6" t="s">
        <v>84</v>
      </c>
      <c r="BK176" s="195">
        <f t="shared" si="19"/>
        <v>0</v>
      </c>
      <c r="BL176" s="16" t="s">
        <v>207</v>
      </c>
      <c r="BM176" s="194" t="s">
        <v>271</v>
      </c>
    </row>
    <row r="177" spans="1:65" s="2" customFormat="1" ht="16.5" customHeight="1">
      <c r="A177" s="33"/>
      <c r="B177" s="34"/>
      <c r="C177" s="182" t="s">
        <v>272</v>
      </c>
      <c r="D177" s="182" t="s">
        <v>130</v>
      </c>
      <c r="E177" s="183" t="s">
        <v>273</v>
      </c>
      <c r="F177" s="184" t="s">
        <v>274</v>
      </c>
      <c r="G177" s="185" t="s">
        <v>236</v>
      </c>
      <c r="H177" s="186">
        <v>2</v>
      </c>
      <c r="I177" s="187"/>
      <c r="J177" s="188">
        <f t="shared" si="10"/>
        <v>0</v>
      </c>
      <c r="K177" s="189"/>
      <c r="L177" s="38"/>
      <c r="M177" s="190" t="s">
        <v>1</v>
      </c>
      <c r="N177" s="191" t="s">
        <v>41</v>
      </c>
      <c r="O177" s="70"/>
      <c r="P177" s="192">
        <f t="shared" si="11"/>
        <v>0</v>
      </c>
      <c r="Q177" s="192">
        <v>0.01921</v>
      </c>
      <c r="R177" s="192">
        <f t="shared" si="12"/>
        <v>0.03842</v>
      </c>
      <c r="S177" s="192">
        <v>0</v>
      </c>
      <c r="T177" s="193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4" t="s">
        <v>207</v>
      </c>
      <c r="AT177" s="194" t="s">
        <v>130</v>
      </c>
      <c r="AU177" s="194" t="s">
        <v>86</v>
      </c>
      <c r="AY177" s="16" t="s">
        <v>127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6" t="s">
        <v>84</v>
      </c>
      <c r="BK177" s="195">
        <f t="shared" si="19"/>
        <v>0</v>
      </c>
      <c r="BL177" s="16" t="s">
        <v>207</v>
      </c>
      <c r="BM177" s="194" t="s">
        <v>275</v>
      </c>
    </row>
    <row r="178" spans="1:65" s="2" customFormat="1" ht="16.5" customHeight="1">
      <c r="A178" s="33"/>
      <c r="B178" s="34"/>
      <c r="C178" s="182" t="s">
        <v>246</v>
      </c>
      <c r="D178" s="182" t="s">
        <v>130</v>
      </c>
      <c r="E178" s="183" t="s">
        <v>276</v>
      </c>
      <c r="F178" s="184" t="s">
        <v>277</v>
      </c>
      <c r="G178" s="185" t="s">
        <v>236</v>
      </c>
      <c r="H178" s="186">
        <v>3</v>
      </c>
      <c r="I178" s="187"/>
      <c r="J178" s="188">
        <f t="shared" si="10"/>
        <v>0</v>
      </c>
      <c r="K178" s="189"/>
      <c r="L178" s="38"/>
      <c r="M178" s="190" t="s">
        <v>1</v>
      </c>
      <c r="N178" s="191" t="s">
        <v>41</v>
      </c>
      <c r="O178" s="70"/>
      <c r="P178" s="192">
        <f t="shared" si="11"/>
        <v>0</v>
      </c>
      <c r="Q178" s="192">
        <v>0</v>
      </c>
      <c r="R178" s="192">
        <f t="shared" si="12"/>
        <v>0</v>
      </c>
      <c r="S178" s="192">
        <v>0.0176</v>
      </c>
      <c r="T178" s="193">
        <f t="shared" si="13"/>
        <v>0.0528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207</v>
      </c>
      <c r="AT178" s="194" t="s">
        <v>130</v>
      </c>
      <c r="AU178" s="194" t="s">
        <v>86</v>
      </c>
      <c r="AY178" s="16" t="s">
        <v>127</v>
      </c>
      <c r="BE178" s="195">
        <f t="shared" si="14"/>
        <v>0</v>
      </c>
      <c r="BF178" s="195">
        <f t="shared" si="15"/>
        <v>0</v>
      </c>
      <c r="BG178" s="195">
        <f t="shared" si="16"/>
        <v>0</v>
      </c>
      <c r="BH178" s="195">
        <f t="shared" si="17"/>
        <v>0</v>
      </c>
      <c r="BI178" s="195">
        <f t="shared" si="18"/>
        <v>0</v>
      </c>
      <c r="BJ178" s="16" t="s">
        <v>84</v>
      </c>
      <c r="BK178" s="195">
        <f t="shared" si="19"/>
        <v>0</v>
      </c>
      <c r="BL178" s="16" t="s">
        <v>207</v>
      </c>
      <c r="BM178" s="194" t="s">
        <v>278</v>
      </c>
    </row>
    <row r="179" spans="1:65" s="2" customFormat="1" ht="16.5" customHeight="1">
      <c r="A179" s="33"/>
      <c r="B179" s="34"/>
      <c r="C179" s="182" t="s">
        <v>279</v>
      </c>
      <c r="D179" s="182" t="s">
        <v>130</v>
      </c>
      <c r="E179" s="183" t="s">
        <v>280</v>
      </c>
      <c r="F179" s="184" t="s">
        <v>281</v>
      </c>
      <c r="G179" s="185" t="s">
        <v>236</v>
      </c>
      <c r="H179" s="186">
        <v>3</v>
      </c>
      <c r="I179" s="187"/>
      <c r="J179" s="188">
        <f t="shared" si="10"/>
        <v>0</v>
      </c>
      <c r="K179" s="189"/>
      <c r="L179" s="38"/>
      <c r="M179" s="190" t="s">
        <v>1</v>
      </c>
      <c r="N179" s="191" t="s">
        <v>41</v>
      </c>
      <c r="O179" s="70"/>
      <c r="P179" s="192">
        <f t="shared" si="11"/>
        <v>0</v>
      </c>
      <c r="Q179" s="192">
        <v>0.01689</v>
      </c>
      <c r="R179" s="192">
        <f t="shared" si="12"/>
        <v>0.05066999999999999</v>
      </c>
      <c r="S179" s="192">
        <v>0</v>
      </c>
      <c r="T179" s="193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207</v>
      </c>
      <c r="AT179" s="194" t="s">
        <v>130</v>
      </c>
      <c r="AU179" s="194" t="s">
        <v>86</v>
      </c>
      <c r="AY179" s="16" t="s">
        <v>127</v>
      </c>
      <c r="BE179" s="195">
        <f t="shared" si="14"/>
        <v>0</v>
      </c>
      <c r="BF179" s="195">
        <f t="shared" si="15"/>
        <v>0</v>
      </c>
      <c r="BG179" s="195">
        <f t="shared" si="16"/>
        <v>0</v>
      </c>
      <c r="BH179" s="195">
        <f t="shared" si="17"/>
        <v>0</v>
      </c>
      <c r="BI179" s="195">
        <f t="shared" si="18"/>
        <v>0</v>
      </c>
      <c r="BJ179" s="16" t="s">
        <v>84</v>
      </c>
      <c r="BK179" s="195">
        <f t="shared" si="19"/>
        <v>0</v>
      </c>
      <c r="BL179" s="16" t="s">
        <v>207</v>
      </c>
      <c r="BM179" s="194" t="s">
        <v>282</v>
      </c>
    </row>
    <row r="180" spans="1:65" s="2" customFormat="1" ht="16.5" customHeight="1">
      <c r="A180" s="33"/>
      <c r="B180" s="34"/>
      <c r="C180" s="208" t="s">
        <v>283</v>
      </c>
      <c r="D180" s="208" t="s">
        <v>243</v>
      </c>
      <c r="E180" s="209" t="s">
        <v>244</v>
      </c>
      <c r="F180" s="210" t="s">
        <v>245</v>
      </c>
      <c r="G180" s="211" t="s">
        <v>133</v>
      </c>
      <c r="H180" s="212">
        <v>3</v>
      </c>
      <c r="I180" s="213"/>
      <c r="J180" s="214">
        <f t="shared" si="10"/>
        <v>0</v>
      </c>
      <c r="K180" s="215"/>
      <c r="L180" s="216"/>
      <c r="M180" s="217" t="s">
        <v>1</v>
      </c>
      <c r="N180" s="218" t="s">
        <v>41</v>
      </c>
      <c r="O180" s="70"/>
      <c r="P180" s="192">
        <f t="shared" si="11"/>
        <v>0</v>
      </c>
      <c r="Q180" s="192">
        <v>0.0022</v>
      </c>
      <c r="R180" s="192">
        <f t="shared" si="12"/>
        <v>0.0066</v>
      </c>
      <c r="S180" s="192">
        <v>0</v>
      </c>
      <c r="T180" s="193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246</v>
      </c>
      <c r="AT180" s="194" t="s">
        <v>243</v>
      </c>
      <c r="AU180" s="194" t="s">
        <v>86</v>
      </c>
      <c r="AY180" s="16" t="s">
        <v>127</v>
      </c>
      <c r="BE180" s="195">
        <f t="shared" si="14"/>
        <v>0</v>
      </c>
      <c r="BF180" s="195">
        <f t="shared" si="15"/>
        <v>0</v>
      </c>
      <c r="BG180" s="195">
        <f t="shared" si="16"/>
        <v>0</v>
      </c>
      <c r="BH180" s="195">
        <f t="shared" si="17"/>
        <v>0</v>
      </c>
      <c r="BI180" s="195">
        <f t="shared" si="18"/>
        <v>0</v>
      </c>
      <c r="BJ180" s="16" t="s">
        <v>84</v>
      </c>
      <c r="BK180" s="195">
        <f t="shared" si="19"/>
        <v>0</v>
      </c>
      <c r="BL180" s="16" t="s">
        <v>207</v>
      </c>
      <c r="BM180" s="194" t="s">
        <v>284</v>
      </c>
    </row>
    <row r="181" spans="1:65" s="2" customFormat="1" ht="16.5" customHeight="1">
      <c r="A181" s="33"/>
      <c r="B181" s="34"/>
      <c r="C181" s="182" t="s">
        <v>285</v>
      </c>
      <c r="D181" s="182" t="s">
        <v>130</v>
      </c>
      <c r="E181" s="183" t="s">
        <v>286</v>
      </c>
      <c r="F181" s="184" t="s">
        <v>287</v>
      </c>
      <c r="G181" s="185" t="s">
        <v>236</v>
      </c>
      <c r="H181" s="186">
        <v>11</v>
      </c>
      <c r="I181" s="187"/>
      <c r="J181" s="188">
        <f t="shared" si="10"/>
        <v>0</v>
      </c>
      <c r="K181" s="189"/>
      <c r="L181" s="38"/>
      <c r="M181" s="190" t="s">
        <v>1</v>
      </c>
      <c r="N181" s="191" t="s">
        <v>41</v>
      </c>
      <c r="O181" s="70"/>
      <c r="P181" s="192">
        <f t="shared" si="11"/>
        <v>0</v>
      </c>
      <c r="Q181" s="192">
        <v>0.00052</v>
      </c>
      <c r="R181" s="192">
        <f t="shared" si="12"/>
        <v>0.005719999999999999</v>
      </c>
      <c r="S181" s="192">
        <v>0</v>
      </c>
      <c r="T181" s="193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4" t="s">
        <v>207</v>
      </c>
      <c r="AT181" s="194" t="s">
        <v>130</v>
      </c>
      <c r="AU181" s="194" t="s">
        <v>86</v>
      </c>
      <c r="AY181" s="16" t="s">
        <v>127</v>
      </c>
      <c r="BE181" s="195">
        <f t="shared" si="14"/>
        <v>0</v>
      </c>
      <c r="BF181" s="195">
        <f t="shared" si="15"/>
        <v>0</v>
      </c>
      <c r="BG181" s="195">
        <f t="shared" si="16"/>
        <v>0</v>
      </c>
      <c r="BH181" s="195">
        <f t="shared" si="17"/>
        <v>0</v>
      </c>
      <c r="BI181" s="195">
        <f t="shared" si="18"/>
        <v>0</v>
      </c>
      <c r="BJ181" s="16" t="s">
        <v>84</v>
      </c>
      <c r="BK181" s="195">
        <f t="shared" si="19"/>
        <v>0</v>
      </c>
      <c r="BL181" s="16" t="s">
        <v>207</v>
      </c>
      <c r="BM181" s="194" t="s">
        <v>288</v>
      </c>
    </row>
    <row r="182" spans="1:65" s="2" customFormat="1" ht="16.5" customHeight="1">
      <c r="A182" s="33"/>
      <c r="B182" s="34"/>
      <c r="C182" s="182" t="s">
        <v>289</v>
      </c>
      <c r="D182" s="182" t="s">
        <v>130</v>
      </c>
      <c r="E182" s="183" t="s">
        <v>290</v>
      </c>
      <c r="F182" s="184" t="s">
        <v>291</v>
      </c>
      <c r="G182" s="185" t="s">
        <v>236</v>
      </c>
      <c r="H182" s="186">
        <v>13</v>
      </c>
      <c r="I182" s="187"/>
      <c r="J182" s="188">
        <f t="shared" si="10"/>
        <v>0</v>
      </c>
      <c r="K182" s="189"/>
      <c r="L182" s="38"/>
      <c r="M182" s="190" t="s">
        <v>1</v>
      </c>
      <c r="N182" s="191" t="s">
        <v>41</v>
      </c>
      <c r="O182" s="70"/>
      <c r="P182" s="192">
        <f t="shared" si="11"/>
        <v>0</v>
      </c>
      <c r="Q182" s="192">
        <v>0.00052</v>
      </c>
      <c r="R182" s="192">
        <f t="shared" si="12"/>
        <v>0.0067599999999999995</v>
      </c>
      <c r="S182" s="192">
        <v>0</v>
      </c>
      <c r="T182" s="193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207</v>
      </c>
      <c r="AT182" s="194" t="s">
        <v>130</v>
      </c>
      <c r="AU182" s="194" t="s">
        <v>86</v>
      </c>
      <c r="AY182" s="16" t="s">
        <v>127</v>
      </c>
      <c r="BE182" s="195">
        <f t="shared" si="14"/>
        <v>0</v>
      </c>
      <c r="BF182" s="195">
        <f t="shared" si="15"/>
        <v>0</v>
      </c>
      <c r="BG182" s="195">
        <f t="shared" si="16"/>
        <v>0</v>
      </c>
      <c r="BH182" s="195">
        <f t="shared" si="17"/>
        <v>0</v>
      </c>
      <c r="BI182" s="195">
        <f t="shared" si="18"/>
        <v>0</v>
      </c>
      <c r="BJ182" s="16" t="s">
        <v>84</v>
      </c>
      <c r="BK182" s="195">
        <f t="shared" si="19"/>
        <v>0</v>
      </c>
      <c r="BL182" s="16" t="s">
        <v>207</v>
      </c>
      <c r="BM182" s="194" t="s">
        <v>292</v>
      </c>
    </row>
    <row r="183" spans="1:65" s="2" customFormat="1" ht="16.5" customHeight="1">
      <c r="A183" s="33"/>
      <c r="B183" s="34"/>
      <c r="C183" s="182" t="s">
        <v>293</v>
      </c>
      <c r="D183" s="182" t="s">
        <v>130</v>
      </c>
      <c r="E183" s="183" t="s">
        <v>294</v>
      </c>
      <c r="F183" s="184" t="s">
        <v>295</v>
      </c>
      <c r="G183" s="185" t="s">
        <v>236</v>
      </c>
      <c r="H183" s="186">
        <v>8</v>
      </c>
      <c r="I183" s="187"/>
      <c r="J183" s="188">
        <f t="shared" si="10"/>
        <v>0</v>
      </c>
      <c r="K183" s="189"/>
      <c r="L183" s="38"/>
      <c r="M183" s="190" t="s">
        <v>1</v>
      </c>
      <c r="N183" s="191" t="s">
        <v>41</v>
      </c>
      <c r="O183" s="70"/>
      <c r="P183" s="192">
        <f t="shared" si="11"/>
        <v>0</v>
      </c>
      <c r="Q183" s="192">
        <v>0.00052</v>
      </c>
      <c r="R183" s="192">
        <f t="shared" si="12"/>
        <v>0.00416</v>
      </c>
      <c r="S183" s="192">
        <v>0</v>
      </c>
      <c r="T183" s="193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207</v>
      </c>
      <c r="AT183" s="194" t="s">
        <v>130</v>
      </c>
      <c r="AU183" s="194" t="s">
        <v>86</v>
      </c>
      <c r="AY183" s="16" t="s">
        <v>127</v>
      </c>
      <c r="BE183" s="195">
        <f t="shared" si="14"/>
        <v>0</v>
      </c>
      <c r="BF183" s="195">
        <f t="shared" si="15"/>
        <v>0</v>
      </c>
      <c r="BG183" s="195">
        <f t="shared" si="16"/>
        <v>0</v>
      </c>
      <c r="BH183" s="195">
        <f t="shared" si="17"/>
        <v>0</v>
      </c>
      <c r="BI183" s="195">
        <f t="shared" si="18"/>
        <v>0</v>
      </c>
      <c r="BJ183" s="16" t="s">
        <v>84</v>
      </c>
      <c r="BK183" s="195">
        <f t="shared" si="19"/>
        <v>0</v>
      </c>
      <c r="BL183" s="16" t="s">
        <v>207</v>
      </c>
      <c r="BM183" s="194" t="s">
        <v>296</v>
      </c>
    </row>
    <row r="184" spans="1:65" s="2" customFormat="1" ht="21.75" customHeight="1">
      <c r="A184" s="33"/>
      <c r="B184" s="34"/>
      <c r="C184" s="182" t="s">
        <v>297</v>
      </c>
      <c r="D184" s="182" t="s">
        <v>130</v>
      </c>
      <c r="E184" s="183" t="s">
        <v>298</v>
      </c>
      <c r="F184" s="184" t="s">
        <v>299</v>
      </c>
      <c r="G184" s="185" t="s">
        <v>236</v>
      </c>
      <c r="H184" s="186">
        <v>8</v>
      </c>
      <c r="I184" s="187"/>
      <c r="J184" s="188">
        <f t="shared" si="10"/>
        <v>0</v>
      </c>
      <c r="K184" s="189"/>
      <c r="L184" s="38"/>
      <c r="M184" s="190" t="s">
        <v>1</v>
      </c>
      <c r="N184" s="191" t="s">
        <v>41</v>
      </c>
      <c r="O184" s="70"/>
      <c r="P184" s="192">
        <f t="shared" si="11"/>
        <v>0</v>
      </c>
      <c r="Q184" s="192">
        <v>0.00052</v>
      </c>
      <c r="R184" s="192">
        <f t="shared" si="12"/>
        <v>0.00416</v>
      </c>
      <c r="S184" s="192">
        <v>0</v>
      </c>
      <c r="T184" s="193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207</v>
      </c>
      <c r="AT184" s="194" t="s">
        <v>130</v>
      </c>
      <c r="AU184" s="194" t="s">
        <v>86</v>
      </c>
      <c r="AY184" s="16" t="s">
        <v>127</v>
      </c>
      <c r="BE184" s="195">
        <f t="shared" si="14"/>
        <v>0</v>
      </c>
      <c r="BF184" s="195">
        <f t="shared" si="15"/>
        <v>0</v>
      </c>
      <c r="BG184" s="195">
        <f t="shared" si="16"/>
        <v>0</v>
      </c>
      <c r="BH184" s="195">
        <f t="shared" si="17"/>
        <v>0</v>
      </c>
      <c r="BI184" s="195">
        <f t="shared" si="18"/>
        <v>0</v>
      </c>
      <c r="BJ184" s="16" t="s">
        <v>84</v>
      </c>
      <c r="BK184" s="195">
        <f t="shared" si="19"/>
        <v>0</v>
      </c>
      <c r="BL184" s="16" t="s">
        <v>207</v>
      </c>
      <c r="BM184" s="194" t="s">
        <v>300</v>
      </c>
    </row>
    <row r="185" spans="1:65" s="2" customFormat="1" ht="16.5" customHeight="1">
      <c r="A185" s="33"/>
      <c r="B185" s="34"/>
      <c r="C185" s="182" t="s">
        <v>301</v>
      </c>
      <c r="D185" s="182" t="s">
        <v>130</v>
      </c>
      <c r="E185" s="183" t="s">
        <v>302</v>
      </c>
      <c r="F185" s="184" t="s">
        <v>303</v>
      </c>
      <c r="G185" s="185" t="s">
        <v>236</v>
      </c>
      <c r="H185" s="186">
        <v>8</v>
      </c>
      <c r="I185" s="187"/>
      <c r="J185" s="188">
        <f t="shared" si="10"/>
        <v>0</v>
      </c>
      <c r="K185" s="189"/>
      <c r="L185" s="38"/>
      <c r="M185" s="190" t="s">
        <v>1</v>
      </c>
      <c r="N185" s="191" t="s">
        <v>41</v>
      </c>
      <c r="O185" s="70"/>
      <c r="P185" s="192">
        <f t="shared" si="11"/>
        <v>0</v>
      </c>
      <c r="Q185" s="192">
        <v>0.00052</v>
      </c>
      <c r="R185" s="192">
        <f t="shared" si="12"/>
        <v>0.00416</v>
      </c>
      <c r="S185" s="192">
        <v>0</v>
      </c>
      <c r="T185" s="193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207</v>
      </c>
      <c r="AT185" s="194" t="s">
        <v>130</v>
      </c>
      <c r="AU185" s="194" t="s">
        <v>86</v>
      </c>
      <c r="AY185" s="16" t="s">
        <v>127</v>
      </c>
      <c r="BE185" s="195">
        <f t="shared" si="14"/>
        <v>0</v>
      </c>
      <c r="BF185" s="195">
        <f t="shared" si="15"/>
        <v>0</v>
      </c>
      <c r="BG185" s="195">
        <f t="shared" si="16"/>
        <v>0</v>
      </c>
      <c r="BH185" s="195">
        <f t="shared" si="17"/>
        <v>0</v>
      </c>
      <c r="BI185" s="195">
        <f t="shared" si="18"/>
        <v>0</v>
      </c>
      <c r="BJ185" s="16" t="s">
        <v>84</v>
      </c>
      <c r="BK185" s="195">
        <f t="shared" si="19"/>
        <v>0</v>
      </c>
      <c r="BL185" s="16" t="s">
        <v>207</v>
      </c>
      <c r="BM185" s="194" t="s">
        <v>304</v>
      </c>
    </row>
    <row r="186" spans="1:65" s="2" customFormat="1" ht="16.5" customHeight="1">
      <c r="A186" s="33"/>
      <c r="B186" s="34"/>
      <c r="C186" s="182" t="s">
        <v>305</v>
      </c>
      <c r="D186" s="182" t="s">
        <v>130</v>
      </c>
      <c r="E186" s="183" t="s">
        <v>306</v>
      </c>
      <c r="F186" s="184" t="s">
        <v>307</v>
      </c>
      <c r="G186" s="185" t="s">
        <v>236</v>
      </c>
      <c r="H186" s="186">
        <v>9</v>
      </c>
      <c r="I186" s="187"/>
      <c r="J186" s="188">
        <f t="shared" si="10"/>
        <v>0</v>
      </c>
      <c r="K186" s="189"/>
      <c r="L186" s="38"/>
      <c r="M186" s="190" t="s">
        <v>1</v>
      </c>
      <c r="N186" s="191" t="s">
        <v>41</v>
      </c>
      <c r="O186" s="70"/>
      <c r="P186" s="192">
        <f t="shared" si="11"/>
        <v>0</v>
      </c>
      <c r="Q186" s="192">
        <v>0.00052</v>
      </c>
      <c r="R186" s="192">
        <f t="shared" si="12"/>
        <v>0.004679999999999999</v>
      </c>
      <c r="S186" s="192">
        <v>0</v>
      </c>
      <c r="T186" s="193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207</v>
      </c>
      <c r="AT186" s="194" t="s">
        <v>130</v>
      </c>
      <c r="AU186" s="194" t="s">
        <v>86</v>
      </c>
      <c r="AY186" s="16" t="s">
        <v>127</v>
      </c>
      <c r="BE186" s="195">
        <f t="shared" si="14"/>
        <v>0</v>
      </c>
      <c r="BF186" s="195">
        <f t="shared" si="15"/>
        <v>0</v>
      </c>
      <c r="BG186" s="195">
        <f t="shared" si="16"/>
        <v>0</v>
      </c>
      <c r="BH186" s="195">
        <f t="shared" si="17"/>
        <v>0</v>
      </c>
      <c r="BI186" s="195">
        <f t="shared" si="18"/>
        <v>0</v>
      </c>
      <c r="BJ186" s="16" t="s">
        <v>84</v>
      </c>
      <c r="BK186" s="195">
        <f t="shared" si="19"/>
        <v>0</v>
      </c>
      <c r="BL186" s="16" t="s">
        <v>207</v>
      </c>
      <c r="BM186" s="194" t="s">
        <v>308</v>
      </c>
    </row>
    <row r="187" spans="1:65" s="2" customFormat="1" ht="16.5" customHeight="1">
      <c r="A187" s="33"/>
      <c r="B187" s="34"/>
      <c r="C187" s="182" t="s">
        <v>309</v>
      </c>
      <c r="D187" s="182" t="s">
        <v>130</v>
      </c>
      <c r="E187" s="183" t="s">
        <v>310</v>
      </c>
      <c r="F187" s="184" t="s">
        <v>311</v>
      </c>
      <c r="G187" s="185" t="s">
        <v>236</v>
      </c>
      <c r="H187" s="186">
        <v>2</v>
      </c>
      <c r="I187" s="187"/>
      <c r="J187" s="188">
        <f t="shared" si="10"/>
        <v>0</v>
      </c>
      <c r="K187" s="189"/>
      <c r="L187" s="38"/>
      <c r="M187" s="190" t="s">
        <v>1</v>
      </c>
      <c r="N187" s="191" t="s">
        <v>41</v>
      </c>
      <c r="O187" s="70"/>
      <c r="P187" s="192">
        <f t="shared" si="11"/>
        <v>0</v>
      </c>
      <c r="Q187" s="192">
        <v>0.00052</v>
      </c>
      <c r="R187" s="192">
        <f t="shared" si="12"/>
        <v>0.00104</v>
      </c>
      <c r="S187" s="192">
        <v>0</v>
      </c>
      <c r="T187" s="193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207</v>
      </c>
      <c r="AT187" s="194" t="s">
        <v>130</v>
      </c>
      <c r="AU187" s="194" t="s">
        <v>86</v>
      </c>
      <c r="AY187" s="16" t="s">
        <v>127</v>
      </c>
      <c r="BE187" s="195">
        <f t="shared" si="14"/>
        <v>0</v>
      </c>
      <c r="BF187" s="195">
        <f t="shared" si="15"/>
        <v>0</v>
      </c>
      <c r="BG187" s="195">
        <f t="shared" si="16"/>
        <v>0</v>
      </c>
      <c r="BH187" s="195">
        <f t="shared" si="17"/>
        <v>0</v>
      </c>
      <c r="BI187" s="195">
        <f t="shared" si="18"/>
        <v>0</v>
      </c>
      <c r="BJ187" s="16" t="s">
        <v>84</v>
      </c>
      <c r="BK187" s="195">
        <f t="shared" si="19"/>
        <v>0</v>
      </c>
      <c r="BL187" s="16" t="s">
        <v>207</v>
      </c>
      <c r="BM187" s="194" t="s">
        <v>312</v>
      </c>
    </row>
    <row r="188" spans="1:65" s="2" customFormat="1" ht="16.5" customHeight="1">
      <c r="A188" s="33"/>
      <c r="B188" s="34"/>
      <c r="C188" s="182" t="s">
        <v>313</v>
      </c>
      <c r="D188" s="182" t="s">
        <v>130</v>
      </c>
      <c r="E188" s="183" t="s">
        <v>314</v>
      </c>
      <c r="F188" s="184" t="s">
        <v>315</v>
      </c>
      <c r="G188" s="185" t="s">
        <v>236</v>
      </c>
      <c r="H188" s="186">
        <v>11</v>
      </c>
      <c r="I188" s="187"/>
      <c r="J188" s="188">
        <f t="shared" si="10"/>
        <v>0</v>
      </c>
      <c r="K188" s="189"/>
      <c r="L188" s="38"/>
      <c r="M188" s="190" t="s">
        <v>1</v>
      </c>
      <c r="N188" s="191" t="s">
        <v>41</v>
      </c>
      <c r="O188" s="70"/>
      <c r="P188" s="192">
        <f t="shared" si="11"/>
        <v>0</v>
      </c>
      <c r="Q188" s="192">
        <v>0.00052</v>
      </c>
      <c r="R188" s="192">
        <f t="shared" si="12"/>
        <v>0.005719999999999999</v>
      </c>
      <c r="S188" s="192">
        <v>0</v>
      </c>
      <c r="T188" s="193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207</v>
      </c>
      <c r="AT188" s="194" t="s">
        <v>130</v>
      </c>
      <c r="AU188" s="194" t="s">
        <v>86</v>
      </c>
      <c r="AY188" s="16" t="s">
        <v>127</v>
      </c>
      <c r="BE188" s="195">
        <f t="shared" si="14"/>
        <v>0</v>
      </c>
      <c r="BF188" s="195">
        <f t="shared" si="15"/>
        <v>0</v>
      </c>
      <c r="BG188" s="195">
        <f t="shared" si="16"/>
        <v>0</v>
      </c>
      <c r="BH188" s="195">
        <f t="shared" si="17"/>
        <v>0</v>
      </c>
      <c r="BI188" s="195">
        <f t="shared" si="18"/>
        <v>0</v>
      </c>
      <c r="BJ188" s="16" t="s">
        <v>84</v>
      </c>
      <c r="BK188" s="195">
        <f t="shared" si="19"/>
        <v>0</v>
      </c>
      <c r="BL188" s="16" t="s">
        <v>207</v>
      </c>
      <c r="BM188" s="194" t="s">
        <v>316</v>
      </c>
    </row>
    <row r="189" spans="1:65" s="2" customFormat="1" ht="16.5" customHeight="1">
      <c r="A189" s="33"/>
      <c r="B189" s="34"/>
      <c r="C189" s="182" t="s">
        <v>317</v>
      </c>
      <c r="D189" s="182" t="s">
        <v>130</v>
      </c>
      <c r="E189" s="183" t="s">
        <v>318</v>
      </c>
      <c r="F189" s="184" t="s">
        <v>319</v>
      </c>
      <c r="G189" s="185" t="s">
        <v>236</v>
      </c>
      <c r="H189" s="186">
        <v>5</v>
      </c>
      <c r="I189" s="187"/>
      <c r="J189" s="188">
        <f t="shared" si="10"/>
        <v>0</v>
      </c>
      <c r="K189" s="189"/>
      <c r="L189" s="38"/>
      <c r="M189" s="190" t="s">
        <v>1</v>
      </c>
      <c r="N189" s="191" t="s">
        <v>41</v>
      </c>
      <c r="O189" s="70"/>
      <c r="P189" s="192">
        <f t="shared" si="11"/>
        <v>0</v>
      </c>
      <c r="Q189" s="192">
        <v>0.00075</v>
      </c>
      <c r="R189" s="192">
        <f t="shared" si="12"/>
        <v>0.00375</v>
      </c>
      <c r="S189" s="192">
        <v>0</v>
      </c>
      <c r="T189" s="193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207</v>
      </c>
      <c r="AT189" s="194" t="s">
        <v>130</v>
      </c>
      <c r="AU189" s="194" t="s">
        <v>86</v>
      </c>
      <c r="AY189" s="16" t="s">
        <v>127</v>
      </c>
      <c r="BE189" s="195">
        <f t="shared" si="14"/>
        <v>0</v>
      </c>
      <c r="BF189" s="195">
        <f t="shared" si="15"/>
        <v>0</v>
      </c>
      <c r="BG189" s="195">
        <f t="shared" si="16"/>
        <v>0</v>
      </c>
      <c r="BH189" s="195">
        <f t="shared" si="17"/>
        <v>0</v>
      </c>
      <c r="BI189" s="195">
        <f t="shared" si="18"/>
        <v>0</v>
      </c>
      <c r="BJ189" s="16" t="s">
        <v>84</v>
      </c>
      <c r="BK189" s="195">
        <f t="shared" si="19"/>
        <v>0</v>
      </c>
      <c r="BL189" s="16" t="s">
        <v>207</v>
      </c>
      <c r="BM189" s="194" t="s">
        <v>320</v>
      </c>
    </row>
    <row r="190" spans="1:65" s="2" customFormat="1" ht="16.5" customHeight="1">
      <c r="A190" s="33"/>
      <c r="B190" s="34"/>
      <c r="C190" s="182" t="s">
        <v>321</v>
      </c>
      <c r="D190" s="182" t="s">
        <v>130</v>
      </c>
      <c r="E190" s="183" t="s">
        <v>322</v>
      </c>
      <c r="F190" s="184" t="s">
        <v>323</v>
      </c>
      <c r="G190" s="185" t="s">
        <v>236</v>
      </c>
      <c r="H190" s="186">
        <v>5</v>
      </c>
      <c r="I190" s="187"/>
      <c r="J190" s="188">
        <f t="shared" si="10"/>
        <v>0</v>
      </c>
      <c r="K190" s="189"/>
      <c r="L190" s="38"/>
      <c r="M190" s="190" t="s">
        <v>1</v>
      </c>
      <c r="N190" s="191" t="s">
        <v>41</v>
      </c>
      <c r="O190" s="70"/>
      <c r="P190" s="192">
        <f t="shared" si="11"/>
        <v>0</v>
      </c>
      <c r="Q190" s="192">
        <v>0.00085</v>
      </c>
      <c r="R190" s="192">
        <f t="shared" si="12"/>
        <v>0.0042499999999999994</v>
      </c>
      <c r="S190" s="192">
        <v>0</v>
      </c>
      <c r="T190" s="193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207</v>
      </c>
      <c r="AT190" s="194" t="s">
        <v>130</v>
      </c>
      <c r="AU190" s="194" t="s">
        <v>86</v>
      </c>
      <c r="AY190" s="16" t="s">
        <v>127</v>
      </c>
      <c r="BE190" s="195">
        <f t="shared" si="14"/>
        <v>0</v>
      </c>
      <c r="BF190" s="195">
        <f t="shared" si="15"/>
        <v>0</v>
      </c>
      <c r="BG190" s="195">
        <f t="shared" si="16"/>
        <v>0</v>
      </c>
      <c r="BH190" s="195">
        <f t="shared" si="17"/>
        <v>0</v>
      </c>
      <c r="BI190" s="195">
        <f t="shared" si="18"/>
        <v>0</v>
      </c>
      <c r="BJ190" s="16" t="s">
        <v>84</v>
      </c>
      <c r="BK190" s="195">
        <f t="shared" si="19"/>
        <v>0</v>
      </c>
      <c r="BL190" s="16" t="s">
        <v>207</v>
      </c>
      <c r="BM190" s="194" t="s">
        <v>324</v>
      </c>
    </row>
    <row r="191" spans="1:65" s="2" customFormat="1" ht="16.5" customHeight="1">
      <c r="A191" s="33"/>
      <c r="B191" s="34"/>
      <c r="C191" s="182" t="s">
        <v>325</v>
      </c>
      <c r="D191" s="182" t="s">
        <v>130</v>
      </c>
      <c r="E191" s="183" t="s">
        <v>326</v>
      </c>
      <c r="F191" s="184" t="s">
        <v>327</v>
      </c>
      <c r="G191" s="185" t="s">
        <v>174</v>
      </c>
      <c r="H191" s="186">
        <v>0.8</v>
      </c>
      <c r="I191" s="187"/>
      <c r="J191" s="188">
        <f t="shared" si="10"/>
        <v>0</v>
      </c>
      <c r="K191" s="189"/>
      <c r="L191" s="38"/>
      <c r="M191" s="190" t="s">
        <v>1</v>
      </c>
      <c r="N191" s="191" t="s">
        <v>41</v>
      </c>
      <c r="O191" s="70"/>
      <c r="P191" s="192">
        <f t="shared" si="11"/>
        <v>0</v>
      </c>
      <c r="Q191" s="192">
        <v>0</v>
      </c>
      <c r="R191" s="192">
        <f t="shared" si="12"/>
        <v>0</v>
      </c>
      <c r="S191" s="192">
        <v>0</v>
      </c>
      <c r="T191" s="193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207</v>
      </c>
      <c r="AT191" s="194" t="s">
        <v>130</v>
      </c>
      <c r="AU191" s="194" t="s">
        <v>86</v>
      </c>
      <c r="AY191" s="16" t="s">
        <v>127</v>
      </c>
      <c r="BE191" s="195">
        <f t="shared" si="14"/>
        <v>0</v>
      </c>
      <c r="BF191" s="195">
        <f t="shared" si="15"/>
        <v>0</v>
      </c>
      <c r="BG191" s="195">
        <f t="shared" si="16"/>
        <v>0</v>
      </c>
      <c r="BH191" s="195">
        <f t="shared" si="17"/>
        <v>0</v>
      </c>
      <c r="BI191" s="195">
        <f t="shared" si="18"/>
        <v>0</v>
      </c>
      <c r="BJ191" s="16" t="s">
        <v>84</v>
      </c>
      <c r="BK191" s="195">
        <f t="shared" si="19"/>
        <v>0</v>
      </c>
      <c r="BL191" s="16" t="s">
        <v>207</v>
      </c>
      <c r="BM191" s="194" t="s">
        <v>328</v>
      </c>
    </row>
    <row r="192" spans="1:65" s="2" customFormat="1" ht="16.5" customHeight="1">
      <c r="A192" s="33"/>
      <c r="B192" s="34"/>
      <c r="C192" s="182" t="s">
        <v>329</v>
      </c>
      <c r="D192" s="182" t="s">
        <v>130</v>
      </c>
      <c r="E192" s="183" t="s">
        <v>330</v>
      </c>
      <c r="F192" s="184" t="s">
        <v>331</v>
      </c>
      <c r="G192" s="185" t="s">
        <v>236</v>
      </c>
      <c r="H192" s="186">
        <v>11</v>
      </c>
      <c r="I192" s="187"/>
      <c r="J192" s="188">
        <f t="shared" si="10"/>
        <v>0</v>
      </c>
      <c r="K192" s="189"/>
      <c r="L192" s="38"/>
      <c r="M192" s="190" t="s">
        <v>1</v>
      </c>
      <c r="N192" s="191" t="s">
        <v>41</v>
      </c>
      <c r="O192" s="70"/>
      <c r="P192" s="192">
        <f t="shared" si="11"/>
        <v>0</v>
      </c>
      <c r="Q192" s="192">
        <v>0.00254</v>
      </c>
      <c r="R192" s="192">
        <f t="shared" si="12"/>
        <v>0.027940000000000003</v>
      </c>
      <c r="S192" s="192">
        <v>0</v>
      </c>
      <c r="T192" s="193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207</v>
      </c>
      <c r="AT192" s="194" t="s">
        <v>130</v>
      </c>
      <c r="AU192" s="194" t="s">
        <v>86</v>
      </c>
      <c r="AY192" s="16" t="s">
        <v>127</v>
      </c>
      <c r="BE192" s="195">
        <f t="shared" si="14"/>
        <v>0</v>
      </c>
      <c r="BF192" s="195">
        <f t="shared" si="15"/>
        <v>0</v>
      </c>
      <c r="BG192" s="195">
        <f t="shared" si="16"/>
        <v>0</v>
      </c>
      <c r="BH192" s="195">
        <f t="shared" si="17"/>
        <v>0</v>
      </c>
      <c r="BI192" s="195">
        <f t="shared" si="18"/>
        <v>0</v>
      </c>
      <c r="BJ192" s="16" t="s">
        <v>84</v>
      </c>
      <c r="BK192" s="195">
        <f t="shared" si="19"/>
        <v>0</v>
      </c>
      <c r="BL192" s="16" t="s">
        <v>207</v>
      </c>
      <c r="BM192" s="194" t="s">
        <v>332</v>
      </c>
    </row>
    <row r="193" spans="1:65" s="2" customFormat="1" ht="16.5" customHeight="1">
      <c r="A193" s="33"/>
      <c r="B193" s="34"/>
      <c r="C193" s="182" t="s">
        <v>333</v>
      </c>
      <c r="D193" s="182" t="s">
        <v>130</v>
      </c>
      <c r="E193" s="183" t="s">
        <v>334</v>
      </c>
      <c r="F193" s="184" t="s">
        <v>335</v>
      </c>
      <c r="G193" s="185" t="s">
        <v>236</v>
      </c>
      <c r="H193" s="186">
        <v>3</v>
      </c>
      <c r="I193" s="187"/>
      <c r="J193" s="188">
        <f t="shared" si="10"/>
        <v>0</v>
      </c>
      <c r="K193" s="189"/>
      <c r="L193" s="38"/>
      <c r="M193" s="190" t="s">
        <v>1</v>
      </c>
      <c r="N193" s="191" t="s">
        <v>41</v>
      </c>
      <c r="O193" s="70"/>
      <c r="P193" s="192">
        <f t="shared" si="11"/>
        <v>0</v>
      </c>
      <c r="Q193" s="192">
        <v>0.00184</v>
      </c>
      <c r="R193" s="192">
        <f t="shared" si="12"/>
        <v>0.005520000000000001</v>
      </c>
      <c r="S193" s="192">
        <v>0</v>
      </c>
      <c r="T193" s="193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207</v>
      </c>
      <c r="AT193" s="194" t="s">
        <v>130</v>
      </c>
      <c r="AU193" s="194" t="s">
        <v>86</v>
      </c>
      <c r="AY193" s="16" t="s">
        <v>127</v>
      </c>
      <c r="BE193" s="195">
        <f t="shared" si="14"/>
        <v>0</v>
      </c>
      <c r="BF193" s="195">
        <f t="shared" si="15"/>
        <v>0</v>
      </c>
      <c r="BG193" s="195">
        <f t="shared" si="16"/>
        <v>0</v>
      </c>
      <c r="BH193" s="195">
        <f t="shared" si="17"/>
        <v>0</v>
      </c>
      <c r="BI193" s="195">
        <f t="shared" si="18"/>
        <v>0</v>
      </c>
      <c r="BJ193" s="16" t="s">
        <v>84</v>
      </c>
      <c r="BK193" s="195">
        <f t="shared" si="19"/>
        <v>0</v>
      </c>
      <c r="BL193" s="16" t="s">
        <v>207</v>
      </c>
      <c r="BM193" s="194" t="s">
        <v>336</v>
      </c>
    </row>
    <row r="194" spans="1:65" s="2" customFormat="1" ht="16.5" customHeight="1">
      <c r="A194" s="33"/>
      <c r="B194" s="34"/>
      <c r="C194" s="182" t="s">
        <v>337</v>
      </c>
      <c r="D194" s="182" t="s">
        <v>130</v>
      </c>
      <c r="E194" s="183" t="s">
        <v>338</v>
      </c>
      <c r="F194" s="184" t="s">
        <v>339</v>
      </c>
      <c r="G194" s="185" t="s">
        <v>133</v>
      </c>
      <c r="H194" s="186">
        <v>11</v>
      </c>
      <c r="I194" s="187"/>
      <c r="J194" s="188">
        <f t="shared" si="10"/>
        <v>0</v>
      </c>
      <c r="K194" s="189"/>
      <c r="L194" s="38"/>
      <c r="M194" s="190" t="s">
        <v>1</v>
      </c>
      <c r="N194" s="191" t="s">
        <v>41</v>
      </c>
      <c r="O194" s="70"/>
      <c r="P194" s="192">
        <f t="shared" si="11"/>
        <v>0</v>
      </c>
      <c r="Q194" s="192">
        <v>0.00054</v>
      </c>
      <c r="R194" s="192">
        <f t="shared" si="12"/>
        <v>0.00594</v>
      </c>
      <c r="S194" s="192">
        <v>0</v>
      </c>
      <c r="T194" s="193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207</v>
      </c>
      <c r="AT194" s="194" t="s">
        <v>130</v>
      </c>
      <c r="AU194" s="194" t="s">
        <v>86</v>
      </c>
      <c r="AY194" s="16" t="s">
        <v>127</v>
      </c>
      <c r="BE194" s="195">
        <f t="shared" si="14"/>
        <v>0</v>
      </c>
      <c r="BF194" s="195">
        <f t="shared" si="15"/>
        <v>0</v>
      </c>
      <c r="BG194" s="195">
        <f t="shared" si="16"/>
        <v>0</v>
      </c>
      <c r="BH194" s="195">
        <f t="shared" si="17"/>
        <v>0</v>
      </c>
      <c r="BI194" s="195">
        <f t="shared" si="18"/>
        <v>0</v>
      </c>
      <c r="BJ194" s="16" t="s">
        <v>84</v>
      </c>
      <c r="BK194" s="195">
        <f t="shared" si="19"/>
        <v>0</v>
      </c>
      <c r="BL194" s="16" t="s">
        <v>207</v>
      </c>
      <c r="BM194" s="194" t="s">
        <v>340</v>
      </c>
    </row>
    <row r="195" spans="1:65" s="2" customFormat="1" ht="16.5" customHeight="1">
      <c r="A195" s="33"/>
      <c r="B195" s="34"/>
      <c r="C195" s="182" t="s">
        <v>341</v>
      </c>
      <c r="D195" s="182" t="s">
        <v>130</v>
      </c>
      <c r="E195" s="183" t="s">
        <v>342</v>
      </c>
      <c r="F195" s="184" t="s">
        <v>343</v>
      </c>
      <c r="G195" s="185" t="s">
        <v>133</v>
      </c>
      <c r="H195" s="186">
        <v>5</v>
      </c>
      <c r="I195" s="187"/>
      <c r="J195" s="188">
        <f t="shared" si="10"/>
        <v>0</v>
      </c>
      <c r="K195" s="189"/>
      <c r="L195" s="38"/>
      <c r="M195" s="190" t="s">
        <v>1</v>
      </c>
      <c r="N195" s="191" t="s">
        <v>41</v>
      </c>
      <c r="O195" s="70"/>
      <c r="P195" s="192">
        <f t="shared" si="11"/>
        <v>0</v>
      </c>
      <c r="Q195" s="192">
        <v>0.00128</v>
      </c>
      <c r="R195" s="192">
        <f t="shared" si="12"/>
        <v>0.0064</v>
      </c>
      <c r="S195" s="192">
        <v>0</v>
      </c>
      <c r="T195" s="193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4" t="s">
        <v>207</v>
      </c>
      <c r="AT195" s="194" t="s">
        <v>130</v>
      </c>
      <c r="AU195" s="194" t="s">
        <v>86</v>
      </c>
      <c r="AY195" s="16" t="s">
        <v>127</v>
      </c>
      <c r="BE195" s="195">
        <f t="shared" si="14"/>
        <v>0</v>
      </c>
      <c r="BF195" s="195">
        <f t="shared" si="15"/>
        <v>0</v>
      </c>
      <c r="BG195" s="195">
        <f t="shared" si="16"/>
        <v>0</v>
      </c>
      <c r="BH195" s="195">
        <f t="shared" si="17"/>
        <v>0</v>
      </c>
      <c r="BI195" s="195">
        <f t="shared" si="18"/>
        <v>0</v>
      </c>
      <c r="BJ195" s="16" t="s">
        <v>84</v>
      </c>
      <c r="BK195" s="195">
        <f t="shared" si="19"/>
        <v>0</v>
      </c>
      <c r="BL195" s="16" t="s">
        <v>207</v>
      </c>
      <c r="BM195" s="194" t="s">
        <v>344</v>
      </c>
    </row>
    <row r="196" spans="1:65" s="2" customFormat="1" ht="16.5" customHeight="1">
      <c r="A196" s="33"/>
      <c r="B196" s="34"/>
      <c r="C196" s="182" t="s">
        <v>345</v>
      </c>
      <c r="D196" s="182" t="s">
        <v>130</v>
      </c>
      <c r="E196" s="183" t="s">
        <v>346</v>
      </c>
      <c r="F196" s="184" t="s">
        <v>347</v>
      </c>
      <c r="G196" s="185" t="s">
        <v>133</v>
      </c>
      <c r="H196" s="186">
        <v>6</v>
      </c>
      <c r="I196" s="187"/>
      <c r="J196" s="188">
        <f t="shared" si="10"/>
        <v>0</v>
      </c>
      <c r="K196" s="189"/>
      <c r="L196" s="38"/>
      <c r="M196" s="190" t="s">
        <v>1</v>
      </c>
      <c r="N196" s="191" t="s">
        <v>41</v>
      </c>
      <c r="O196" s="70"/>
      <c r="P196" s="192">
        <f t="shared" si="11"/>
        <v>0</v>
      </c>
      <c r="Q196" s="192">
        <v>0.00031</v>
      </c>
      <c r="R196" s="192">
        <f t="shared" si="12"/>
        <v>0.00186</v>
      </c>
      <c r="S196" s="192">
        <v>0</v>
      </c>
      <c r="T196" s="193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207</v>
      </c>
      <c r="AT196" s="194" t="s">
        <v>130</v>
      </c>
      <c r="AU196" s="194" t="s">
        <v>86</v>
      </c>
      <c r="AY196" s="16" t="s">
        <v>127</v>
      </c>
      <c r="BE196" s="195">
        <f t="shared" si="14"/>
        <v>0</v>
      </c>
      <c r="BF196" s="195">
        <f t="shared" si="15"/>
        <v>0</v>
      </c>
      <c r="BG196" s="195">
        <f t="shared" si="16"/>
        <v>0</v>
      </c>
      <c r="BH196" s="195">
        <f t="shared" si="17"/>
        <v>0</v>
      </c>
      <c r="BI196" s="195">
        <f t="shared" si="18"/>
        <v>0</v>
      </c>
      <c r="BJ196" s="16" t="s">
        <v>84</v>
      </c>
      <c r="BK196" s="195">
        <f t="shared" si="19"/>
        <v>0</v>
      </c>
      <c r="BL196" s="16" t="s">
        <v>207</v>
      </c>
      <c r="BM196" s="194" t="s">
        <v>348</v>
      </c>
    </row>
    <row r="197" spans="1:65" s="2" customFormat="1" ht="16.5" customHeight="1">
      <c r="A197" s="33"/>
      <c r="B197" s="34"/>
      <c r="C197" s="182" t="s">
        <v>349</v>
      </c>
      <c r="D197" s="182" t="s">
        <v>130</v>
      </c>
      <c r="E197" s="183" t="s">
        <v>350</v>
      </c>
      <c r="F197" s="184" t="s">
        <v>351</v>
      </c>
      <c r="G197" s="185" t="s">
        <v>174</v>
      </c>
      <c r="H197" s="186">
        <v>0.668</v>
      </c>
      <c r="I197" s="187"/>
      <c r="J197" s="188">
        <f t="shared" si="10"/>
        <v>0</v>
      </c>
      <c r="K197" s="189"/>
      <c r="L197" s="38"/>
      <c r="M197" s="190" t="s">
        <v>1</v>
      </c>
      <c r="N197" s="191" t="s">
        <v>41</v>
      </c>
      <c r="O197" s="70"/>
      <c r="P197" s="192">
        <f t="shared" si="11"/>
        <v>0</v>
      </c>
      <c r="Q197" s="192">
        <v>0</v>
      </c>
      <c r="R197" s="192">
        <f t="shared" si="12"/>
        <v>0</v>
      </c>
      <c r="S197" s="192">
        <v>0</v>
      </c>
      <c r="T197" s="193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207</v>
      </c>
      <c r="AT197" s="194" t="s">
        <v>130</v>
      </c>
      <c r="AU197" s="194" t="s">
        <v>86</v>
      </c>
      <c r="AY197" s="16" t="s">
        <v>127</v>
      </c>
      <c r="BE197" s="195">
        <f t="shared" si="14"/>
        <v>0</v>
      </c>
      <c r="BF197" s="195">
        <f t="shared" si="15"/>
        <v>0</v>
      </c>
      <c r="BG197" s="195">
        <f t="shared" si="16"/>
        <v>0</v>
      </c>
      <c r="BH197" s="195">
        <f t="shared" si="17"/>
        <v>0</v>
      </c>
      <c r="BI197" s="195">
        <f t="shared" si="18"/>
        <v>0</v>
      </c>
      <c r="BJ197" s="16" t="s">
        <v>84</v>
      </c>
      <c r="BK197" s="195">
        <f t="shared" si="19"/>
        <v>0</v>
      </c>
      <c r="BL197" s="16" t="s">
        <v>207</v>
      </c>
      <c r="BM197" s="194" t="s">
        <v>352</v>
      </c>
    </row>
    <row r="198" spans="1:65" s="2" customFormat="1" ht="16.5" customHeight="1">
      <c r="A198" s="33"/>
      <c r="B198" s="34"/>
      <c r="C198" s="182" t="s">
        <v>353</v>
      </c>
      <c r="D198" s="182" t="s">
        <v>130</v>
      </c>
      <c r="E198" s="183" t="s">
        <v>354</v>
      </c>
      <c r="F198" s="184" t="s">
        <v>355</v>
      </c>
      <c r="G198" s="185" t="s">
        <v>174</v>
      </c>
      <c r="H198" s="186">
        <v>0.668</v>
      </c>
      <c r="I198" s="187"/>
      <c r="J198" s="188">
        <f t="shared" si="10"/>
        <v>0</v>
      </c>
      <c r="K198" s="189"/>
      <c r="L198" s="38"/>
      <c r="M198" s="190" t="s">
        <v>1</v>
      </c>
      <c r="N198" s="191" t="s">
        <v>41</v>
      </c>
      <c r="O198" s="70"/>
      <c r="P198" s="192">
        <f t="shared" si="11"/>
        <v>0</v>
      </c>
      <c r="Q198" s="192">
        <v>0</v>
      </c>
      <c r="R198" s="192">
        <f t="shared" si="12"/>
        <v>0</v>
      </c>
      <c r="S198" s="192">
        <v>0</v>
      </c>
      <c r="T198" s="193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207</v>
      </c>
      <c r="AT198" s="194" t="s">
        <v>130</v>
      </c>
      <c r="AU198" s="194" t="s">
        <v>86</v>
      </c>
      <c r="AY198" s="16" t="s">
        <v>127</v>
      </c>
      <c r="BE198" s="195">
        <f t="shared" si="14"/>
        <v>0</v>
      </c>
      <c r="BF198" s="195">
        <f t="shared" si="15"/>
        <v>0</v>
      </c>
      <c r="BG198" s="195">
        <f t="shared" si="16"/>
        <v>0</v>
      </c>
      <c r="BH198" s="195">
        <f t="shared" si="17"/>
        <v>0</v>
      </c>
      <c r="BI198" s="195">
        <f t="shared" si="18"/>
        <v>0</v>
      </c>
      <c r="BJ198" s="16" t="s">
        <v>84</v>
      </c>
      <c r="BK198" s="195">
        <f t="shared" si="19"/>
        <v>0</v>
      </c>
      <c r="BL198" s="16" t="s">
        <v>207</v>
      </c>
      <c r="BM198" s="194" t="s">
        <v>356</v>
      </c>
    </row>
    <row r="199" spans="2:63" s="12" customFormat="1" ht="22.9" customHeight="1">
      <c r="B199" s="166"/>
      <c r="C199" s="167"/>
      <c r="D199" s="168" t="s">
        <v>75</v>
      </c>
      <c r="E199" s="180" t="s">
        <v>357</v>
      </c>
      <c r="F199" s="180" t="s">
        <v>358</v>
      </c>
      <c r="G199" s="167"/>
      <c r="H199" s="167"/>
      <c r="I199" s="170"/>
      <c r="J199" s="181">
        <f>BK199</f>
        <v>0</v>
      </c>
      <c r="K199" s="167"/>
      <c r="L199" s="172"/>
      <c r="M199" s="173"/>
      <c r="N199" s="174"/>
      <c r="O199" s="174"/>
      <c r="P199" s="175">
        <f>SUM(P200:P204)</f>
        <v>0</v>
      </c>
      <c r="Q199" s="174"/>
      <c r="R199" s="175">
        <f>SUM(R200:R204)</f>
        <v>0.0048000000000000004</v>
      </c>
      <c r="S199" s="174"/>
      <c r="T199" s="176">
        <f>SUM(T200:T204)</f>
        <v>0.012</v>
      </c>
      <c r="AR199" s="177" t="s">
        <v>86</v>
      </c>
      <c r="AT199" s="178" t="s">
        <v>75</v>
      </c>
      <c r="AU199" s="178" t="s">
        <v>84</v>
      </c>
      <c r="AY199" s="177" t="s">
        <v>127</v>
      </c>
      <c r="BK199" s="179">
        <f>SUM(BK200:BK204)</f>
        <v>0</v>
      </c>
    </row>
    <row r="200" spans="1:65" s="2" customFormat="1" ht="16.5" customHeight="1">
      <c r="A200" s="33"/>
      <c r="B200" s="34"/>
      <c r="C200" s="182" t="s">
        <v>359</v>
      </c>
      <c r="D200" s="182" t="s">
        <v>130</v>
      </c>
      <c r="E200" s="183" t="s">
        <v>360</v>
      </c>
      <c r="F200" s="184" t="s">
        <v>361</v>
      </c>
      <c r="G200" s="185" t="s">
        <v>133</v>
      </c>
      <c r="H200" s="186">
        <v>24</v>
      </c>
      <c r="I200" s="187"/>
      <c r="J200" s="188">
        <f>ROUND(I200*H200,2)</f>
        <v>0</v>
      </c>
      <c r="K200" s="189"/>
      <c r="L200" s="38"/>
      <c r="M200" s="190" t="s">
        <v>1</v>
      </c>
      <c r="N200" s="191" t="s">
        <v>41</v>
      </c>
      <c r="O200" s="70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207</v>
      </c>
      <c r="AT200" s="194" t="s">
        <v>130</v>
      </c>
      <c r="AU200" s="194" t="s">
        <v>86</v>
      </c>
      <c r="AY200" s="16" t="s">
        <v>127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6" t="s">
        <v>84</v>
      </c>
      <c r="BK200" s="195">
        <f>ROUND(I200*H200,2)</f>
        <v>0</v>
      </c>
      <c r="BL200" s="16" t="s">
        <v>207</v>
      </c>
      <c r="BM200" s="194" t="s">
        <v>362</v>
      </c>
    </row>
    <row r="201" spans="1:65" s="2" customFormat="1" ht="16.5" customHeight="1">
      <c r="A201" s="33"/>
      <c r="B201" s="34"/>
      <c r="C201" s="208" t="s">
        <v>363</v>
      </c>
      <c r="D201" s="208" t="s">
        <v>243</v>
      </c>
      <c r="E201" s="209" t="s">
        <v>364</v>
      </c>
      <c r="F201" s="210" t="s">
        <v>365</v>
      </c>
      <c r="G201" s="211" t="s">
        <v>133</v>
      </c>
      <c r="H201" s="212">
        <v>24</v>
      </c>
      <c r="I201" s="213"/>
      <c r="J201" s="214">
        <f>ROUND(I201*H201,2)</f>
        <v>0</v>
      </c>
      <c r="K201" s="215"/>
      <c r="L201" s="216"/>
      <c r="M201" s="217" t="s">
        <v>1</v>
      </c>
      <c r="N201" s="218" t="s">
        <v>41</v>
      </c>
      <c r="O201" s="70"/>
      <c r="P201" s="192">
        <f>O201*H201</f>
        <v>0</v>
      </c>
      <c r="Q201" s="192">
        <v>0.0002</v>
      </c>
      <c r="R201" s="192">
        <f>Q201*H201</f>
        <v>0.0048000000000000004</v>
      </c>
      <c r="S201" s="192">
        <v>0</v>
      </c>
      <c r="T201" s="19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246</v>
      </c>
      <c r="AT201" s="194" t="s">
        <v>243</v>
      </c>
      <c r="AU201" s="194" t="s">
        <v>86</v>
      </c>
      <c r="AY201" s="16" t="s">
        <v>127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16" t="s">
        <v>84</v>
      </c>
      <c r="BK201" s="195">
        <f>ROUND(I201*H201,2)</f>
        <v>0</v>
      </c>
      <c r="BL201" s="16" t="s">
        <v>207</v>
      </c>
      <c r="BM201" s="194" t="s">
        <v>366</v>
      </c>
    </row>
    <row r="202" spans="1:65" s="2" customFormat="1" ht="16.5" customHeight="1">
      <c r="A202" s="33"/>
      <c r="B202" s="34"/>
      <c r="C202" s="182" t="s">
        <v>367</v>
      </c>
      <c r="D202" s="182" t="s">
        <v>130</v>
      </c>
      <c r="E202" s="183" t="s">
        <v>368</v>
      </c>
      <c r="F202" s="184" t="s">
        <v>369</v>
      </c>
      <c r="G202" s="185" t="s">
        <v>133</v>
      </c>
      <c r="H202" s="186">
        <v>24</v>
      </c>
      <c r="I202" s="187"/>
      <c r="J202" s="188">
        <f>ROUND(I202*H202,2)</f>
        <v>0</v>
      </c>
      <c r="K202" s="189"/>
      <c r="L202" s="38"/>
      <c r="M202" s="190" t="s">
        <v>1</v>
      </c>
      <c r="N202" s="191" t="s">
        <v>41</v>
      </c>
      <c r="O202" s="70"/>
      <c r="P202" s="192">
        <f>O202*H202</f>
        <v>0</v>
      </c>
      <c r="Q202" s="192">
        <v>0</v>
      </c>
      <c r="R202" s="192">
        <f>Q202*H202</f>
        <v>0</v>
      </c>
      <c r="S202" s="192">
        <v>0.0005</v>
      </c>
      <c r="T202" s="193">
        <f>S202*H202</f>
        <v>0.012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207</v>
      </c>
      <c r="AT202" s="194" t="s">
        <v>130</v>
      </c>
      <c r="AU202" s="194" t="s">
        <v>86</v>
      </c>
      <c r="AY202" s="16" t="s">
        <v>127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6" t="s">
        <v>84</v>
      </c>
      <c r="BK202" s="195">
        <f>ROUND(I202*H202,2)</f>
        <v>0</v>
      </c>
      <c r="BL202" s="16" t="s">
        <v>207</v>
      </c>
      <c r="BM202" s="194" t="s">
        <v>370</v>
      </c>
    </row>
    <row r="203" spans="1:65" s="2" customFormat="1" ht="16.5" customHeight="1">
      <c r="A203" s="33"/>
      <c r="B203" s="34"/>
      <c r="C203" s="182" t="s">
        <v>371</v>
      </c>
      <c r="D203" s="182" t="s">
        <v>130</v>
      </c>
      <c r="E203" s="183" t="s">
        <v>372</v>
      </c>
      <c r="F203" s="184" t="s">
        <v>373</v>
      </c>
      <c r="G203" s="185" t="s">
        <v>174</v>
      </c>
      <c r="H203" s="186">
        <v>0.005</v>
      </c>
      <c r="I203" s="187"/>
      <c r="J203" s="188">
        <f>ROUND(I203*H203,2)</f>
        <v>0</v>
      </c>
      <c r="K203" s="189"/>
      <c r="L203" s="38"/>
      <c r="M203" s="190" t="s">
        <v>1</v>
      </c>
      <c r="N203" s="191" t="s">
        <v>41</v>
      </c>
      <c r="O203" s="70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207</v>
      </c>
      <c r="AT203" s="194" t="s">
        <v>130</v>
      </c>
      <c r="AU203" s="194" t="s">
        <v>86</v>
      </c>
      <c r="AY203" s="16" t="s">
        <v>127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6" t="s">
        <v>84</v>
      </c>
      <c r="BK203" s="195">
        <f>ROUND(I203*H203,2)</f>
        <v>0</v>
      </c>
      <c r="BL203" s="16" t="s">
        <v>207</v>
      </c>
      <c r="BM203" s="194" t="s">
        <v>374</v>
      </c>
    </row>
    <row r="204" spans="1:65" s="2" customFormat="1" ht="16.5" customHeight="1">
      <c r="A204" s="33"/>
      <c r="B204" s="34"/>
      <c r="C204" s="182" t="s">
        <v>375</v>
      </c>
      <c r="D204" s="182" t="s">
        <v>130</v>
      </c>
      <c r="E204" s="183" t="s">
        <v>376</v>
      </c>
      <c r="F204" s="184" t="s">
        <v>377</v>
      </c>
      <c r="G204" s="185" t="s">
        <v>174</v>
      </c>
      <c r="H204" s="186">
        <v>0.005</v>
      </c>
      <c r="I204" s="187"/>
      <c r="J204" s="188">
        <f>ROUND(I204*H204,2)</f>
        <v>0</v>
      </c>
      <c r="K204" s="189"/>
      <c r="L204" s="38"/>
      <c r="M204" s="190" t="s">
        <v>1</v>
      </c>
      <c r="N204" s="191" t="s">
        <v>41</v>
      </c>
      <c r="O204" s="70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207</v>
      </c>
      <c r="AT204" s="194" t="s">
        <v>130</v>
      </c>
      <c r="AU204" s="194" t="s">
        <v>86</v>
      </c>
      <c r="AY204" s="16" t="s">
        <v>127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6" t="s">
        <v>84</v>
      </c>
      <c r="BK204" s="195">
        <f>ROUND(I204*H204,2)</f>
        <v>0</v>
      </c>
      <c r="BL204" s="16" t="s">
        <v>207</v>
      </c>
      <c r="BM204" s="194" t="s">
        <v>378</v>
      </c>
    </row>
    <row r="205" spans="2:63" s="12" customFormat="1" ht="22.9" customHeight="1">
      <c r="B205" s="166"/>
      <c r="C205" s="167"/>
      <c r="D205" s="168" t="s">
        <v>75</v>
      </c>
      <c r="E205" s="180" t="s">
        <v>379</v>
      </c>
      <c r="F205" s="180" t="s">
        <v>380</v>
      </c>
      <c r="G205" s="167"/>
      <c r="H205" s="167"/>
      <c r="I205" s="170"/>
      <c r="J205" s="181">
        <f>BK205</f>
        <v>0</v>
      </c>
      <c r="K205" s="167"/>
      <c r="L205" s="172"/>
      <c r="M205" s="173"/>
      <c r="N205" s="174"/>
      <c r="O205" s="174"/>
      <c r="P205" s="175">
        <f>SUM(P206:P217)</f>
        <v>0</v>
      </c>
      <c r="Q205" s="174"/>
      <c r="R205" s="175">
        <f>SUM(R206:R217)</f>
        <v>1.2507888999999999</v>
      </c>
      <c r="S205" s="174"/>
      <c r="T205" s="176">
        <f>SUM(T206:T217)</f>
        <v>1.1341065000000001</v>
      </c>
      <c r="AR205" s="177" t="s">
        <v>86</v>
      </c>
      <c r="AT205" s="178" t="s">
        <v>75</v>
      </c>
      <c r="AU205" s="178" t="s">
        <v>84</v>
      </c>
      <c r="AY205" s="177" t="s">
        <v>127</v>
      </c>
      <c r="BK205" s="179">
        <f>SUM(BK206:BK217)</f>
        <v>0</v>
      </c>
    </row>
    <row r="206" spans="1:65" s="2" customFormat="1" ht="16.5" customHeight="1">
      <c r="A206" s="33"/>
      <c r="B206" s="34"/>
      <c r="C206" s="182" t="s">
        <v>381</v>
      </c>
      <c r="D206" s="182" t="s">
        <v>130</v>
      </c>
      <c r="E206" s="183" t="s">
        <v>382</v>
      </c>
      <c r="F206" s="184" t="s">
        <v>383</v>
      </c>
      <c r="G206" s="185" t="s">
        <v>148</v>
      </c>
      <c r="H206" s="186">
        <v>60.81</v>
      </c>
      <c r="I206" s="187"/>
      <c r="J206" s="188">
        <f aca="true" t="shared" si="20" ref="J206:J214">ROUND(I206*H206,2)</f>
        <v>0</v>
      </c>
      <c r="K206" s="189"/>
      <c r="L206" s="38"/>
      <c r="M206" s="190" t="s">
        <v>1</v>
      </c>
      <c r="N206" s="191" t="s">
        <v>41</v>
      </c>
      <c r="O206" s="70"/>
      <c r="P206" s="192">
        <f aca="true" t="shared" si="21" ref="P206:P214">O206*H206</f>
        <v>0</v>
      </c>
      <c r="Q206" s="192">
        <v>0</v>
      </c>
      <c r="R206" s="192">
        <f aca="true" t="shared" si="22" ref="R206:R214">Q206*H206</f>
        <v>0</v>
      </c>
      <c r="S206" s="192">
        <v>0.01065</v>
      </c>
      <c r="T206" s="193">
        <f aca="true" t="shared" si="23" ref="T206:T214">S206*H206</f>
        <v>0.6476265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207</v>
      </c>
      <c r="AT206" s="194" t="s">
        <v>130</v>
      </c>
      <c r="AU206" s="194" t="s">
        <v>86</v>
      </c>
      <c r="AY206" s="16" t="s">
        <v>127</v>
      </c>
      <c r="BE206" s="195">
        <f aca="true" t="shared" si="24" ref="BE206:BE214">IF(N206="základní",J206,0)</f>
        <v>0</v>
      </c>
      <c r="BF206" s="195">
        <f aca="true" t="shared" si="25" ref="BF206:BF214">IF(N206="snížená",J206,0)</f>
        <v>0</v>
      </c>
      <c r="BG206" s="195">
        <f aca="true" t="shared" si="26" ref="BG206:BG214">IF(N206="zákl. přenesená",J206,0)</f>
        <v>0</v>
      </c>
      <c r="BH206" s="195">
        <f aca="true" t="shared" si="27" ref="BH206:BH214">IF(N206="sníž. přenesená",J206,0)</f>
        <v>0</v>
      </c>
      <c r="BI206" s="195">
        <f aca="true" t="shared" si="28" ref="BI206:BI214">IF(N206="nulová",J206,0)</f>
        <v>0</v>
      </c>
      <c r="BJ206" s="16" t="s">
        <v>84</v>
      </c>
      <c r="BK206" s="195">
        <f aca="true" t="shared" si="29" ref="BK206:BK214">ROUND(I206*H206,2)</f>
        <v>0</v>
      </c>
      <c r="BL206" s="16" t="s">
        <v>207</v>
      </c>
      <c r="BM206" s="194" t="s">
        <v>384</v>
      </c>
    </row>
    <row r="207" spans="1:65" s="2" customFormat="1" ht="16.5" customHeight="1">
      <c r="A207" s="33"/>
      <c r="B207" s="34"/>
      <c r="C207" s="182" t="s">
        <v>385</v>
      </c>
      <c r="D207" s="182" t="s">
        <v>130</v>
      </c>
      <c r="E207" s="183" t="s">
        <v>386</v>
      </c>
      <c r="F207" s="184" t="s">
        <v>387</v>
      </c>
      <c r="G207" s="185" t="s">
        <v>148</v>
      </c>
      <c r="H207" s="186">
        <v>60.81</v>
      </c>
      <c r="I207" s="187"/>
      <c r="J207" s="188">
        <f t="shared" si="20"/>
        <v>0</v>
      </c>
      <c r="K207" s="189"/>
      <c r="L207" s="38"/>
      <c r="M207" s="190" t="s">
        <v>1</v>
      </c>
      <c r="N207" s="191" t="s">
        <v>41</v>
      </c>
      <c r="O207" s="70"/>
      <c r="P207" s="192">
        <f t="shared" si="21"/>
        <v>0</v>
      </c>
      <c r="Q207" s="192">
        <v>0</v>
      </c>
      <c r="R207" s="192">
        <f t="shared" si="22"/>
        <v>0</v>
      </c>
      <c r="S207" s="192">
        <v>0.008</v>
      </c>
      <c r="T207" s="193">
        <f t="shared" si="23"/>
        <v>0.48648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207</v>
      </c>
      <c r="AT207" s="194" t="s">
        <v>130</v>
      </c>
      <c r="AU207" s="194" t="s">
        <v>86</v>
      </c>
      <c r="AY207" s="16" t="s">
        <v>127</v>
      </c>
      <c r="BE207" s="195">
        <f t="shared" si="24"/>
        <v>0</v>
      </c>
      <c r="BF207" s="195">
        <f t="shared" si="25"/>
        <v>0</v>
      </c>
      <c r="BG207" s="195">
        <f t="shared" si="26"/>
        <v>0</v>
      </c>
      <c r="BH207" s="195">
        <f t="shared" si="27"/>
        <v>0</v>
      </c>
      <c r="BI207" s="195">
        <f t="shared" si="28"/>
        <v>0</v>
      </c>
      <c r="BJ207" s="16" t="s">
        <v>84</v>
      </c>
      <c r="BK207" s="195">
        <f t="shared" si="29"/>
        <v>0</v>
      </c>
      <c r="BL207" s="16" t="s">
        <v>207</v>
      </c>
      <c r="BM207" s="194" t="s">
        <v>388</v>
      </c>
    </row>
    <row r="208" spans="1:65" s="2" customFormat="1" ht="16.5" customHeight="1">
      <c r="A208" s="33"/>
      <c r="B208" s="34"/>
      <c r="C208" s="182" t="s">
        <v>389</v>
      </c>
      <c r="D208" s="182" t="s">
        <v>130</v>
      </c>
      <c r="E208" s="183" t="s">
        <v>390</v>
      </c>
      <c r="F208" s="184" t="s">
        <v>391</v>
      </c>
      <c r="G208" s="185" t="s">
        <v>133</v>
      </c>
      <c r="H208" s="186">
        <v>6</v>
      </c>
      <c r="I208" s="187"/>
      <c r="J208" s="188">
        <f t="shared" si="20"/>
        <v>0</v>
      </c>
      <c r="K208" s="189"/>
      <c r="L208" s="38"/>
      <c r="M208" s="190" t="s">
        <v>1</v>
      </c>
      <c r="N208" s="191" t="s">
        <v>41</v>
      </c>
      <c r="O208" s="70"/>
      <c r="P208" s="192">
        <f t="shared" si="21"/>
        <v>0</v>
      </c>
      <c r="Q208" s="192">
        <v>3E-05</v>
      </c>
      <c r="R208" s="192">
        <f t="shared" si="22"/>
        <v>0.00018</v>
      </c>
      <c r="S208" s="192">
        <v>0</v>
      </c>
      <c r="T208" s="193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207</v>
      </c>
      <c r="AT208" s="194" t="s">
        <v>130</v>
      </c>
      <c r="AU208" s="194" t="s">
        <v>86</v>
      </c>
      <c r="AY208" s="16" t="s">
        <v>127</v>
      </c>
      <c r="BE208" s="195">
        <f t="shared" si="24"/>
        <v>0</v>
      </c>
      <c r="BF208" s="195">
        <f t="shared" si="25"/>
        <v>0</v>
      </c>
      <c r="BG208" s="195">
        <f t="shared" si="26"/>
        <v>0</v>
      </c>
      <c r="BH208" s="195">
        <f t="shared" si="27"/>
        <v>0</v>
      </c>
      <c r="BI208" s="195">
        <f t="shared" si="28"/>
        <v>0</v>
      </c>
      <c r="BJ208" s="16" t="s">
        <v>84</v>
      </c>
      <c r="BK208" s="195">
        <f t="shared" si="29"/>
        <v>0</v>
      </c>
      <c r="BL208" s="16" t="s">
        <v>207</v>
      </c>
      <c r="BM208" s="194" t="s">
        <v>392</v>
      </c>
    </row>
    <row r="209" spans="1:65" s="2" customFormat="1" ht="16.5" customHeight="1">
      <c r="A209" s="33"/>
      <c r="B209" s="34"/>
      <c r="C209" s="208" t="s">
        <v>393</v>
      </c>
      <c r="D209" s="208" t="s">
        <v>243</v>
      </c>
      <c r="E209" s="209" t="s">
        <v>394</v>
      </c>
      <c r="F209" s="210" t="s">
        <v>395</v>
      </c>
      <c r="G209" s="211" t="s">
        <v>133</v>
      </c>
      <c r="H209" s="212">
        <v>6</v>
      </c>
      <c r="I209" s="213"/>
      <c r="J209" s="214">
        <f t="shared" si="20"/>
        <v>0</v>
      </c>
      <c r="K209" s="215"/>
      <c r="L209" s="216"/>
      <c r="M209" s="217" t="s">
        <v>1</v>
      </c>
      <c r="N209" s="218" t="s">
        <v>41</v>
      </c>
      <c r="O209" s="70"/>
      <c r="P209" s="192">
        <f t="shared" si="21"/>
        <v>0</v>
      </c>
      <c r="Q209" s="192">
        <v>0.0014</v>
      </c>
      <c r="R209" s="192">
        <f t="shared" si="22"/>
        <v>0.0084</v>
      </c>
      <c r="S209" s="192">
        <v>0</v>
      </c>
      <c r="T209" s="193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4" t="s">
        <v>246</v>
      </c>
      <c r="AT209" s="194" t="s">
        <v>243</v>
      </c>
      <c r="AU209" s="194" t="s">
        <v>86</v>
      </c>
      <c r="AY209" s="16" t="s">
        <v>127</v>
      </c>
      <c r="BE209" s="195">
        <f t="shared" si="24"/>
        <v>0</v>
      </c>
      <c r="BF209" s="195">
        <f t="shared" si="25"/>
        <v>0</v>
      </c>
      <c r="BG209" s="195">
        <f t="shared" si="26"/>
        <v>0</v>
      </c>
      <c r="BH209" s="195">
        <f t="shared" si="27"/>
        <v>0</v>
      </c>
      <c r="BI209" s="195">
        <f t="shared" si="28"/>
        <v>0</v>
      </c>
      <c r="BJ209" s="16" t="s">
        <v>84</v>
      </c>
      <c r="BK209" s="195">
        <f t="shared" si="29"/>
        <v>0</v>
      </c>
      <c r="BL209" s="16" t="s">
        <v>207</v>
      </c>
      <c r="BM209" s="194" t="s">
        <v>396</v>
      </c>
    </row>
    <row r="210" spans="1:65" s="2" customFormat="1" ht="16.5" customHeight="1">
      <c r="A210" s="33"/>
      <c r="B210" s="34"/>
      <c r="C210" s="182" t="s">
        <v>397</v>
      </c>
      <c r="D210" s="182" t="s">
        <v>130</v>
      </c>
      <c r="E210" s="183" t="s">
        <v>398</v>
      </c>
      <c r="F210" s="184" t="s">
        <v>399</v>
      </c>
      <c r="G210" s="185" t="s">
        <v>148</v>
      </c>
      <c r="H210" s="186">
        <v>25.9</v>
      </c>
      <c r="I210" s="187"/>
      <c r="J210" s="188">
        <f t="shared" si="20"/>
        <v>0</v>
      </c>
      <c r="K210" s="189"/>
      <c r="L210" s="38"/>
      <c r="M210" s="190" t="s">
        <v>1</v>
      </c>
      <c r="N210" s="191" t="s">
        <v>41</v>
      </c>
      <c r="O210" s="70"/>
      <c r="P210" s="192">
        <f t="shared" si="21"/>
        <v>0</v>
      </c>
      <c r="Q210" s="192">
        <v>0.02012</v>
      </c>
      <c r="R210" s="192">
        <f t="shared" si="22"/>
        <v>0.5211079999999999</v>
      </c>
      <c r="S210" s="192">
        <v>0</v>
      </c>
      <c r="T210" s="193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207</v>
      </c>
      <c r="AT210" s="194" t="s">
        <v>130</v>
      </c>
      <c r="AU210" s="194" t="s">
        <v>86</v>
      </c>
      <c r="AY210" s="16" t="s">
        <v>127</v>
      </c>
      <c r="BE210" s="195">
        <f t="shared" si="24"/>
        <v>0</v>
      </c>
      <c r="BF210" s="195">
        <f t="shared" si="25"/>
        <v>0</v>
      </c>
      <c r="BG210" s="195">
        <f t="shared" si="26"/>
        <v>0</v>
      </c>
      <c r="BH210" s="195">
        <f t="shared" si="27"/>
        <v>0</v>
      </c>
      <c r="BI210" s="195">
        <f t="shared" si="28"/>
        <v>0</v>
      </c>
      <c r="BJ210" s="16" t="s">
        <v>84</v>
      </c>
      <c r="BK210" s="195">
        <f t="shared" si="29"/>
        <v>0</v>
      </c>
      <c r="BL210" s="16" t="s">
        <v>207</v>
      </c>
      <c r="BM210" s="194" t="s">
        <v>400</v>
      </c>
    </row>
    <row r="211" spans="1:65" s="2" customFormat="1" ht="16.5" customHeight="1">
      <c r="A211" s="33"/>
      <c r="B211" s="34"/>
      <c r="C211" s="182" t="s">
        <v>401</v>
      </c>
      <c r="D211" s="182" t="s">
        <v>130</v>
      </c>
      <c r="E211" s="183" t="s">
        <v>402</v>
      </c>
      <c r="F211" s="184" t="s">
        <v>403</v>
      </c>
      <c r="G211" s="185" t="s">
        <v>133</v>
      </c>
      <c r="H211" s="186">
        <v>8</v>
      </c>
      <c r="I211" s="187"/>
      <c r="J211" s="188">
        <f t="shared" si="20"/>
        <v>0</v>
      </c>
      <c r="K211" s="189"/>
      <c r="L211" s="38"/>
      <c r="M211" s="190" t="s">
        <v>1</v>
      </c>
      <c r="N211" s="191" t="s">
        <v>41</v>
      </c>
      <c r="O211" s="70"/>
      <c r="P211" s="192">
        <f t="shared" si="21"/>
        <v>0</v>
      </c>
      <c r="Q211" s="192">
        <v>0.03058</v>
      </c>
      <c r="R211" s="192">
        <f t="shared" si="22"/>
        <v>0.24464</v>
      </c>
      <c r="S211" s="192">
        <v>0</v>
      </c>
      <c r="T211" s="193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207</v>
      </c>
      <c r="AT211" s="194" t="s">
        <v>130</v>
      </c>
      <c r="AU211" s="194" t="s">
        <v>86</v>
      </c>
      <c r="AY211" s="16" t="s">
        <v>127</v>
      </c>
      <c r="BE211" s="195">
        <f t="shared" si="24"/>
        <v>0</v>
      </c>
      <c r="BF211" s="195">
        <f t="shared" si="25"/>
        <v>0</v>
      </c>
      <c r="BG211" s="195">
        <f t="shared" si="26"/>
        <v>0</v>
      </c>
      <c r="BH211" s="195">
        <f t="shared" si="27"/>
        <v>0</v>
      </c>
      <c r="BI211" s="195">
        <f t="shared" si="28"/>
        <v>0</v>
      </c>
      <c r="BJ211" s="16" t="s">
        <v>84</v>
      </c>
      <c r="BK211" s="195">
        <f t="shared" si="29"/>
        <v>0</v>
      </c>
      <c r="BL211" s="16" t="s">
        <v>207</v>
      </c>
      <c r="BM211" s="194" t="s">
        <v>404</v>
      </c>
    </row>
    <row r="212" spans="1:65" s="2" customFormat="1" ht="16.5" customHeight="1">
      <c r="A212" s="33"/>
      <c r="B212" s="34"/>
      <c r="C212" s="182" t="s">
        <v>405</v>
      </c>
      <c r="D212" s="182" t="s">
        <v>130</v>
      </c>
      <c r="E212" s="183" t="s">
        <v>406</v>
      </c>
      <c r="F212" s="184" t="s">
        <v>407</v>
      </c>
      <c r="G212" s="185" t="s">
        <v>148</v>
      </c>
      <c r="H212" s="186">
        <v>3</v>
      </c>
      <c r="I212" s="187"/>
      <c r="J212" s="188">
        <f t="shared" si="20"/>
        <v>0</v>
      </c>
      <c r="K212" s="189"/>
      <c r="L212" s="38"/>
      <c r="M212" s="190" t="s">
        <v>1</v>
      </c>
      <c r="N212" s="191" t="s">
        <v>41</v>
      </c>
      <c r="O212" s="70"/>
      <c r="P212" s="192">
        <f t="shared" si="21"/>
        <v>0</v>
      </c>
      <c r="Q212" s="192">
        <v>0.01916</v>
      </c>
      <c r="R212" s="192">
        <f t="shared" si="22"/>
        <v>0.05748</v>
      </c>
      <c r="S212" s="192">
        <v>0</v>
      </c>
      <c r="T212" s="193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207</v>
      </c>
      <c r="AT212" s="194" t="s">
        <v>130</v>
      </c>
      <c r="AU212" s="194" t="s">
        <v>86</v>
      </c>
      <c r="AY212" s="16" t="s">
        <v>127</v>
      </c>
      <c r="BE212" s="195">
        <f t="shared" si="24"/>
        <v>0</v>
      </c>
      <c r="BF212" s="195">
        <f t="shared" si="25"/>
        <v>0</v>
      </c>
      <c r="BG212" s="195">
        <f t="shared" si="26"/>
        <v>0</v>
      </c>
      <c r="BH212" s="195">
        <f t="shared" si="27"/>
        <v>0</v>
      </c>
      <c r="BI212" s="195">
        <f t="shared" si="28"/>
        <v>0</v>
      </c>
      <c r="BJ212" s="16" t="s">
        <v>84</v>
      </c>
      <c r="BK212" s="195">
        <f t="shared" si="29"/>
        <v>0</v>
      </c>
      <c r="BL212" s="16" t="s">
        <v>207</v>
      </c>
      <c r="BM212" s="194" t="s">
        <v>408</v>
      </c>
    </row>
    <row r="213" spans="1:65" s="2" customFormat="1" ht="16.5" customHeight="1">
      <c r="A213" s="33"/>
      <c r="B213" s="34"/>
      <c r="C213" s="182" t="s">
        <v>409</v>
      </c>
      <c r="D213" s="182" t="s">
        <v>130</v>
      </c>
      <c r="E213" s="183" t="s">
        <v>410</v>
      </c>
      <c r="F213" s="184" t="s">
        <v>411</v>
      </c>
      <c r="G213" s="185" t="s">
        <v>148</v>
      </c>
      <c r="H213" s="186">
        <v>60.81</v>
      </c>
      <c r="I213" s="187"/>
      <c r="J213" s="188">
        <f t="shared" si="20"/>
        <v>0</v>
      </c>
      <c r="K213" s="189"/>
      <c r="L213" s="38"/>
      <c r="M213" s="190" t="s">
        <v>1</v>
      </c>
      <c r="N213" s="191" t="s">
        <v>41</v>
      </c>
      <c r="O213" s="70"/>
      <c r="P213" s="192">
        <f t="shared" si="21"/>
        <v>0</v>
      </c>
      <c r="Q213" s="192">
        <v>0.00117</v>
      </c>
      <c r="R213" s="192">
        <f t="shared" si="22"/>
        <v>0.07114770000000001</v>
      </c>
      <c r="S213" s="192">
        <v>0</v>
      </c>
      <c r="T213" s="193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207</v>
      </c>
      <c r="AT213" s="194" t="s">
        <v>130</v>
      </c>
      <c r="AU213" s="194" t="s">
        <v>86</v>
      </c>
      <c r="AY213" s="16" t="s">
        <v>127</v>
      </c>
      <c r="BE213" s="195">
        <f t="shared" si="24"/>
        <v>0</v>
      </c>
      <c r="BF213" s="195">
        <f t="shared" si="25"/>
        <v>0</v>
      </c>
      <c r="BG213" s="195">
        <f t="shared" si="26"/>
        <v>0</v>
      </c>
      <c r="BH213" s="195">
        <f t="shared" si="27"/>
        <v>0</v>
      </c>
      <c r="BI213" s="195">
        <f t="shared" si="28"/>
        <v>0</v>
      </c>
      <c r="BJ213" s="16" t="s">
        <v>84</v>
      </c>
      <c r="BK213" s="195">
        <f t="shared" si="29"/>
        <v>0</v>
      </c>
      <c r="BL213" s="16" t="s">
        <v>207</v>
      </c>
      <c r="BM213" s="194" t="s">
        <v>412</v>
      </c>
    </row>
    <row r="214" spans="1:65" s="2" customFormat="1" ht="21.75" customHeight="1">
      <c r="A214" s="33"/>
      <c r="B214" s="34"/>
      <c r="C214" s="208" t="s">
        <v>413</v>
      </c>
      <c r="D214" s="208" t="s">
        <v>243</v>
      </c>
      <c r="E214" s="209" t="s">
        <v>414</v>
      </c>
      <c r="F214" s="210" t="s">
        <v>415</v>
      </c>
      <c r="G214" s="211" t="s">
        <v>148</v>
      </c>
      <c r="H214" s="212">
        <v>66.891</v>
      </c>
      <c r="I214" s="213"/>
      <c r="J214" s="214">
        <f t="shared" si="20"/>
        <v>0</v>
      </c>
      <c r="K214" s="215"/>
      <c r="L214" s="216"/>
      <c r="M214" s="217" t="s">
        <v>1</v>
      </c>
      <c r="N214" s="218" t="s">
        <v>41</v>
      </c>
      <c r="O214" s="70"/>
      <c r="P214" s="192">
        <f t="shared" si="21"/>
        <v>0</v>
      </c>
      <c r="Q214" s="192">
        <v>0.0052</v>
      </c>
      <c r="R214" s="192">
        <f t="shared" si="22"/>
        <v>0.3478332</v>
      </c>
      <c r="S214" s="192">
        <v>0</v>
      </c>
      <c r="T214" s="193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4" t="s">
        <v>246</v>
      </c>
      <c r="AT214" s="194" t="s">
        <v>243</v>
      </c>
      <c r="AU214" s="194" t="s">
        <v>86</v>
      </c>
      <c r="AY214" s="16" t="s">
        <v>127</v>
      </c>
      <c r="BE214" s="195">
        <f t="shared" si="24"/>
        <v>0</v>
      </c>
      <c r="BF214" s="195">
        <f t="shared" si="25"/>
        <v>0</v>
      </c>
      <c r="BG214" s="195">
        <f t="shared" si="26"/>
        <v>0</v>
      </c>
      <c r="BH214" s="195">
        <f t="shared" si="27"/>
        <v>0</v>
      </c>
      <c r="BI214" s="195">
        <f t="shared" si="28"/>
        <v>0</v>
      </c>
      <c r="BJ214" s="16" t="s">
        <v>84</v>
      </c>
      <c r="BK214" s="195">
        <f t="shared" si="29"/>
        <v>0</v>
      </c>
      <c r="BL214" s="16" t="s">
        <v>207</v>
      </c>
      <c r="BM214" s="194" t="s">
        <v>416</v>
      </c>
    </row>
    <row r="215" spans="2:51" s="13" customFormat="1" ht="11.25">
      <c r="B215" s="196"/>
      <c r="C215" s="197"/>
      <c r="D215" s="198" t="s">
        <v>136</v>
      </c>
      <c r="E215" s="199" t="s">
        <v>1</v>
      </c>
      <c r="F215" s="200" t="s">
        <v>417</v>
      </c>
      <c r="G215" s="197"/>
      <c r="H215" s="201">
        <v>66.891</v>
      </c>
      <c r="I215" s="202"/>
      <c r="J215" s="197"/>
      <c r="K215" s="197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136</v>
      </c>
      <c r="AU215" s="207" t="s">
        <v>86</v>
      </c>
      <c r="AV215" s="13" t="s">
        <v>86</v>
      </c>
      <c r="AW215" s="13" t="s">
        <v>32</v>
      </c>
      <c r="AX215" s="13" t="s">
        <v>84</v>
      </c>
      <c r="AY215" s="207" t="s">
        <v>127</v>
      </c>
    </row>
    <row r="216" spans="1:65" s="2" customFormat="1" ht="16.5" customHeight="1">
      <c r="A216" s="33"/>
      <c r="B216" s="34"/>
      <c r="C216" s="182" t="s">
        <v>418</v>
      </c>
      <c r="D216" s="182" t="s">
        <v>130</v>
      </c>
      <c r="E216" s="183" t="s">
        <v>419</v>
      </c>
      <c r="F216" s="184" t="s">
        <v>420</v>
      </c>
      <c r="G216" s="185" t="s">
        <v>174</v>
      </c>
      <c r="H216" s="186">
        <v>1.251</v>
      </c>
      <c r="I216" s="187"/>
      <c r="J216" s="188">
        <f>ROUND(I216*H216,2)</f>
        <v>0</v>
      </c>
      <c r="K216" s="189"/>
      <c r="L216" s="38"/>
      <c r="M216" s="190" t="s">
        <v>1</v>
      </c>
      <c r="N216" s="191" t="s">
        <v>41</v>
      </c>
      <c r="O216" s="70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207</v>
      </c>
      <c r="AT216" s="194" t="s">
        <v>130</v>
      </c>
      <c r="AU216" s="194" t="s">
        <v>86</v>
      </c>
      <c r="AY216" s="16" t="s">
        <v>127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6" t="s">
        <v>84</v>
      </c>
      <c r="BK216" s="195">
        <f>ROUND(I216*H216,2)</f>
        <v>0</v>
      </c>
      <c r="BL216" s="16" t="s">
        <v>207</v>
      </c>
      <c r="BM216" s="194" t="s">
        <v>421</v>
      </c>
    </row>
    <row r="217" spans="1:65" s="2" customFormat="1" ht="16.5" customHeight="1">
      <c r="A217" s="33"/>
      <c r="B217" s="34"/>
      <c r="C217" s="182" t="s">
        <v>422</v>
      </c>
      <c r="D217" s="182" t="s">
        <v>130</v>
      </c>
      <c r="E217" s="183" t="s">
        <v>423</v>
      </c>
      <c r="F217" s="184" t="s">
        <v>424</v>
      </c>
      <c r="G217" s="185" t="s">
        <v>174</v>
      </c>
      <c r="H217" s="186">
        <v>1.251</v>
      </c>
      <c r="I217" s="187"/>
      <c r="J217" s="188">
        <f>ROUND(I217*H217,2)</f>
        <v>0</v>
      </c>
      <c r="K217" s="189"/>
      <c r="L217" s="38"/>
      <c r="M217" s="190" t="s">
        <v>1</v>
      </c>
      <c r="N217" s="191" t="s">
        <v>41</v>
      </c>
      <c r="O217" s="70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4" t="s">
        <v>207</v>
      </c>
      <c r="AT217" s="194" t="s">
        <v>130</v>
      </c>
      <c r="AU217" s="194" t="s">
        <v>86</v>
      </c>
      <c r="AY217" s="16" t="s">
        <v>127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6" t="s">
        <v>84</v>
      </c>
      <c r="BK217" s="195">
        <f>ROUND(I217*H217,2)</f>
        <v>0</v>
      </c>
      <c r="BL217" s="16" t="s">
        <v>207</v>
      </c>
      <c r="BM217" s="194" t="s">
        <v>425</v>
      </c>
    </row>
    <row r="218" spans="2:63" s="12" customFormat="1" ht="22.9" customHeight="1">
      <c r="B218" s="166"/>
      <c r="C218" s="167"/>
      <c r="D218" s="168" t="s">
        <v>75</v>
      </c>
      <c r="E218" s="180" t="s">
        <v>426</v>
      </c>
      <c r="F218" s="180" t="s">
        <v>427</v>
      </c>
      <c r="G218" s="167"/>
      <c r="H218" s="167"/>
      <c r="I218" s="170"/>
      <c r="J218" s="181">
        <f>BK218</f>
        <v>0</v>
      </c>
      <c r="K218" s="167"/>
      <c r="L218" s="172"/>
      <c r="M218" s="173"/>
      <c r="N218" s="174"/>
      <c r="O218" s="174"/>
      <c r="P218" s="175">
        <f>SUM(P219:P236)</f>
        <v>0</v>
      </c>
      <c r="Q218" s="174"/>
      <c r="R218" s="175">
        <f>SUM(R219:R236)</f>
        <v>0.38570000000000004</v>
      </c>
      <c r="S218" s="174"/>
      <c r="T218" s="176">
        <f>SUM(T219:T236)</f>
        <v>0.950205</v>
      </c>
      <c r="AR218" s="177" t="s">
        <v>86</v>
      </c>
      <c r="AT218" s="178" t="s">
        <v>75</v>
      </c>
      <c r="AU218" s="178" t="s">
        <v>84</v>
      </c>
      <c r="AY218" s="177" t="s">
        <v>127</v>
      </c>
      <c r="BK218" s="179">
        <f>SUM(BK219:BK236)</f>
        <v>0</v>
      </c>
    </row>
    <row r="219" spans="1:65" s="2" customFormat="1" ht="16.5" customHeight="1">
      <c r="A219" s="33"/>
      <c r="B219" s="34"/>
      <c r="C219" s="182" t="s">
        <v>428</v>
      </c>
      <c r="D219" s="182" t="s">
        <v>130</v>
      </c>
      <c r="E219" s="183" t="s">
        <v>429</v>
      </c>
      <c r="F219" s="184" t="s">
        <v>430</v>
      </c>
      <c r="G219" s="185" t="s">
        <v>148</v>
      </c>
      <c r="H219" s="186">
        <v>41.9</v>
      </c>
      <c r="I219" s="187"/>
      <c r="J219" s="188">
        <f>ROUND(I219*H219,2)</f>
        <v>0</v>
      </c>
      <c r="K219" s="189"/>
      <c r="L219" s="38"/>
      <c r="M219" s="190" t="s">
        <v>1</v>
      </c>
      <c r="N219" s="191" t="s">
        <v>41</v>
      </c>
      <c r="O219" s="70"/>
      <c r="P219" s="192">
        <f>O219*H219</f>
        <v>0</v>
      </c>
      <c r="Q219" s="192">
        <v>0</v>
      </c>
      <c r="R219" s="192">
        <f>Q219*H219</f>
        <v>0</v>
      </c>
      <c r="S219" s="192">
        <v>0.01695</v>
      </c>
      <c r="T219" s="193">
        <f>S219*H219</f>
        <v>0.710205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4" t="s">
        <v>207</v>
      </c>
      <c r="AT219" s="194" t="s">
        <v>130</v>
      </c>
      <c r="AU219" s="194" t="s">
        <v>86</v>
      </c>
      <c r="AY219" s="16" t="s">
        <v>127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16" t="s">
        <v>84</v>
      </c>
      <c r="BK219" s="195">
        <f>ROUND(I219*H219,2)</f>
        <v>0</v>
      </c>
      <c r="BL219" s="16" t="s">
        <v>207</v>
      </c>
      <c r="BM219" s="194" t="s">
        <v>431</v>
      </c>
    </row>
    <row r="220" spans="2:51" s="13" customFormat="1" ht="11.25">
      <c r="B220" s="196"/>
      <c r="C220" s="197"/>
      <c r="D220" s="198" t="s">
        <v>136</v>
      </c>
      <c r="E220" s="199" t="s">
        <v>1</v>
      </c>
      <c r="F220" s="200" t="s">
        <v>432</v>
      </c>
      <c r="G220" s="197"/>
      <c r="H220" s="201">
        <v>41.9</v>
      </c>
      <c r="I220" s="202"/>
      <c r="J220" s="197"/>
      <c r="K220" s="197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136</v>
      </c>
      <c r="AU220" s="207" t="s">
        <v>86</v>
      </c>
      <c r="AV220" s="13" t="s">
        <v>86</v>
      </c>
      <c r="AW220" s="13" t="s">
        <v>32</v>
      </c>
      <c r="AX220" s="13" t="s">
        <v>84</v>
      </c>
      <c r="AY220" s="207" t="s">
        <v>127</v>
      </c>
    </row>
    <row r="221" spans="1:65" s="2" customFormat="1" ht="16.5" customHeight="1">
      <c r="A221" s="33"/>
      <c r="B221" s="34"/>
      <c r="C221" s="182" t="s">
        <v>433</v>
      </c>
      <c r="D221" s="182" t="s">
        <v>130</v>
      </c>
      <c r="E221" s="183" t="s">
        <v>434</v>
      </c>
      <c r="F221" s="184" t="s">
        <v>435</v>
      </c>
      <c r="G221" s="185" t="s">
        <v>133</v>
      </c>
      <c r="H221" s="186">
        <v>8</v>
      </c>
      <c r="I221" s="187"/>
      <c r="J221" s="188">
        <f aca="true" t="shared" si="30" ref="J221:J236">ROUND(I221*H221,2)</f>
        <v>0</v>
      </c>
      <c r="K221" s="189"/>
      <c r="L221" s="38"/>
      <c r="M221" s="190" t="s">
        <v>1</v>
      </c>
      <c r="N221" s="191" t="s">
        <v>41</v>
      </c>
      <c r="O221" s="70"/>
      <c r="P221" s="192">
        <f aca="true" t="shared" si="31" ref="P221:P236">O221*H221</f>
        <v>0</v>
      </c>
      <c r="Q221" s="192">
        <v>0</v>
      </c>
      <c r="R221" s="192">
        <f aca="true" t="shared" si="32" ref="R221:R236">Q221*H221</f>
        <v>0</v>
      </c>
      <c r="S221" s="192">
        <v>0</v>
      </c>
      <c r="T221" s="193">
        <f aca="true" t="shared" si="33" ref="T221:T236"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4" t="s">
        <v>207</v>
      </c>
      <c r="AT221" s="194" t="s">
        <v>130</v>
      </c>
      <c r="AU221" s="194" t="s">
        <v>86</v>
      </c>
      <c r="AY221" s="16" t="s">
        <v>127</v>
      </c>
      <c r="BE221" s="195">
        <f aca="true" t="shared" si="34" ref="BE221:BE236">IF(N221="základní",J221,0)</f>
        <v>0</v>
      </c>
      <c r="BF221" s="195">
        <f aca="true" t="shared" si="35" ref="BF221:BF236">IF(N221="snížená",J221,0)</f>
        <v>0</v>
      </c>
      <c r="BG221" s="195">
        <f aca="true" t="shared" si="36" ref="BG221:BG236">IF(N221="zákl. přenesená",J221,0)</f>
        <v>0</v>
      </c>
      <c r="BH221" s="195">
        <f aca="true" t="shared" si="37" ref="BH221:BH236">IF(N221="sníž. přenesená",J221,0)</f>
        <v>0</v>
      </c>
      <c r="BI221" s="195">
        <f aca="true" t="shared" si="38" ref="BI221:BI236">IF(N221="nulová",J221,0)</f>
        <v>0</v>
      </c>
      <c r="BJ221" s="16" t="s">
        <v>84</v>
      </c>
      <c r="BK221" s="195">
        <f aca="true" t="shared" si="39" ref="BK221:BK236">ROUND(I221*H221,2)</f>
        <v>0</v>
      </c>
      <c r="BL221" s="16" t="s">
        <v>207</v>
      </c>
      <c r="BM221" s="194" t="s">
        <v>436</v>
      </c>
    </row>
    <row r="222" spans="1:65" s="2" customFormat="1" ht="16.5" customHeight="1">
      <c r="A222" s="33"/>
      <c r="B222" s="34"/>
      <c r="C222" s="208" t="s">
        <v>437</v>
      </c>
      <c r="D222" s="208" t="s">
        <v>243</v>
      </c>
      <c r="E222" s="209" t="s">
        <v>438</v>
      </c>
      <c r="F222" s="210" t="s">
        <v>439</v>
      </c>
      <c r="G222" s="211" t="s">
        <v>133</v>
      </c>
      <c r="H222" s="212">
        <v>4</v>
      </c>
      <c r="I222" s="213"/>
      <c r="J222" s="214">
        <f t="shared" si="30"/>
        <v>0</v>
      </c>
      <c r="K222" s="215"/>
      <c r="L222" s="216"/>
      <c r="M222" s="217" t="s">
        <v>1</v>
      </c>
      <c r="N222" s="218" t="s">
        <v>41</v>
      </c>
      <c r="O222" s="70"/>
      <c r="P222" s="192">
        <f t="shared" si="31"/>
        <v>0</v>
      </c>
      <c r="Q222" s="192">
        <v>0.0145</v>
      </c>
      <c r="R222" s="192">
        <f t="shared" si="32"/>
        <v>0.058</v>
      </c>
      <c r="S222" s="192">
        <v>0</v>
      </c>
      <c r="T222" s="193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4" t="s">
        <v>246</v>
      </c>
      <c r="AT222" s="194" t="s">
        <v>243</v>
      </c>
      <c r="AU222" s="194" t="s">
        <v>86</v>
      </c>
      <c r="AY222" s="16" t="s">
        <v>127</v>
      </c>
      <c r="BE222" s="195">
        <f t="shared" si="34"/>
        <v>0</v>
      </c>
      <c r="BF222" s="195">
        <f t="shared" si="35"/>
        <v>0</v>
      </c>
      <c r="BG222" s="195">
        <f t="shared" si="36"/>
        <v>0</v>
      </c>
      <c r="BH222" s="195">
        <f t="shared" si="37"/>
        <v>0</v>
      </c>
      <c r="BI222" s="195">
        <f t="shared" si="38"/>
        <v>0</v>
      </c>
      <c r="BJ222" s="16" t="s">
        <v>84</v>
      </c>
      <c r="BK222" s="195">
        <f t="shared" si="39"/>
        <v>0</v>
      </c>
      <c r="BL222" s="16" t="s">
        <v>207</v>
      </c>
      <c r="BM222" s="194" t="s">
        <v>440</v>
      </c>
    </row>
    <row r="223" spans="1:65" s="2" customFormat="1" ht="16.5" customHeight="1">
      <c r="A223" s="33"/>
      <c r="B223" s="34"/>
      <c r="C223" s="208" t="s">
        <v>441</v>
      </c>
      <c r="D223" s="208" t="s">
        <v>243</v>
      </c>
      <c r="E223" s="209" t="s">
        <v>442</v>
      </c>
      <c r="F223" s="210" t="s">
        <v>443</v>
      </c>
      <c r="G223" s="211" t="s">
        <v>133</v>
      </c>
      <c r="H223" s="212">
        <v>4</v>
      </c>
      <c r="I223" s="213"/>
      <c r="J223" s="214">
        <f t="shared" si="30"/>
        <v>0</v>
      </c>
      <c r="K223" s="215"/>
      <c r="L223" s="216"/>
      <c r="M223" s="217" t="s">
        <v>1</v>
      </c>
      <c r="N223" s="218" t="s">
        <v>41</v>
      </c>
      <c r="O223" s="70"/>
      <c r="P223" s="192">
        <f t="shared" si="31"/>
        <v>0</v>
      </c>
      <c r="Q223" s="192">
        <v>0.016</v>
      </c>
      <c r="R223" s="192">
        <f t="shared" si="32"/>
        <v>0.064</v>
      </c>
      <c r="S223" s="192">
        <v>0</v>
      </c>
      <c r="T223" s="193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4" t="s">
        <v>246</v>
      </c>
      <c r="AT223" s="194" t="s">
        <v>243</v>
      </c>
      <c r="AU223" s="194" t="s">
        <v>86</v>
      </c>
      <c r="AY223" s="16" t="s">
        <v>127</v>
      </c>
      <c r="BE223" s="195">
        <f t="shared" si="34"/>
        <v>0</v>
      </c>
      <c r="BF223" s="195">
        <f t="shared" si="35"/>
        <v>0</v>
      </c>
      <c r="BG223" s="195">
        <f t="shared" si="36"/>
        <v>0</v>
      </c>
      <c r="BH223" s="195">
        <f t="shared" si="37"/>
        <v>0</v>
      </c>
      <c r="BI223" s="195">
        <f t="shared" si="38"/>
        <v>0</v>
      </c>
      <c r="BJ223" s="16" t="s">
        <v>84</v>
      </c>
      <c r="BK223" s="195">
        <f t="shared" si="39"/>
        <v>0</v>
      </c>
      <c r="BL223" s="16" t="s">
        <v>207</v>
      </c>
      <c r="BM223" s="194" t="s">
        <v>444</v>
      </c>
    </row>
    <row r="224" spans="1:65" s="2" customFormat="1" ht="16.5" customHeight="1">
      <c r="A224" s="33"/>
      <c r="B224" s="34"/>
      <c r="C224" s="182" t="s">
        <v>445</v>
      </c>
      <c r="D224" s="182" t="s">
        <v>130</v>
      </c>
      <c r="E224" s="183" t="s">
        <v>446</v>
      </c>
      <c r="F224" s="184" t="s">
        <v>447</v>
      </c>
      <c r="G224" s="185" t="s">
        <v>133</v>
      </c>
      <c r="H224" s="186">
        <v>2</v>
      </c>
      <c r="I224" s="187"/>
      <c r="J224" s="188">
        <f t="shared" si="30"/>
        <v>0</v>
      </c>
      <c r="K224" s="189"/>
      <c r="L224" s="38"/>
      <c r="M224" s="190" t="s">
        <v>1</v>
      </c>
      <c r="N224" s="191" t="s">
        <v>41</v>
      </c>
      <c r="O224" s="70"/>
      <c r="P224" s="192">
        <f t="shared" si="31"/>
        <v>0</v>
      </c>
      <c r="Q224" s="192">
        <v>0</v>
      </c>
      <c r="R224" s="192">
        <f t="shared" si="32"/>
        <v>0</v>
      </c>
      <c r="S224" s="192">
        <v>0</v>
      </c>
      <c r="T224" s="193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4" t="s">
        <v>207</v>
      </c>
      <c r="AT224" s="194" t="s">
        <v>130</v>
      </c>
      <c r="AU224" s="194" t="s">
        <v>86</v>
      </c>
      <c r="AY224" s="16" t="s">
        <v>127</v>
      </c>
      <c r="BE224" s="195">
        <f t="shared" si="34"/>
        <v>0</v>
      </c>
      <c r="BF224" s="195">
        <f t="shared" si="35"/>
        <v>0</v>
      </c>
      <c r="BG224" s="195">
        <f t="shared" si="36"/>
        <v>0</v>
      </c>
      <c r="BH224" s="195">
        <f t="shared" si="37"/>
        <v>0</v>
      </c>
      <c r="BI224" s="195">
        <f t="shared" si="38"/>
        <v>0</v>
      </c>
      <c r="BJ224" s="16" t="s">
        <v>84</v>
      </c>
      <c r="BK224" s="195">
        <f t="shared" si="39"/>
        <v>0</v>
      </c>
      <c r="BL224" s="16" t="s">
        <v>207</v>
      </c>
      <c r="BM224" s="194" t="s">
        <v>448</v>
      </c>
    </row>
    <row r="225" spans="1:65" s="2" customFormat="1" ht="16.5" customHeight="1">
      <c r="A225" s="33"/>
      <c r="B225" s="34"/>
      <c r="C225" s="208" t="s">
        <v>449</v>
      </c>
      <c r="D225" s="208" t="s">
        <v>243</v>
      </c>
      <c r="E225" s="209" t="s">
        <v>450</v>
      </c>
      <c r="F225" s="210" t="s">
        <v>451</v>
      </c>
      <c r="G225" s="211" t="s">
        <v>133</v>
      </c>
      <c r="H225" s="212">
        <v>2</v>
      </c>
      <c r="I225" s="213"/>
      <c r="J225" s="214">
        <f t="shared" si="30"/>
        <v>0</v>
      </c>
      <c r="K225" s="215"/>
      <c r="L225" s="216"/>
      <c r="M225" s="217" t="s">
        <v>1</v>
      </c>
      <c r="N225" s="218" t="s">
        <v>41</v>
      </c>
      <c r="O225" s="70"/>
      <c r="P225" s="192">
        <f t="shared" si="31"/>
        <v>0</v>
      </c>
      <c r="Q225" s="192">
        <v>0.017</v>
      </c>
      <c r="R225" s="192">
        <f t="shared" si="32"/>
        <v>0.034</v>
      </c>
      <c r="S225" s="192">
        <v>0</v>
      </c>
      <c r="T225" s="193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246</v>
      </c>
      <c r="AT225" s="194" t="s">
        <v>243</v>
      </c>
      <c r="AU225" s="194" t="s">
        <v>86</v>
      </c>
      <c r="AY225" s="16" t="s">
        <v>127</v>
      </c>
      <c r="BE225" s="195">
        <f t="shared" si="34"/>
        <v>0</v>
      </c>
      <c r="BF225" s="195">
        <f t="shared" si="35"/>
        <v>0</v>
      </c>
      <c r="BG225" s="195">
        <f t="shared" si="36"/>
        <v>0</v>
      </c>
      <c r="BH225" s="195">
        <f t="shared" si="37"/>
        <v>0</v>
      </c>
      <c r="BI225" s="195">
        <f t="shared" si="38"/>
        <v>0</v>
      </c>
      <c r="BJ225" s="16" t="s">
        <v>84</v>
      </c>
      <c r="BK225" s="195">
        <f t="shared" si="39"/>
        <v>0</v>
      </c>
      <c r="BL225" s="16" t="s">
        <v>207</v>
      </c>
      <c r="BM225" s="194" t="s">
        <v>452</v>
      </c>
    </row>
    <row r="226" spans="1:65" s="2" customFormat="1" ht="16.5" customHeight="1">
      <c r="A226" s="33"/>
      <c r="B226" s="34"/>
      <c r="C226" s="182" t="s">
        <v>453</v>
      </c>
      <c r="D226" s="182" t="s">
        <v>130</v>
      </c>
      <c r="E226" s="183" t="s">
        <v>454</v>
      </c>
      <c r="F226" s="184" t="s">
        <v>455</v>
      </c>
      <c r="G226" s="185" t="s">
        <v>133</v>
      </c>
      <c r="H226" s="186">
        <v>10</v>
      </c>
      <c r="I226" s="187"/>
      <c r="J226" s="188">
        <f t="shared" si="30"/>
        <v>0</v>
      </c>
      <c r="K226" s="189"/>
      <c r="L226" s="38"/>
      <c r="M226" s="190" t="s">
        <v>1</v>
      </c>
      <c r="N226" s="191" t="s">
        <v>41</v>
      </c>
      <c r="O226" s="70"/>
      <c r="P226" s="192">
        <f t="shared" si="31"/>
        <v>0</v>
      </c>
      <c r="Q226" s="192">
        <v>0</v>
      </c>
      <c r="R226" s="192">
        <f t="shared" si="32"/>
        <v>0</v>
      </c>
      <c r="S226" s="192">
        <v>0</v>
      </c>
      <c r="T226" s="193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4" t="s">
        <v>207</v>
      </c>
      <c r="AT226" s="194" t="s">
        <v>130</v>
      </c>
      <c r="AU226" s="194" t="s">
        <v>86</v>
      </c>
      <c r="AY226" s="16" t="s">
        <v>127</v>
      </c>
      <c r="BE226" s="195">
        <f t="shared" si="34"/>
        <v>0</v>
      </c>
      <c r="BF226" s="195">
        <f t="shared" si="35"/>
        <v>0</v>
      </c>
      <c r="BG226" s="195">
        <f t="shared" si="36"/>
        <v>0</v>
      </c>
      <c r="BH226" s="195">
        <f t="shared" si="37"/>
        <v>0</v>
      </c>
      <c r="BI226" s="195">
        <f t="shared" si="38"/>
        <v>0</v>
      </c>
      <c r="BJ226" s="16" t="s">
        <v>84</v>
      </c>
      <c r="BK226" s="195">
        <f t="shared" si="39"/>
        <v>0</v>
      </c>
      <c r="BL226" s="16" t="s">
        <v>207</v>
      </c>
      <c r="BM226" s="194" t="s">
        <v>456</v>
      </c>
    </row>
    <row r="227" spans="1:65" s="2" customFormat="1" ht="16.5" customHeight="1">
      <c r="A227" s="33"/>
      <c r="B227" s="34"/>
      <c r="C227" s="208" t="s">
        <v>457</v>
      </c>
      <c r="D227" s="208" t="s">
        <v>243</v>
      </c>
      <c r="E227" s="209" t="s">
        <v>458</v>
      </c>
      <c r="F227" s="210" t="s">
        <v>459</v>
      </c>
      <c r="G227" s="211" t="s">
        <v>133</v>
      </c>
      <c r="H227" s="212">
        <v>10</v>
      </c>
      <c r="I227" s="213"/>
      <c r="J227" s="214">
        <f t="shared" si="30"/>
        <v>0</v>
      </c>
      <c r="K227" s="215"/>
      <c r="L227" s="216"/>
      <c r="M227" s="217" t="s">
        <v>1</v>
      </c>
      <c r="N227" s="218" t="s">
        <v>41</v>
      </c>
      <c r="O227" s="70"/>
      <c r="P227" s="192">
        <f t="shared" si="31"/>
        <v>0</v>
      </c>
      <c r="Q227" s="192">
        <v>0.0047</v>
      </c>
      <c r="R227" s="192">
        <f t="shared" si="32"/>
        <v>0.047</v>
      </c>
      <c r="S227" s="192">
        <v>0</v>
      </c>
      <c r="T227" s="193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4" t="s">
        <v>246</v>
      </c>
      <c r="AT227" s="194" t="s">
        <v>243</v>
      </c>
      <c r="AU227" s="194" t="s">
        <v>86</v>
      </c>
      <c r="AY227" s="16" t="s">
        <v>127</v>
      </c>
      <c r="BE227" s="195">
        <f t="shared" si="34"/>
        <v>0</v>
      </c>
      <c r="BF227" s="195">
        <f t="shared" si="35"/>
        <v>0</v>
      </c>
      <c r="BG227" s="195">
        <f t="shared" si="36"/>
        <v>0</v>
      </c>
      <c r="BH227" s="195">
        <f t="shared" si="37"/>
        <v>0</v>
      </c>
      <c r="BI227" s="195">
        <f t="shared" si="38"/>
        <v>0</v>
      </c>
      <c r="BJ227" s="16" t="s">
        <v>84</v>
      </c>
      <c r="BK227" s="195">
        <f t="shared" si="39"/>
        <v>0</v>
      </c>
      <c r="BL227" s="16" t="s">
        <v>207</v>
      </c>
      <c r="BM227" s="194" t="s">
        <v>460</v>
      </c>
    </row>
    <row r="228" spans="1:65" s="2" customFormat="1" ht="16.5" customHeight="1">
      <c r="A228" s="33"/>
      <c r="B228" s="34"/>
      <c r="C228" s="182" t="s">
        <v>461</v>
      </c>
      <c r="D228" s="182" t="s">
        <v>130</v>
      </c>
      <c r="E228" s="183" t="s">
        <v>462</v>
      </c>
      <c r="F228" s="184" t="s">
        <v>463</v>
      </c>
      <c r="G228" s="185" t="s">
        <v>133</v>
      </c>
      <c r="H228" s="186">
        <v>4</v>
      </c>
      <c r="I228" s="187"/>
      <c r="J228" s="188">
        <f t="shared" si="30"/>
        <v>0</v>
      </c>
      <c r="K228" s="189"/>
      <c r="L228" s="38"/>
      <c r="M228" s="190" t="s">
        <v>1</v>
      </c>
      <c r="N228" s="191" t="s">
        <v>41</v>
      </c>
      <c r="O228" s="70"/>
      <c r="P228" s="192">
        <f t="shared" si="31"/>
        <v>0</v>
      </c>
      <c r="Q228" s="192">
        <v>0</v>
      </c>
      <c r="R228" s="192">
        <f t="shared" si="32"/>
        <v>0</v>
      </c>
      <c r="S228" s="192">
        <v>0</v>
      </c>
      <c r="T228" s="193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4" t="s">
        <v>207</v>
      </c>
      <c r="AT228" s="194" t="s">
        <v>130</v>
      </c>
      <c r="AU228" s="194" t="s">
        <v>86</v>
      </c>
      <c r="AY228" s="16" t="s">
        <v>127</v>
      </c>
      <c r="BE228" s="195">
        <f t="shared" si="34"/>
        <v>0</v>
      </c>
      <c r="BF228" s="195">
        <f t="shared" si="35"/>
        <v>0</v>
      </c>
      <c r="BG228" s="195">
        <f t="shared" si="36"/>
        <v>0</v>
      </c>
      <c r="BH228" s="195">
        <f t="shared" si="37"/>
        <v>0</v>
      </c>
      <c r="BI228" s="195">
        <f t="shared" si="38"/>
        <v>0</v>
      </c>
      <c r="BJ228" s="16" t="s">
        <v>84</v>
      </c>
      <c r="BK228" s="195">
        <f t="shared" si="39"/>
        <v>0</v>
      </c>
      <c r="BL228" s="16" t="s">
        <v>207</v>
      </c>
      <c r="BM228" s="194" t="s">
        <v>464</v>
      </c>
    </row>
    <row r="229" spans="1:65" s="2" customFormat="1" ht="16.5" customHeight="1">
      <c r="A229" s="33"/>
      <c r="B229" s="34"/>
      <c r="C229" s="208" t="s">
        <v>465</v>
      </c>
      <c r="D229" s="208" t="s">
        <v>243</v>
      </c>
      <c r="E229" s="209" t="s">
        <v>466</v>
      </c>
      <c r="F229" s="210" t="s">
        <v>467</v>
      </c>
      <c r="G229" s="211" t="s">
        <v>133</v>
      </c>
      <c r="H229" s="212">
        <v>4</v>
      </c>
      <c r="I229" s="213"/>
      <c r="J229" s="214">
        <f t="shared" si="30"/>
        <v>0</v>
      </c>
      <c r="K229" s="215"/>
      <c r="L229" s="216"/>
      <c r="M229" s="217" t="s">
        <v>1</v>
      </c>
      <c r="N229" s="218" t="s">
        <v>41</v>
      </c>
      <c r="O229" s="70"/>
      <c r="P229" s="192">
        <f t="shared" si="31"/>
        <v>0</v>
      </c>
      <c r="Q229" s="192">
        <v>0.0015</v>
      </c>
      <c r="R229" s="192">
        <f t="shared" si="32"/>
        <v>0.006</v>
      </c>
      <c r="S229" s="192">
        <v>0</v>
      </c>
      <c r="T229" s="193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4" t="s">
        <v>166</v>
      </c>
      <c r="AT229" s="194" t="s">
        <v>243</v>
      </c>
      <c r="AU229" s="194" t="s">
        <v>86</v>
      </c>
      <c r="AY229" s="16" t="s">
        <v>127</v>
      </c>
      <c r="BE229" s="195">
        <f t="shared" si="34"/>
        <v>0</v>
      </c>
      <c r="BF229" s="195">
        <f t="shared" si="35"/>
        <v>0</v>
      </c>
      <c r="BG229" s="195">
        <f t="shared" si="36"/>
        <v>0</v>
      </c>
      <c r="BH229" s="195">
        <f t="shared" si="37"/>
        <v>0</v>
      </c>
      <c r="BI229" s="195">
        <f t="shared" si="38"/>
        <v>0</v>
      </c>
      <c r="BJ229" s="16" t="s">
        <v>84</v>
      </c>
      <c r="BK229" s="195">
        <f t="shared" si="39"/>
        <v>0</v>
      </c>
      <c r="BL229" s="16" t="s">
        <v>134</v>
      </c>
      <c r="BM229" s="194" t="s">
        <v>468</v>
      </c>
    </row>
    <row r="230" spans="1:65" s="2" customFormat="1" ht="16.5" customHeight="1">
      <c r="A230" s="33"/>
      <c r="B230" s="34"/>
      <c r="C230" s="182" t="s">
        <v>469</v>
      </c>
      <c r="D230" s="182" t="s">
        <v>130</v>
      </c>
      <c r="E230" s="183" t="s">
        <v>470</v>
      </c>
      <c r="F230" s="184" t="s">
        <v>471</v>
      </c>
      <c r="G230" s="185" t="s">
        <v>133</v>
      </c>
      <c r="H230" s="186">
        <v>10</v>
      </c>
      <c r="I230" s="187"/>
      <c r="J230" s="188">
        <f t="shared" si="30"/>
        <v>0</v>
      </c>
      <c r="K230" s="189"/>
      <c r="L230" s="38"/>
      <c r="M230" s="190" t="s">
        <v>1</v>
      </c>
      <c r="N230" s="191" t="s">
        <v>41</v>
      </c>
      <c r="O230" s="70"/>
      <c r="P230" s="192">
        <f t="shared" si="31"/>
        <v>0</v>
      </c>
      <c r="Q230" s="192">
        <v>0</v>
      </c>
      <c r="R230" s="192">
        <f t="shared" si="32"/>
        <v>0</v>
      </c>
      <c r="S230" s="192">
        <v>0</v>
      </c>
      <c r="T230" s="193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4" t="s">
        <v>207</v>
      </c>
      <c r="AT230" s="194" t="s">
        <v>130</v>
      </c>
      <c r="AU230" s="194" t="s">
        <v>86</v>
      </c>
      <c r="AY230" s="16" t="s">
        <v>127</v>
      </c>
      <c r="BE230" s="195">
        <f t="shared" si="34"/>
        <v>0</v>
      </c>
      <c r="BF230" s="195">
        <f t="shared" si="35"/>
        <v>0</v>
      </c>
      <c r="BG230" s="195">
        <f t="shared" si="36"/>
        <v>0</v>
      </c>
      <c r="BH230" s="195">
        <f t="shared" si="37"/>
        <v>0</v>
      </c>
      <c r="BI230" s="195">
        <f t="shared" si="38"/>
        <v>0</v>
      </c>
      <c r="BJ230" s="16" t="s">
        <v>84</v>
      </c>
      <c r="BK230" s="195">
        <f t="shared" si="39"/>
        <v>0</v>
      </c>
      <c r="BL230" s="16" t="s">
        <v>207</v>
      </c>
      <c r="BM230" s="194" t="s">
        <v>472</v>
      </c>
    </row>
    <row r="231" spans="1:65" s="2" customFormat="1" ht="16.5" customHeight="1">
      <c r="A231" s="33"/>
      <c r="B231" s="34"/>
      <c r="C231" s="208" t="s">
        <v>473</v>
      </c>
      <c r="D231" s="208" t="s">
        <v>243</v>
      </c>
      <c r="E231" s="209" t="s">
        <v>474</v>
      </c>
      <c r="F231" s="210" t="s">
        <v>475</v>
      </c>
      <c r="G231" s="211" t="s">
        <v>133</v>
      </c>
      <c r="H231" s="212">
        <v>10</v>
      </c>
      <c r="I231" s="213"/>
      <c r="J231" s="214">
        <f t="shared" si="30"/>
        <v>0</v>
      </c>
      <c r="K231" s="215"/>
      <c r="L231" s="216"/>
      <c r="M231" s="217" t="s">
        <v>1</v>
      </c>
      <c r="N231" s="218" t="s">
        <v>41</v>
      </c>
      <c r="O231" s="70"/>
      <c r="P231" s="192">
        <f t="shared" si="31"/>
        <v>0</v>
      </c>
      <c r="Q231" s="192">
        <v>0.0012</v>
      </c>
      <c r="R231" s="192">
        <f t="shared" si="32"/>
        <v>0.011999999999999999</v>
      </c>
      <c r="S231" s="192">
        <v>0</v>
      </c>
      <c r="T231" s="193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4" t="s">
        <v>166</v>
      </c>
      <c r="AT231" s="194" t="s">
        <v>243</v>
      </c>
      <c r="AU231" s="194" t="s">
        <v>86</v>
      </c>
      <c r="AY231" s="16" t="s">
        <v>127</v>
      </c>
      <c r="BE231" s="195">
        <f t="shared" si="34"/>
        <v>0</v>
      </c>
      <c r="BF231" s="195">
        <f t="shared" si="35"/>
        <v>0</v>
      </c>
      <c r="BG231" s="195">
        <f t="shared" si="36"/>
        <v>0</v>
      </c>
      <c r="BH231" s="195">
        <f t="shared" si="37"/>
        <v>0</v>
      </c>
      <c r="BI231" s="195">
        <f t="shared" si="38"/>
        <v>0</v>
      </c>
      <c r="BJ231" s="16" t="s">
        <v>84</v>
      </c>
      <c r="BK231" s="195">
        <f t="shared" si="39"/>
        <v>0</v>
      </c>
      <c r="BL231" s="16" t="s">
        <v>134</v>
      </c>
      <c r="BM231" s="194" t="s">
        <v>476</v>
      </c>
    </row>
    <row r="232" spans="1:65" s="2" customFormat="1" ht="16.5" customHeight="1">
      <c r="A232" s="33"/>
      <c r="B232" s="34"/>
      <c r="C232" s="182" t="s">
        <v>477</v>
      </c>
      <c r="D232" s="182" t="s">
        <v>130</v>
      </c>
      <c r="E232" s="183" t="s">
        <v>478</v>
      </c>
      <c r="F232" s="184" t="s">
        <v>479</v>
      </c>
      <c r="G232" s="185" t="s">
        <v>133</v>
      </c>
      <c r="H232" s="186">
        <v>10</v>
      </c>
      <c r="I232" s="187"/>
      <c r="J232" s="188">
        <f t="shared" si="30"/>
        <v>0</v>
      </c>
      <c r="K232" s="189"/>
      <c r="L232" s="38"/>
      <c r="M232" s="190" t="s">
        <v>1</v>
      </c>
      <c r="N232" s="191" t="s">
        <v>41</v>
      </c>
      <c r="O232" s="70"/>
      <c r="P232" s="192">
        <f t="shared" si="31"/>
        <v>0</v>
      </c>
      <c r="Q232" s="192">
        <v>0.00047</v>
      </c>
      <c r="R232" s="192">
        <f t="shared" si="32"/>
        <v>0.0047</v>
      </c>
      <c r="S232" s="192">
        <v>0</v>
      </c>
      <c r="T232" s="193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4" t="s">
        <v>207</v>
      </c>
      <c r="AT232" s="194" t="s">
        <v>130</v>
      </c>
      <c r="AU232" s="194" t="s">
        <v>86</v>
      </c>
      <c r="AY232" s="16" t="s">
        <v>127</v>
      </c>
      <c r="BE232" s="195">
        <f t="shared" si="34"/>
        <v>0</v>
      </c>
      <c r="BF232" s="195">
        <f t="shared" si="35"/>
        <v>0</v>
      </c>
      <c r="BG232" s="195">
        <f t="shared" si="36"/>
        <v>0</v>
      </c>
      <c r="BH232" s="195">
        <f t="shared" si="37"/>
        <v>0</v>
      </c>
      <c r="BI232" s="195">
        <f t="shared" si="38"/>
        <v>0</v>
      </c>
      <c r="BJ232" s="16" t="s">
        <v>84</v>
      </c>
      <c r="BK232" s="195">
        <f t="shared" si="39"/>
        <v>0</v>
      </c>
      <c r="BL232" s="16" t="s">
        <v>207</v>
      </c>
      <c r="BM232" s="194" t="s">
        <v>480</v>
      </c>
    </row>
    <row r="233" spans="1:65" s="2" customFormat="1" ht="16.5" customHeight="1">
      <c r="A233" s="33"/>
      <c r="B233" s="34"/>
      <c r="C233" s="208" t="s">
        <v>481</v>
      </c>
      <c r="D233" s="208" t="s">
        <v>243</v>
      </c>
      <c r="E233" s="209" t="s">
        <v>482</v>
      </c>
      <c r="F233" s="210" t="s">
        <v>483</v>
      </c>
      <c r="G233" s="211" t="s">
        <v>133</v>
      </c>
      <c r="H233" s="212">
        <v>10</v>
      </c>
      <c r="I233" s="213"/>
      <c r="J233" s="214">
        <f t="shared" si="30"/>
        <v>0</v>
      </c>
      <c r="K233" s="215"/>
      <c r="L233" s="216"/>
      <c r="M233" s="217" t="s">
        <v>1</v>
      </c>
      <c r="N233" s="218" t="s">
        <v>41</v>
      </c>
      <c r="O233" s="70"/>
      <c r="P233" s="192">
        <f t="shared" si="31"/>
        <v>0</v>
      </c>
      <c r="Q233" s="192">
        <v>0.016</v>
      </c>
      <c r="R233" s="192">
        <f t="shared" si="32"/>
        <v>0.16</v>
      </c>
      <c r="S233" s="192">
        <v>0</v>
      </c>
      <c r="T233" s="193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4" t="s">
        <v>246</v>
      </c>
      <c r="AT233" s="194" t="s">
        <v>243</v>
      </c>
      <c r="AU233" s="194" t="s">
        <v>86</v>
      </c>
      <c r="AY233" s="16" t="s">
        <v>127</v>
      </c>
      <c r="BE233" s="195">
        <f t="shared" si="34"/>
        <v>0</v>
      </c>
      <c r="BF233" s="195">
        <f t="shared" si="35"/>
        <v>0</v>
      </c>
      <c r="BG233" s="195">
        <f t="shared" si="36"/>
        <v>0</v>
      </c>
      <c r="BH233" s="195">
        <f t="shared" si="37"/>
        <v>0</v>
      </c>
      <c r="BI233" s="195">
        <f t="shared" si="38"/>
        <v>0</v>
      </c>
      <c r="BJ233" s="16" t="s">
        <v>84</v>
      </c>
      <c r="BK233" s="195">
        <f t="shared" si="39"/>
        <v>0</v>
      </c>
      <c r="BL233" s="16" t="s">
        <v>207</v>
      </c>
      <c r="BM233" s="194" t="s">
        <v>484</v>
      </c>
    </row>
    <row r="234" spans="1:65" s="2" customFormat="1" ht="16.5" customHeight="1">
      <c r="A234" s="33"/>
      <c r="B234" s="34"/>
      <c r="C234" s="182" t="s">
        <v>485</v>
      </c>
      <c r="D234" s="182" t="s">
        <v>130</v>
      </c>
      <c r="E234" s="183" t="s">
        <v>486</v>
      </c>
      <c r="F234" s="184" t="s">
        <v>487</v>
      </c>
      <c r="G234" s="185" t="s">
        <v>133</v>
      </c>
      <c r="H234" s="186">
        <v>10</v>
      </c>
      <c r="I234" s="187"/>
      <c r="J234" s="188">
        <f t="shared" si="30"/>
        <v>0</v>
      </c>
      <c r="K234" s="189"/>
      <c r="L234" s="38"/>
      <c r="M234" s="190" t="s">
        <v>1</v>
      </c>
      <c r="N234" s="191" t="s">
        <v>41</v>
      </c>
      <c r="O234" s="70"/>
      <c r="P234" s="192">
        <f t="shared" si="31"/>
        <v>0</v>
      </c>
      <c r="Q234" s="192">
        <v>0</v>
      </c>
      <c r="R234" s="192">
        <f t="shared" si="32"/>
        <v>0</v>
      </c>
      <c r="S234" s="192">
        <v>0.024</v>
      </c>
      <c r="T234" s="193">
        <f t="shared" si="33"/>
        <v>0.24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4" t="s">
        <v>207</v>
      </c>
      <c r="AT234" s="194" t="s">
        <v>130</v>
      </c>
      <c r="AU234" s="194" t="s">
        <v>86</v>
      </c>
      <c r="AY234" s="16" t="s">
        <v>127</v>
      </c>
      <c r="BE234" s="195">
        <f t="shared" si="34"/>
        <v>0</v>
      </c>
      <c r="BF234" s="195">
        <f t="shared" si="35"/>
        <v>0</v>
      </c>
      <c r="BG234" s="195">
        <f t="shared" si="36"/>
        <v>0</v>
      </c>
      <c r="BH234" s="195">
        <f t="shared" si="37"/>
        <v>0</v>
      </c>
      <c r="BI234" s="195">
        <f t="shared" si="38"/>
        <v>0</v>
      </c>
      <c r="BJ234" s="16" t="s">
        <v>84</v>
      </c>
      <c r="BK234" s="195">
        <f t="shared" si="39"/>
        <v>0</v>
      </c>
      <c r="BL234" s="16" t="s">
        <v>207</v>
      </c>
      <c r="BM234" s="194" t="s">
        <v>488</v>
      </c>
    </row>
    <row r="235" spans="1:65" s="2" customFormat="1" ht="16.5" customHeight="1">
      <c r="A235" s="33"/>
      <c r="B235" s="34"/>
      <c r="C235" s="182" t="s">
        <v>489</v>
      </c>
      <c r="D235" s="182" t="s">
        <v>130</v>
      </c>
      <c r="E235" s="183" t="s">
        <v>490</v>
      </c>
      <c r="F235" s="184" t="s">
        <v>491</v>
      </c>
      <c r="G235" s="185" t="s">
        <v>492</v>
      </c>
      <c r="H235" s="219"/>
      <c r="I235" s="187"/>
      <c r="J235" s="188">
        <f t="shared" si="30"/>
        <v>0</v>
      </c>
      <c r="K235" s="189"/>
      <c r="L235" s="38"/>
      <c r="M235" s="190" t="s">
        <v>1</v>
      </c>
      <c r="N235" s="191" t="s">
        <v>41</v>
      </c>
      <c r="O235" s="70"/>
      <c r="P235" s="192">
        <f t="shared" si="31"/>
        <v>0</v>
      </c>
      <c r="Q235" s="192">
        <v>0</v>
      </c>
      <c r="R235" s="192">
        <f t="shared" si="32"/>
        <v>0</v>
      </c>
      <c r="S235" s="192">
        <v>0</v>
      </c>
      <c r="T235" s="193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4" t="s">
        <v>207</v>
      </c>
      <c r="AT235" s="194" t="s">
        <v>130</v>
      </c>
      <c r="AU235" s="194" t="s">
        <v>86</v>
      </c>
      <c r="AY235" s="16" t="s">
        <v>127</v>
      </c>
      <c r="BE235" s="195">
        <f t="shared" si="34"/>
        <v>0</v>
      </c>
      <c r="BF235" s="195">
        <f t="shared" si="35"/>
        <v>0</v>
      </c>
      <c r="BG235" s="195">
        <f t="shared" si="36"/>
        <v>0</v>
      </c>
      <c r="BH235" s="195">
        <f t="shared" si="37"/>
        <v>0</v>
      </c>
      <c r="BI235" s="195">
        <f t="shared" si="38"/>
        <v>0</v>
      </c>
      <c r="BJ235" s="16" t="s">
        <v>84</v>
      </c>
      <c r="BK235" s="195">
        <f t="shared" si="39"/>
        <v>0</v>
      </c>
      <c r="BL235" s="16" t="s">
        <v>207</v>
      </c>
      <c r="BM235" s="194" t="s">
        <v>493</v>
      </c>
    </row>
    <row r="236" spans="1:65" s="2" customFormat="1" ht="16.5" customHeight="1">
      <c r="A236" s="33"/>
      <c r="B236" s="34"/>
      <c r="C236" s="182" t="s">
        <v>494</v>
      </c>
      <c r="D236" s="182" t="s">
        <v>130</v>
      </c>
      <c r="E236" s="183" t="s">
        <v>495</v>
      </c>
      <c r="F236" s="184" t="s">
        <v>496</v>
      </c>
      <c r="G236" s="185" t="s">
        <v>492</v>
      </c>
      <c r="H236" s="219"/>
      <c r="I236" s="187"/>
      <c r="J236" s="188">
        <f t="shared" si="30"/>
        <v>0</v>
      </c>
      <c r="K236" s="189"/>
      <c r="L236" s="38"/>
      <c r="M236" s="190" t="s">
        <v>1</v>
      </c>
      <c r="N236" s="191" t="s">
        <v>41</v>
      </c>
      <c r="O236" s="70"/>
      <c r="P236" s="192">
        <f t="shared" si="31"/>
        <v>0</v>
      </c>
      <c r="Q236" s="192">
        <v>0</v>
      </c>
      <c r="R236" s="192">
        <f t="shared" si="32"/>
        <v>0</v>
      </c>
      <c r="S236" s="192">
        <v>0</v>
      </c>
      <c r="T236" s="193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4" t="s">
        <v>207</v>
      </c>
      <c r="AT236" s="194" t="s">
        <v>130</v>
      </c>
      <c r="AU236" s="194" t="s">
        <v>86</v>
      </c>
      <c r="AY236" s="16" t="s">
        <v>127</v>
      </c>
      <c r="BE236" s="195">
        <f t="shared" si="34"/>
        <v>0</v>
      </c>
      <c r="BF236" s="195">
        <f t="shared" si="35"/>
        <v>0</v>
      </c>
      <c r="BG236" s="195">
        <f t="shared" si="36"/>
        <v>0</v>
      </c>
      <c r="BH236" s="195">
        <f t="shared" si="37"/>
        <v>0</v>
      </c>
      <c r="BI236" s="195">
        <f t="shared" si="38"/>
        <v>0</v>
      </c>
      <c r="BJ236" s="16" t="s">
        <v>84</v>
      </c>
      <c r="BK236" s="195">
        <f t="shared" si="39"/>
        <v>0</v>
      </c>
      <c r="BL236" s="16" t="s">
        <v>207</v>
      </c>
      <c r="BM236" s="194" t="s">
        <v>497</v>
      </c>
    </row>
    <row r="237" spans="2:63" s="12" customFormat="1" ht="22.9" customHeight="1">
      <c r="B237" s="166"/>
      <c r="C237" s="167"/>
      <c r="D237" s="168" t="s">
        <v>75</v>
      </c>
      <c r="E237" s="180" t="s">
        <v>498</v>
      </c>
      <c r="F237" s="180" t="s">
        <v>499</v>
      </c>
      <c r="G237" s="167"/>
      <c r="H237" s="167"/>
      <c r="I237" s="170"/>
      <c r="J237" s="181">
        <f>BK237</f>
        <v>0</v>
      </c>
      <c r="K237" s="167"/>
      <c r="L237" s="172"/>
      <c r="M237" s="173"/>
      <c r="N237" s="174"/>
      <c r="O237" s="174"/>
      <c r="P237" s="175">
        <f>SUM(P238:P252)</f>
        <v>0</v>
      </c>
      <c r="Q237" s="174"/>
      <c r="R237" s="175">
        <f>SUM(R238:R252)</f>
        <v>2.655138</v>
      </c>
      <c r="S237" s="174"/>
      <c r="T237" s="176">
        <f>SUM(T238:T252)</f>
        <v>0</v>
      </c>
      <c r="AR237" s="177" t="s">
        <v>86</v>
      </c>
      <c r="AT237" s="178" t="s">
        <v>75</v>
      </c>
      <c r="AU237" s="178" t="s">
        <v>84</v>
      </c>
      <c r="AY237" s="177" t="s">
        <v>127</v>
      </c>
      <c r="BK237" s="179">
        <f>SUM(BK238:BK252)</f>
        <v>0</v>
      </c>
    </row>
    <row r="238" spans="1:65" s="2" customFormat="1" ht="16.5" customHeight="1">
      <c r="A238" s="33"/>
      <c r="B238" s="34"/>
      <c r="C238" s="182" t="s">
        <v>500</v>
      </c>
      <c r="D238" s="182" t="s">
        <v>130</v>
      </c>
      <c r="E238" s="183" t="s">
        <v>501</v>
      </c>
      <c r="F238" s="184" t="s">
        <v>502</v>
      </c>
      <c r="G238" s="185" t="s">
        <v>148</v>
      </c>
      <c r="H238" s="186">
        <v>60.81</v>
      </c>
      <c r="I238" s="187"/>
      <c r="J238" s="188">
        <f>ROUND(I238*H238,2)</f>
        <v>0</v>
      </c>
      <c r="K238" s="189"/>
      <c r="L238" s="38"/>
      <c r="M238" s="190" t="s">
        <v>1</v>
      </c>
      <c r="N238" s="191" t="s">
        <v>41</v>
      </c>
      <c r="O238" s="70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4" t="s">
        <v>207</v>
      </c>
      <c r="AT238" s="194" t="s">
        <v>130</v>
      </c>
      <c r="AU238" s="194" t="s">
        <v>86</v>
      </c>
      <c r="AY238" s="16" t="s">
        <v>127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6" t="s">
        <v>84</v>
      </c>
      <c r="BK238" s="195">
        <f>ROUND(I238*H238,2)</f>
        <v>0</v>
      </c>
      <c r="BL238" s="16" t="s">
        <v>207</v>
      </c>
      <c r="BM238" s="194" t="s">
        <v>503</v>
      </c>
    </row>
    <row r="239" spans="1:65" s="2" customFormat="1" ht="16.5" customHeight="1">
      <c r="A239" s="33"/>
      <c r="B239" s="34"/>
      <c r="C239" s="182" t="s">
        <v>504</v>
      </c>
      <c r="D239" s="182" t="s">
        <v>130</v>
      </c>
      <c r="E239" s="183" t="s">
        <v>505</v>
      </c>
      <c r="F239" s="184" t="s">
        <v>506</v>
      </c>
      <c r="G239" s="185" t="s">
        <v>148</v>
      </c>
      <c r="H239" s="186">
        <v>60.81</v>
      </c>
      <c r="I239" s="187"/>
      <c r="J239" s="188">
        <f>ROUND(I239*H239,2)</f>
        <v>0</v>
      </c>
      <c r="K239" s="189"/>
      <c r="L239" s="38"/>
      <c r="M239" s="190" t="s">
        <v>1</v>
      </c>
      <c r="N239" s="191" t="s">
        <v>41</v>
      </c>
      <c r="O239" s="70"/>
      <c r="P239" s="192">
        <f>O239*H239</f>
        <v>0</v>
      </c>
      <c r="Q239" s="192">
        <v>0.0003</v>
      </c>
      <c r="R239" s="192">
        <f>Q239*H239</f>
        <v>0.018243</v>
      </c>
      <c r="S239" s="192">
        <v>0</v>
      </c>
      <c r="T239" s="193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4" t="s">
        <v>207</v>
      </c>
      <c r="AT239" s="194" t="s">
        <v>130</v>
      </c>
      <c r="AU239" s="194" t="s">
        <v>86</v>
      </c>
      <c r="AY239" s="16" t="s">
        <v>127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6" t="s">
        <v>84</v>
      </c>
      <c r="BK239" s="195">
        <f>ROUND(I239*H239,2)</f>
        <v>0</v>
      </c>
      <c r="BL239" s="16" t="s">
        <v>207</v>
      </c>
      <c r="BM239" s="194" t="s">
        <v>507</v>
      </c>
    </row>
    <row r="240" spans="1:65" s="2" customFormat="1" ht="16.5" customHeight="1">
      <c r="A240" s="33"/>
      <c r="B240" s="34"/>
      <c r="C240" s="182" t="s">
        <v>508</v>
      </c>
      <c r="D240" s="182" t="s">
        <v>130</v>
      </c>
      <c r="E240" s="183" t="s">
        <v>509</v>
      </c>
      <c r="F240" s="184" t="s">
        <v>510</v>
      </c>
      <c r="G240" s="185" t="s">
        <v>148</v>
      </c>
      <c r="H240" s="186">
        <v>60.91</v>
      </c>
      <c r="I240" s="187"/>
      <c r="J240" s="188">
        <f>ROUND(I240*H240,2)</f>
        <v>0</v>
      </c>
      <c r="K240" s="189"/>
      <c r="L240" s="38"/>
      <c r="M240" s="190" t="s">
        <v>1</v>
      </c>
      <c r="N240" s="191" t="s">
        <v>41</v>
      </c>
      <c r="O240" s="70"/>
      <c r="P240" s="192">
        <f>O240*H240</f>
        <v>0</v>
      </c>
      <c r="Q240" s="192">
        <v>0.0075</v>
      </c>
      <c r="R240" s="192">
        <f>Q240*H240</f>
        <v>0.456825</v>
      </c>
      <c r="S240" s="192">
        <v>0</v>
      </c>
      <c r="T240" s="193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4" t="s">
        <v>207</v>
      </c>
      <c r="AT240" s="194" t="s">
        <v>130</v>
      </c>
      <c r="AU240" s="194" t="s">
        <v>86</v>
      </c>
      <c r="AY240" s="16" t="s">
        <v>127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6" t="s">
        <v>84</v>
      </c>
      <c r="BK240" s="195">
        <f>ROUND(I240*H240,2)</f>
        <v>0</v>
      </c>
      <c r="BL240" s="16" t="s">
        <v>207</v>
      </c>
      <c r="BM240" s="194" t="s">
        <v>511</v>
      </c>
    </row>
    <row r="241" spans="1:65" s="2" customFormat="1" ht="16.5" customHeight="1">
      <c r="A241" s="33"/>
      <c r="B241" s="34"/>
      <c r="C241" s="182" t="s">
        <v>512</v>
      </c>
      <c r="D241" s="182" t="s">
        <v>130</v>
      </c>
      <c r="E241" s="183" t="s">
        <v>513</v>
      </c>
      <c r="F241" s="184" t="s">
        <v>514</v>
      </c>
      <c r="G241" s="185" t="s">
        <v>210</v>
      </c>
      <c r="H241" s="186">
        <v>6</v>
      </c>
      <c r="I241" s="187"/>
      <c r="J241" s="188">
        <f>ROUND(I241*H241,2)</f>
        <v>0</v>
      </c>
      <c r="K241" s="189"/>
      <c r="L241" s="38"/>
      <c r="M241" s="190" t="s">
        <v>1</v>
      </c>
      <c r="N241" s="191" t="s">
        <v>41</v>
      </c>
      <c r="O241" s="70"/>
      <c r="P241" s="192">
        <f>O241*H241</f>
        <v>0</v>
      </c>
      <c r="Q241" s="192">
        <v>0.0002</v>
      </c>
      <c r="R241" s="192">
        <f>Q241*H241</f>
        <v>0.0012000000000000001</v>
      </c>
      <c r="S241" s="192">
        <v>0</v>
      </c>
      <c r="T241" s="193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4" t="s">
        <v>207</v>
      </c>
      <c r="AT241" s="194" t="s">
        <v>130</v>
      </c>
      <c r="AU241" s="194" t="s">
        <v>86</v>
      </c>
      <c r="AY241" s="16" t="s">
        <v>127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6" t="s">
        <v>84</v>
      </c>
      <c r="BK241" s="195">
        <f>ROUND(I241*H241,2)</f>
        <v>0</v>
      </c>
      <c r="BL241" s="16" t="s">
        <v>207</v>
      </c>
      <c r="BM241" s="194" t="s">
        <v>515</v>
      </c>
    </row>
    <row r="242" spans="1:65" s="2" customFormat="1" ht="16.5" customHeight="1">
      <c r="A242" s="33"/>
      <c r="B242" s="34"/>
      <c r="C242" s="208" t="s">
        <v>516</v>
      </c>
      <c r="D242" s="208" t="s">
        <v>243</v>
      </c>
      <c r="E242" s="209" t="s">
        <v>517</v>
      </c>
      <c r="F242" s="210" t="s">
        <v>518</v>
      </c>
      <c r="G242" s="211" t="s">
        <v>210</v>
      </c>
      <c r="H242" s="212">
        <v>7.2</v>
      </c>
      <c r="I242" s="213"/>
      <c r="J242" s="214">
        <f>ROUND(I242*H242,2)</f>
        <v>0</v>
      </c>
      <c r="K242" s="215"/>
      <c r="L242" s="216"/>
      <c r="M242" s="217" t="s">
        <v>1</v>
      </c>
      <c r="N242" s="218" t="s">
        <v>41</v>
      </c>
      <c r="O242" s="70"/>
      <c r="P242" s="192">
        <f>O242*H242</f>
        <v>0</v>
      </c>
      <c r="Q242" s="192">
        <v>0.00026</v>
      </c>
      <c r="R242" s="192">
        <f>Q242*H242</f>
        <v>0.001872</v>
      </c>
      <c r="S242" s="192">
        <v>0</v>
      </c>
      <c r="T242" s="193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4" t="s">
        <v>246</v>
      </c>
      <c r="AT242" s="194" t="s">
        <v>243</v>
      </c>
      <c r="AU242" s="194" t="s">
        <v>86</v>
      </c>
      <c r="AY242" s="16" t="s">
        <v>127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6" t="s">
        <v>84</v>
      </c>
      <c r="BK242" s="195">
        <f>ROUND(I242*H242,2)</f>
        <v>0</v>
      </c>
      <c r="BL242" s="16" t="s">
        <v>207</v>
      </c>
      <c r="BM242" s="194" t="s">
        <v>519</v>
      </c>
    </row>
    <row r="243" spans="2:51" s="13" customFormat="1" ht="11.25">
      <c r="B243" s="196"/>
      <c r="C243" s="197"/>
      <c r="D243" s="198" t="s">
        <v>136</v>
      </c>
      <c r="E243" s="199" t="s">
        <v>1</v>
      </c>
      <c r="F243" s="200" t="s">
        <v>520</v>
      </c>
      <c r="G243" s="197"/>
      <c r="H243" s="201">
        <v>7.2</v>
      </c>
      <c r="I243" s="202"/>
      <c r="J243" s="197"/>
      <c r="K243" s="197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136</v>
      </c>
      <c r="AU243" s="207" t="s">
        <v>86</v>
      </c>
      <c r="AV243" s="13" t="s">
        <v>86</v>
      </c>
      <c r="AW243" s="13" t="s">
        <v>32</v>
      </c>
      <c r="AX243" s="13" t="s">
        <v>84</v>
      </c>
      <c r="AY243" s="207" t="s">
        <v>127</v>
      </c>
    </row>
    <row r="244" spans="1:65" s="2" customFormat="1" ht="21.75" customHeight="1">
      <c r="A244" s="33"/>
      <c r="B244" s="34"/>
      <c r="C244" s="182" t="s">
        <v>521</v>
      </c>
      <c r="D244" s="182" t="s">
        <v>130</v>
      </c>
      <c r="E244" s="183" t="s">
        <v>522</v>
      </c>
      <c r="F244" s="184" t="s">
        <v>523</v>
      </c>
      <c r="G244" s="185" t="s">
        <v>148</v>
      </c>
      <c r="H244" s="186">
        <v>60.81</v>
      </c>
      <c r="I244" s="187"/>
      <c r="J244" s="188">
        <f>ROUND(I244*H244,2)</f>
        <v>0</v>
      </c>
      <c r="K244" s="189"/>
      <c r="L244" s="38"/>
      <c r="M244" s="190" t="s">
        <v>1</v>
      </c>
      <c r="N244" s="191" t="s">
        <v>41</v>
      </c>
      <c r="O244" s="70"/>
      <c r="P244" s="192">
        <f>O244*H244</f>
        <v>0</v>
      </c>
      <c r="Q244" s="192">
        <v>0.009</v>
      </c>
      <c r="R244" s="192">
        <f>Q244*H244</f>
        <v>0.5472899999999999</v>
      </c>
      <c r="S244" s="192">
        <v>0</v>
      </c>
      <c r="T244" s="19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4" t="s">
        <v>207</v>
      </c>
      <c r="AT244" s="194" t="s">
        <v>130</v>
      </c>
      <c r="AU244" s="194" t="s">
        <v>86</v>
      </c>
      <c r="AY244" s="16" t="s">
        <v>127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6" t="s">
        <v>84</v>
      </c>
      <c r="BK244" s="195">
        <f>ROUND(I244*H244,2)</f>
        <v>0</v>
      </c>
      <c r="BL244" s="16" t="s">
        <v>207</v>
      </c>
      <c r="BM244" s="194" t="s">
        <v>524</v>
      </c>
    </row>
    <row r="245" spans="1:65" s="2" customFormat="1" ht="16.5" customHeight="1">
      <c r="A245" s="33"/>
      <c r="B245" s="34"/>
      <c r="C245" s="208" t="s">
        <v>525</v>
      </c>
      <c r="D245" s="208" t="s">
        <v>243</v>
      </c>
      <c r="E245" s="209" t="s">
        <v>526</v>
      </c>
      <c r="F245" s="210" t="s">
        <v>527</v>
      </c>
      <c r="G245" s="211" t="s">
        <v>148</v>
      </c>
      <c r="H245" s="212">
        <v>66.891</v>
      </c>
      <c r="I245" s="213"/>
      <c r="J245" s="214">
        <f>ROUND(I245*H245,2)</f>
        <v>0</v>
      </c>
      <c r="K245" s="215"/>
      <c r="L245" s="216"/>
      <c r="M245" s="217" t="s">
        <v>1</v>
      </c>
      <c r="N245" s="218" t="s">
        <v>41</v>
      </c>
      <c r="O245" s="70"/>
      <c r="P245" s="192">
        <f>O245*H245</f>
        <v>0</v>
      </c>
      <c r="Q245" s="192">
        <v>0.023</v>
      </c>
      <c r="R245" s="192">
        <f>Q245*H245</f>
        <v>1.538493</v>
      </c>
      <c r="S245" s="192">
        <v>0</v>
      </c>
      <c r="T245" s="193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4" t="s">
        <v>246</v>
      </c>
      <c r="AT245" s="194" t="s">
        <v>243</v>
      </c>
      <c r="AU245" s="194" t="s">
        <v>86</v>
      </c>
      <c r="AY245" s="16" t="s">
        <v>127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6" t="s">
        <v>84</v>
      </c>
      <c r="BK245" s="195">
        <f>ROUND(I245*H245,2)</f>
        <v>0</v>
      </c>
      <c r="BL245" s="16" t="s">
        <v>207</v>
      </c>
      <c r="BM245" s="194" t="s">
        <v>528</v>
      </c>
    </row>
    <row r="246" spans="2:51" s="13" customFormat="1" ht="11.25">
      <c r="B246" s="196"/>
      <c r="C246" s="197"/>
      <c r="D246" s="198" t="s">
        <v>136</v>
      </c>
      <c r="E246" s="199" t="s">
        <v>1</v>
      </c>
      <c r="F246" s="200" t="s">
        <v>417</v>
      </c>
      <c r="G246" s="197"/>
      <c r="H246" s="201">
        <v>66.891</v>
      </c>
      <c r="I246" s="202"/>
      <c r="J246" s="197"/>
      <c r="K246" s="197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136</v>
      </c>
      <c r="AU246" s="207" t="s">
        <v>86</v>
      </c>
      <c r="AV246" s="13" t="s">
        <v>86</v>
      </c>
      <c r="AW246" s="13" t="s">
        <v>32</v>
      </c>
      <c r="AX246" s="13" t="s">
        <v>84</v>
      </c>
      <c r="AY246" s="207" t="s">
        <v>127</v>
      </c>
    </row>
    <row r="247" spans="1:65" s="2" customFormat="1" ht="21.75" customHeight="1">
      <c r="A247" s="33"/>
      <c r="B247" s="34"/>
      <c r="C247" s="182" t="s">
        <v>529</v>
      </c>
      <c r="D247" s="182" t="s">
        <v>130</v>
      </c>
      <c r="E247" s="183" t="s">
        <v>530</v>
      </c>
      <c r="F247" s="184" t="s">
        <v>531</v>
      </c>
      <c r="G247" s="185" t="s">
        <v>148</v>
      </c>
      <c r="H247" s="186">
        <v>60.81</v>
      </c>
      <c r="I247" s="187"/>
      <c r="J247" s="188">
        <f aca="true" t="shared" si="40" ref="J247:J252">ROUND(I247*H247,2)</f>
        <v>0</v>
      </c>
      <c r="K247" s="189"/>
      <c r="L247" s="38"/>
      <c r="M247" s="190" t="s">
        <v>1</v>
      </c>
      <c r="N247" s="191" t="s">
        <v>41</v>
      </c>
      <c r="O247" s="70"/>
      <c r="P247" s="192">
        <f aca="true" t="shared" si="41" ref="P247:P252">O247*H247</f>
        <v>0</v>
      </c>
      <c r="Q247" s="192">
        <v>0</v>
      </c>
      <c r="R247" s="192">
        <f aca="true" t="shared" si="42" ref="R247:R252">Q247*H247</f>
        <v>0</v>
      </c>
      <c r="S247" s="192">
        <v>0</v>
      </c>
      <c r="T247" s="193">
        <f aca="true" t="shared" si="43" ref="T247:T252"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4" t="s">
        <v>207</v>
      </c>
      <c r="AT247" s="194" t="s">
        <v>130</v>
      </c>
      <c r="AU247" s="194" t="s">
        <v>86</v>
      </c>
      <c r="AY247" s="16" t="s">
        <v>127</v>
      </c>
      <c r="BE247" s="195">
        <f aca="true" t="shared" si="44" ref="BE247:BE252">IF(N247="základní",J247,0)</f>
        <v>0</v>
      </c>
      <c r="BF247" s="195">
        <f aca="true" t="shared" si="45" ref="BF247:BF252">IF(N247="snížená",J247,0)</f>
        <v>0</v>
      </c>
      <c r="BG247" s="195">
        <f aca="true" t="shared" si="46" ref="BG247:BG252">IF(N247="zákl. přenesená",J247,0)</f>
        <v>0</v>
      </c>
      <c r="BH247" s="195">
        <f aca="true" t="shared" si="47" ref="BH247:BH252">IF(N247="sníž. přenesená",J247,0)</f>
        <v>0</v>
      </c>
      <c r="BI247" s="195">
        <f aca="true" t="shared" si="48" ref="BI247:BI252">IF(N247="nulová",J247,0)</f>
        <v>0</v>
      </c>
      <c r="BJ247" s="16" t="s">
        <v>84</v>
      </c>
      <c r="BK247" s="195">
        <f aca="true" t="shared" si="49" ref="BK247:BK252">ROUND(I247*H247,2)</f>
        <v>0</v>
      </c>
      <c r="BL247" s="16" t="s">
        <v>207</v>
      </c>
      <c r="BM247" s="194" t="s">
        <v>532</v>
      </c>
    </row>
    <row r="248" spans="1:65" s="2" customFormat="1" ht="21.75" customHeight="1">
      <c r="A248" s="33"/>
      <c r="B248" s="34"/>
      <c r="C248" s="182" t="s">
        <v>533</v>
      </c>
      <c r="D248" s="182" t="s">
        <v>130</v>
      </c>
      <c r="E248" s="183" t="s">
        <v>534</v>
      </c>
      <c r="F248" s="184" t="s">
        <v>535</v>
      </c>
      <c r="G248" s="185" t="s">
        <v>148</v>
      </c>
      <c r="H248" s="186">
        <v>60.81</v>
      </c>
      <c r="I248" s="187"/>
      <c r="J248" s="188">
        <f t="shared" si="40"/>
        <v>0</v>
      </c>
      <c r="K248" s="189"/>
      <c r="L248" s="38"/>
      <c r="M248" s="190" t="s">
        <v>1</v>
      </c>
      <c r="N248" s="191" t="s">
        <v>41</v>
      </c>
      <c r="O248" s="70"/>
      <c r="P248" s="192">
        <f t="shared" si="41"/>
        <v>0</v>
      </c>
      <c r="Q248" s="192">
        <v>0</v>
      </c>
      <c r="R248" s="192">
        <f t="shared" si="42"/>
        <v>0</v>
      </c>
      <c r="S248" s="192">
        <v>0</v>
      </c>
      <c r="T248" s="193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4" t="s">
        <v>207</v>
      </c>
      <c r="AT248" s="194" t="s">
        <v>130</v>
      </c>
      <c r="AU248" s="194" t="s">
        <v>86</v>
      </c>
      <c r="AY248" s="16" t="s">
        <v>127</v>
      </c>
      <c r="BE248" s="195">
        <f t="shared" si="44"/>
        <v>0</v>
      </c>
      <c r="BF248" s="195">
        <f t="shared" si="45"/>
        <v>0</v>
      </c>
      <c r="BG248" s="195">
        <f t="shared" si="46"/>
        <v>0</v>
      </c>
      <c r="BH248" s="195">
        <f t="shared" si="47"/>
        <v>0</v>
      </c>
      <c r="BI248" s="195">
        <f t="shared" si="48"/>
        <v>0</v>
      </c>
      <c r="BJ248" s="16" t="s">
        <v>84</v>
      </c>
      <c r="BK248" s="195">
        <f t="shared" si="49"/>
        <v>0</v>
      </c>
      <c r="BL248" s="16" t="s">
        <v>207</v>
      </c>
      <c r="BM248" s="194" t="s">
        <v>536</v>
      </c>
    </row>
    <row r="249" spans="1:65" s="2" customFormat="1" ht="21.75" customHeight="1">
      <c r="A249" s="33"/>
      <c r="B249" s="34"/>
      <c r="C249" s="182" t="s">
        <v>537</v>
      </c>
      <c r="D249" s="182" t="s">
        <v>130</v>
      </c>
      <c r="E249" s="183" t="s">
        <v>538</v>
      </c>
      <c r="F249" s="184" t="s">
        <v>539</v>
      </c>
      <c r="G249" s="185" t="s">
        <v>148</v>
      </c>
      <c r="H249" s="186">
        <v>60.81</v>
      </c>
      <c r="I249" s="187"/>
      <c r="J249" s="188">
        <f t="shared" si="40"/>
        <v>0</v>
      </c>
      <c r="K249" s="189"/>
      <c r="L249" s="38"/>
      <c r="M249" s="190" t="s">
        <v>1</v>
      </c>
      <c r="N249" s="191" t="s">
        <v>41</v>
      </c>
      <c r="O249" s="70"/>
      <c r="P249" s="192">
        <f t="shared" si="41"/>
        <v>0</v>
      </c>
      <c r="Q249" s="192">
        <v>0</v>
      </c>
      <c r="R249" s="192">
        <f t="shared" si="42"/>
        <v>0</v>
      </c>
      <c r="S249" s="192">
        <v>0</v>
      </c>
      <c r="T249" s="193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4" t="s">
        <v>207</v>
      </c>
      <c r="AT249" s="194" t="s">
        <v>130</v>
      </c>
      <c r="AU249" s="194" t="s">
        <v>86</v>
      </c>
      <c r="AY249" s="16" t="s">
        <v>127</v>
      </c>
      <c r="BE249" s="195">
        <f t="shared" si="44"/>
        <v>0</v>
      </c>
      <c r="BF249" s="195">
        <f t="shared" si="45"/>
        <v>0</v>
      </c>
      <c r="BG249" s="195">
        <f t="shared" si="46"/>
        <v>0</v>
      </c>
      <c r="BH249" s="195">
        <f t="shared" si="47"/>
        <v>0</v>
      </c>
      <c r="BI249" s="195">
        <f t="shared" si="48"/>
        <v>0</v>
      </c>
      <c r="BJ249" s="16" t="s">
        <v>84</v>
      </c>
      <c r="BK249" s="195">
        <f t="shared" si="49"/>
        <v>0</v>
      </c>
      <c r="BL249" s="16" t="s">
        <v>207</v>
      </c>
      <c r="BM249" s="194" t="s">
        <v>540</v>
      </c>
    </row>
    <row r="250" spans="1:65" s="2" customFormat="1" ht="16.5" customHeight="1">
      <c r="A250" s="33"/>
      <c r="B250" s="34"/>
      <c r="C250" s="182" t="s">
        <v>541</v>
      </c>
      <c r="D250" s="182" t="s">
        <v>130</v>
      </c>
      <c r="E250" s="183" t="s">
        <v>542</v>
      </c>
      <c r="F250" s="184" t="s">
        <v>543</v>
      </c>
      <c r="G250" s="185" t="s">
        <v>148</v>
      </c>
      <c r="H250" s="186">
        <v>60.81</v>
      </c>
      <c r="I250" s="187"/>
      <c r="J250" s="188">
        <f t="shared" si="40"/>
        <v>0</v>
      </c>
      <c r="K250" s="189"/>
      <c r="L250" s="38"/>
      <c r="M250" s="190" t="s">
        <v>1</v>
      </c>
      <c r="N250" s="191" t="s">
        <v>41</v>
      </c>
      <c r="O250" s="70"/>
      <c r="P250" s="192">
        <f t="shared" si="41"/>
        <v>0</v>
      </c>
      <c r="Q250" s="192">
        <v>0.0015</v>
      </c>
      <c r="R250" s="192">
        <f t="shared" si="42"/>
        <v>0.091215</v>
      </c>
      <c r="S250" s="192">
        <v>0</v>
      </c>
      <c r="T250" s="193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4" t="s">
        <v>207</v>
      </c>
      <c r="AT250" s="194" t="s">
        <v>130</v>
      </c>
      <c r="AU250" s="194" t="s">
        <v>86</v>
      </c>
      <c r="AY250" s="16" t="s">
        <v>127</v>
      </c>
      <c r="BE250" s="195">
        <f t="shared" si="44"/>
        <v>0</v>
      </c>
      <c r="BF250" s="195">
        <f t="shared" si="45"/>
        <v>0</v>
      </c>
      <c r="BG250" s="195">
        <f t="shared" si="46"/>
        <v>0</v>
      </c>
      <c r="BH250" s="195">
        <f t="shared" si="47"/>
        <v>0</v>
      </c>
      <c r="BI250" s="195">
        <f t="shared" si="48"/>
        <v>0</v>
      </c>
      <c r="BJ250" s="16" t="s">
        <v>84</v>
      </c>
      <c r="BK250" s="195">
        <f t="shared" si="49"/>
        <v>0</v>
      </c>
      <c r="BL250" s="16" t="s">
        <v>207</v>
      </c>
      <c r="BM250" s="194" t="s">
        <v>544</v>
      </c>
    </row>
    <row r="251" spans="1:65" s="2" customFormat="1" ht="16.5" customHeight="1">
      <c r="A251" s="33"/>
      <c r="B251" s="34"/>
      <c r="C251" s="182" t="s">
        <v>545</v>
      </c>
      <c r="D251" s="182" t="s">
        <v>130</v>
      </c>
      <c r="E251" s="183" t="s">
        <v>546</v>
      </c>
      <c r="F251" s="184" t="s">
        <v>547</v>
      </c>
      <c r="G251" s="185" t="s">
        <v>174</v>
      </c>
      <c r="H251" s="186">
        <v>2.655</v>
      </c>
      <c r="I251" s="187"/>
      <c r="J251" s="188">
        <f t="shared" si="40"/>
        <v>0</v>
      </c>
      <c r="K251" s="189"/>
      <c r="L251" s="38"/>
      <c r="M251" s="190" t="s">
        <v>1</v>
      </c>
      <c r="N251" s="191" t="s">
        <v>41</v>
      </c>
      <c r="O251" s="70"/>
      <c r="P251" s="192">
        <f t="shared" si="41"/>
        <v>0</v>
      </c>
      <c r="Q251" s="192">
        <v>0</v>
      </c>
      <c r="R251" s="192">
        <f t="shared" si="42"/>
        <v>0</v>
      </c>
      <c r="S251" s="192">
        <v>0</v>
      </c>
      <c r="T251" s="193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4" t="s">
        <v>207</v>
      </c>
      <c r="AT251" s="194" t="s">
        <v>130</v>
      </c>
      <c r="AU251" s="194" t="s">
        <v>86</v>
      </c>
      <c r="AY251" s="16" t="s">
        <v>127</v>
      </c>
      <c r="BE251" s="195">
        <f t="shared" si="44"/>
        <v>0</v>
      </c>
      <c r="BF251" s="195">
        <f t="shared" si="45"/>
        <v>0</v>
      </c>
      <c r="BG251" s="195">
        <f t="shared" si="46"/>
        <v>0</v>
      </c>
      <c r="BH251" s="195">
        <f t="shared" si="47"/>
        <v>0</v>
      </c>
      <c r="BI251" s="195">
        <f t="shared" si="48"/>
        <v>0</v>
      </c>
      <c r="BJ251" s="16" t="s">
        <v>84</v>
      </c>
      <c r="BK251" s="195">
        <f t="shared" si="49"/>
        <v>0</v>
      </c>
      <c r="BL251" s="16" t="s">
        <v>207</v>
      </c>
      <c r="BM251" s="194" t="s">
        <v>548</v>
      </c>
    </row>
    <row r="252" spans="1:65" s="2" customFormat="1" ht="16.5" customHeight="1">
      <c r="A252" s="33"/>
      <c r="B252" s="34"/>
      <c r="C252" s="182" t="s">
        <v>549</v>
      </c>
      <c r="D252" s="182" t="s">
        <v>130</v>
      </c>
      <c r="E252" s="183" t="s">
        <v>550</v>
      </c>
      <c r="F252" s="184" t="s">
        <v>551</v>
      </c>
      <c r="G252" s="185" t="s">
        <v>174</v>
      </c>
      <c r="H252" s="186">
        <v>2.655</v>
      </c>
      <c r="I252" s="187"/>
      <c r="J252" s="188">
        <f t="shared" si="40"/>
        <v>0</v>
      </c>
      <c r="K252" s="189"/>
      <c r="L252" s="38"/>
      <c r="M252" s="190" t="s">
        <v>1</v>
      </c>
      <c r="N252" s="191" t="s">
        <v>41</v>
      </c>
      <c r="O252" s="70"/>
      <c r="P252" s="192">
        <f t="shared" si="41"/>
        <v>0</v>
      </c>
      <c r="Q252" s="192">
        <v>0</v>
      </c>
      <c r="R252" s="192">
        <f t="shared" si="42"/>
        <v>0</v>
      </c>
      <c r="S252" s="192">
        <v>0</v>
      </c>
      <c r="T252" s="193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4" t="s">
        <v>207</v>
      </c>
      <c r="AT252" s="194" t="s">
        <v>130</v>
      </c>
      <c r="AU252" s="194" t="s">
        <v>86</v>
      </c>
      <c r="AY252" s="16" t="s">
        <v>127</v>
      </c>
      <c r="BE252" s="195">
        <f t="shared" si="44"/>
        <v>0</v>
      </c>
      <c r="BF252" s="195">
        <f t="shared" si="45"/>
        <v>0</v>
      </c>
      <c r="BG252" s="195">
        <f t="shared" si="46"/>
        <v>0</v>
      </c>
      <c r="BH252" s="195">
        <f t="shared" si="47"/>
        <v>0</v>
      </c>
      <c r="BI252" s="195">
        <f t="shared" si="48"/>
        <v>0</v>
      </c>
      <c r="BJ252" s="16" t="s">
        <v>84</v>
      </c>
      <c r="BK252" s="195">
        <f t="shared" si="49"/>
        <v>0</v>
      </c>
      <c r="BL252" s="16" t="s">
        <v>207</v>
      </c>
      <c r="BM252" s="194" t="s">
        <v>552</v>
      </c>
    </row>
    <row r="253" spans="2:63" s="12" customFormat="1" ht="22.9" customHeight="1">
      <c r="B253" s="166"/>
      <c r="C253" s="167"/>
      <c r="D253" s="168" t="s">
        <v>75</v>
      </c>
      <c r="E253" s="180" t="s">
        <v>553</v>
      </c>
      <c r="F253" s="180" t="s">
        <v>554</v>
      </c>
      <c r="G253" s="167"/>
      <c r="H253" s="167"/>
      <c r="I253" s="170"/>
      <c r="J253" s="181">
        <f>BK253</f>
        <v>0</v>
      </c>
      <c r="K253" s="167"/>
      <c r="L253" s="172"/>
      <c r="M253" s="173"/>
      <c r="N253" s="174"/>
      <c r="O253" s="174"/>
      <c r="P253" s="175">
        <f>SUM(P254:P271)</f>
        <v>0</v>
      </c>
      <c r="Q253" s="174"/>
      <c r="R253" s="175">
        <f>SUM(R254:R271)</f>
        <v>8.746608000000002</v>
      </c>
      <c r="S253" s="174"/>
      <c r="T253" s="176">
        <f>SUM(T254:T271)</f>
        <v>0</v>
      </c>
      <c r="AR253" s="177" t="s">
        <v>86</v>
      </c>
      <c r="AT253" s="178" t="s">
        <v>75</v>
      </c>
      <c r="AU253" s="178" t="s">
        <v>84</v>
      </c>
      <c r="AY253" s="177" t="s">
        <v>127</v>
      </c>
      <c r="BK253" s="179">
        <f>SUM(BK254:BK271)</f>
        <v>0</v>
      </c>
    </row>
    <row r="254" spans="1:65" s="2" customFormat="1" ht="16.5" customHeight="1">
      <c r="A254" s="33"/>
      <c r="B254" s="34"/>
      <c r="C254" s="182" t="s">
        <v>555</v>
      </c>
      <c r="D254" s="182" t="s">
        <v>130</v>
      </c>
      <c r="E254" s="183" t="s">
        <v>556</v>
      </c>
      <c r="F254" s="184" t="s">
        <v>557</v>
      </c>
      <c r="G254" s="185" t="s">
        <v>148</v>
      </c>
      <c r="H254" s="186">
        <v>227.79</v>
      </c>
      <c r="I254" s="187"/>
      <c r="J254" s="188">
        <f>ROUND(I254*H254,2)</f>
        <v>0</v>
      </c>
      <c r="K254" s="189"/>
      <c r="L254" s="38"/>
      <c r="M254" s="190" t="s">
        <v>1</v>
      </c>
      <c r="N254" s="191" t="s">
        <v>41</v>
      </c>
      <c r="O254" s="70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4" t="s">
        <v>207</v>
      </c>
      <c r="AT254" s="194" t="s">
        <v>130</v>
      </c>
      <c r="AU254" s="194" t="s">
        <v>86</v>
      </c>
      <c r="AY254" s="16" t="s">
        <v>127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6" t="s">
        <v>84</v>
      </c>
      <c r="BK254" s="195">
        <f>ROUND(I254*H254,2)</f>
        <v>0</v>
      </c>
      <c r="BL254" s="16" t="s">
        <v>207</v>
      </c>
      <c r="BM254" s="194" t="s">
        <v>558</v>
      </c>
    </row>
    <row r="255" spans="1:65" s="2" customFormat="1" ht="16.5" customHeight="1">
      <c r="A255" s="33"/>
      <c r="B255" s="34"/>
      <c r="C255" s="182" t="s">
        <v>559</v>
      </c>
      <c r="D255" s="182" t="s">
        <v>130</v>
      </c>
      <c r="E255" s="183" t="s">
        <v>560</v>
      </c>
      <c r="F255" s="184" t="s">
        <v>561</v>
      </c>
      <c r="G255" s="185" t="s">
        <v>148</v>
      </c>
      <c r="H255" s="186">
        <v>227.79</v>
      </c>
      <c r="I255" s="187"/>
      <c r="J255" s="188">
        <f>ROUND(I255*H255,2)</f>
        <v>0</v>
      </c>
      <c r="K255" s="189"/>
      <c r="L255" s="38"/>
      <c r="M255" s="190" t="s">
        <v>1</v>
      </c>
      <c r="N255" s="191" t="s">
        <v>41</v>
      </c>
      <c r="O255" s="70"/>
      <c r="P255" s="192">
        <f>O255*H255</f>
        <v>0</v>
      </c>
      <c r="Q255" s="192">
        <v>0.0003</v>
      </c>
      <c r="R255" s="192">
        <f>Q255*H255</f>
        <v>0.068337</v>
      </c>
      <c r="S255" s="192">
        <v>0</v>
      </c>
      <c r="T255" s="19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4" t="s">
        <v>207</v>
      </c>
      <c r="AT255" s="194" t="s">
        <v>130</v>
      </c>
      <c r="AU255" s="194" t="s">
        <v>86</v>
      </c>
      <c r="AY255" s="16" t="s">
        <v>127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6" t="s">
        <v>84</v>
      </c>
      <c r="BK255" s="195">
        <f>ROUND(I255*H255,2)</f>
        <v>0</v>
      </c>
      <c r="BL255" s="16" t="s">
        <v>207</v>
      </c>
      <c r="BM255" s="194" t="s">
        <v>562</v>
      </c>
    </row>
    <row r="256" spans="1:65" s="2" customFormat="1" ht="16.5" customHeight="1">
      <c r="A256" s="33"/>
      <c r="B256" s="34"/>
      <c r="C256" s="182" t="s">
        <v>563</v>
      </c>
      <c r="D256" s="182" t="s">
        <v>130</v>
      </c>
      <c r="E256" s="183" t="s">
        <v>564</v>
      </c>
      <c r="F256" s="184" t="s">
        <v>565</v>
      </c>
      <c r="G256" s="185" t="s">
        <v>148</v>
      </c>
      <c r="H256" s="186">
        <v>113.895</v>
      </c>
      <c r="I256" s="187"/>
      <c r="J256" s="188">
        <f>ROUND(I256*H256,2)</f>
        <v>0</v>
      </c>
      <c r="K256" s="189"/>
      <c r="L256" s="38"/>
      <c r="M256" s="190" t="s">
        <v>1</v>
      </c>
      <c r="N256" s="191" t="s">
        <v>41</v>
      </c>
      <c r="O256" s="70"/>
      <c r="P256" s="192">
        <f>O256*H256</f>
        <v>0</v>
      </c>
      <c r="Q256" s="192">
        <v>0.0015</v>
      </c>
      <c r="R256" s="192">
        <f>Q256*H256</f>
        <v>0.1708425</v>
      </c>
      <c r="S256" s="192">
        <v>0</v>
      </c>
      <c r="T256" s="19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4" t="s">
        <v>207</v>
      </c>
      <c r="AT256" s="194" t="s">
        <v>130</v>
      </c>
      <c r="AU256" s="194" t="s">
        <v>86</v>
      </c>
      <c r="AY256" s="16" t="s">
        <v>127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6" t="s">
        <v>84</v>
      </c>
      <c r="BK256" s="195">
        <f>ROUND(I256*H256,2)</f>
        <v>0</v>
      </c>
      <c r="BL256" s="16" t="s">
        <v>207</v>
      </c>
      <c r="BM256" s="194" t="s">
        <v>566</v>
      </c>
    </row>
    <row r="257" spans="2:51" s="13" customFormat="1" ht="11.25">
      <c r="B257" s="196"/>
      <c r="C257" s="197"/>
      <c r="D257" s="198" t="s">
        <v>136</v>
      </c>
      <c r="E257" s="199" t="s">
        <v>1</v>
      </c>
      <c r="F257" s="200" t="s">
        <v>567</v>
      </c>
      <c r="G257" s="197"/>
      <c r="H257" s="201">
        <v>113.895</v>
      </c>
      <c r="I257" s="202"/>
      <c r="J257" s="197"/>
      <c r="K257" s="197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136</v>
      </c>
      <c r="AU257" s="207" t="s">
        <v>86</v>
      </c>
      <c r="AV257" s="13" t="s">
        <v>86</v>
      </c>
      <c r="AW257" s="13" t="s">
        <v>32</v>
      </c>
      <c r="AX257" s="13" t="s">
        <v>84</v>
      </c>
      <c r="AY257" s="207" t="s">
        <v>127</v>
      </c>
    </row>
    <row r="258" spans="1:65" s="2" customFormat="1" ht="16.5" customHeight="1">
      <c r="A258" s="33"/>
      <c r="B258" s="34"/>
      <c r="C258" s="182" t="s">
        <v>568</v>
      </c>
      <c r="D258" s="182" t="s">
        <v>130</v>
      </c>
      <c r="E258" s="183" t="s">
        <v>569</v>
      </c>
      <c r="F258" s="184" t="s">
        <v>570</v>
      </c>
      <c r="G258" s="185" t="s">
        <v>210</v>
      </c>
      <c r="H258" s="186">
        <v>136</v>
      </c>
      <c r="I258" s="187"/>
      <c r="J258" s="188">
        <f>ROUND(I258*H258,2)</f>
        <v>0</v>
      </c>
      <c r="K258" s="189"/>
      <c r="L258" s="38"/>
      <c r="M258" s="190" t="s">
        <v>1</v>
      </c>
      <c r="N258" s="191" t="s">
        <v>41</v>
      </c>
      <c r="O258" s="70"/>
      <c r="P258" s="192">
        <f>O258*H258</f>
        <v>0</v>
      </c>
      <c r="Q258" s="192">
        <v>0.00032</v>
      </c>
      <c r="R258" s="192">
        <f>Q258*H258</f>
        <v>0.04352</v>
      </c>
      <c r="S258" s="192">
        <v>0</v>
      </c>
      <c r="T258" s="193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4" t="s">
        <v>207</v>
      </c>
      <c r="AT258" s="194" t="s">
        <v>130</v>
      </c>
      <c r="AU258" s="194" t="s">
        <v>86</v>
      </c>
      <c r="AY258" s="16" t="s">
        <v>127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6" t="s">
        <v>84</v>
      </c>
      <c r="BK258" s="195">
        <f>ROUND(I258*H258,2)</f>
        <v>0</v>
      </c>
      <c r="BL258" s="16" t="s">
        <v>207</v>
      </c>
      <c r="BM258" s="194" t="s">
        <v>571</v>
      </c>
    </row>
    <row r="259" spans="1:65" s="2" customFormat="1" ht="16.5" customHeight="1">
      <c r="A259" s="33"/>
      <c r="B259" s="34"/>
      <c r="C259" s="182" t="s">
        <v>572</v>
      </c>
      <c r="D259" s="182" t="s">
        <v>130</v>
      </c>
      <c r="E259" s="183" t="s">
        <v>573</v>
      </c>
      <c r="F259" s="184" t="s">
        <v>574</v>
      </c>
      <c r="G259" s="185" t="s">
        <v>148</v>
      </c>
      <c r="H259" s="186">
        <v>227.79</v>
      </c>
      <c r="I259" s="187"/>
      <c r="J259" s="188">
        <f>ROUND(I259*H259,2)</f>
        <v>0</v>
      </c>
      <c r="K259" s="189"/>
      <c r="L259" s="38"/>
      <c r="M259" s="190" t="s">
        <v>1</v>
      </c>
      <c r="N259" s="191" t="s">
        <v>41</v>
      </c>
      <c r="O259" s="70"/>
      <c r="P259" s="192">
        <f>O259*H259</f>
        <v>0</v>
      </c>
      <c r="Q259" s="192">
        <v>0.0045</v>
      </c>
      <c r="R259" s="192">
        <f>Q259*H259</f>
        <v>1.0250549999999998</v>
      </c>
      <c r="S259" s="192">
        <v>0</v>
      </c>
      <c r="T259" s="19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4" t="s">
        <v>207</v>
      </c>
      <c r="AT259" s="194" t="s">
        <v>130</v>
      </c>
      <c r="AU259" s="194" t="s">
        <v>86</v>
      </c>
      <c r="AY259" s="16" t="s">
        <v>127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6" t="s">
        <v>84</v>
      </c>
      <c r="BK259" s="195">
        <f>ROUND(I259*H259,2)</f>
        <v>0</v>
      </c>
      <c r="BL259" s="16" t="s">
        <v>207</v>
      </c>
      <c r="BM259" s="194" t="s">
        <v>575</v>
      </c>
    </row>
    <row r="260" spans="1:65" s="2" customFormat="1" ht="16.5" customHeight="1">
      <c r="A260" s="33"/>
      <c r="B260" s="34"/>
      <c r="C260" s="182" t="s">
        <v>576</v>
      </c>
      <c r="D260" s="182" t="s">
        <v>130</v>
      </c>
      <c r="E260" s="183" t="s">
        <v>577</v>
      </c>
      <c r="F260" s="184" t="s">
        <v>578</v>
      </c>
      <c r="G260" s="185" t="s">
        <v>148</v>
      </c>
      <c r="H260" s="186">
        <v>227.79</v>
      </c>
      <c r="I260" s="187"/>
      <c r="J260" s="188">
        <f>ROUND(I260*H260,2)</f>
        <v>0</v>
      </c>
      <c r="K260" s="189"/>
      <c r="L260" s="38"/>
      <c r="M260" s="190" t="s">
        <v>1</v>
      </c>
      <c r="N260" s="191" t="s">
        <v>41</v>
      </c>
      <c r="O260" s="70"/>
      <c r="P260" s="192">
        <f>O260*H260</f>
        <v>0</v>
      </c>
      <c r="Q260" s="192">
        <v>0.00145</v>
      </c>
      <c r="R260" s="192">
        <f>Q260*H260</f>
        <v>0.33029549999999996</v>
      </c>
      <c r="S260" s="192">
        <v>0</v>
      </c>
      <c r="T260" s="193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4" t="s">
        <v>207</v>
      </c>
      <c r="AT260" s="194" t="s">
        <v>130</v>
      </c>
      <c r="AU260" s="194" t="s">
        <v>86</v>
      </c>
      <c r="AY260" s="16" t="s">
        <v>127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16" t="s">
        <v>84</v>
      </c>
      <c r="BK260" s="195">
        <f>ROUND(I260*H260,2)</f>
        <v>0</v>
      </c>
      <c r="BL260" s="16" t="s">
        <v>207</v>
      </c>
      <c r="BM260" s="194" t="s">
        <v>579</v>
      </c>
    </row>
    <row r="261" spans="1:65" s="2" customFormat="1" ht="21.75" customHeight="1">
      <c r="A261" s="33"/>
      <c r="B261" s="34"/>
      <c r="C261" s="182" t="s">
        <v>580</v>
      </c>
      <c r="D261" s="182" t="s">
        <v>130</v>
      </c>
      <c r="E261" s="183" t="s">
        <v>581</v>
      </c>
      <c r="F261" s="184" t="s">
        <v>582</v>
      </c>
      <c r="G261" s="185" t="s">
        <v>148</v>
      </c>
      <c r="H261" s="186">
        <v>222.79</v>
      </c>
      <c r="I261" s="187"/>
      <c r="J261" s="188">
        <f>ROUND(I261*H261,2)</f>
        <v>0</v>
      </c>
      <c r="K261" s="189"/>
      <c r="L261" s="38"/>
      <c r="M261" s="190" t="s">
        <v>1</v>
      </c>
      <c r="N261" s="191" t="s">
        <v>41</v>
      </c>
      <c r="O261" s="70"/>
      <c r="P261" s="192">
        <f>O261*H261</f>
        <v>0</v>
      </c>
      <c r="Q261" s="192">
        <v>0.009</v>
      </c>
      <c r="R261" s="192">
        <f>Q261*H261</f>
        <v>2.0051099999999997</v>
      </c>
      <c r="S261" s="192">
        <v>0</v>
      </c>
      <c r="T261" s="193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4" t="s">
        <v>207</v>
      </c>
      <c r="AT261" s="194" t="s">
        <v>130</v>
      </c>
      <c r="AU261" s="194" t="s">
        <v>86</v>
      </c>
      <c r="AY261" s="16" t="s">
        <v>127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6" t="s">
        <v>84</v>
      </c>
      <c r="BK261" s="195">
        <f>ROUND(I261*H261,2)</f>
        <v>0</v>
      </c>
      <c r="BL261" s="16" t="s">
        <v>207</v>
      </c>
      <c r="BM261" s="194" t="s">
        <v>583</v>
      </c>
    </row>
    <row r="262" spans="1:65" s="2" customFormat="1" ht="16.5" customHeight="1">
      <c r="A262" s="33"/>
      <c r="B262" s="34"/>
      <c r="C262" s="208" t="s">
        <v>584</v>
      </c>
      <c r="D262" s="208" t="s">
        <v>243</v>
      </c>
      <c r="E262" s="209" t="s">
        <v>585</v>
      </c>
      <c r="F262" s="210" t="s">
        <v>586</v>
      </c>
      <c r="G262" s="211" t="s">
        <v>148</v>
      </c>
      <c r="H262" s="212">
        <v>245.069</v>
      </c>
      <c r="I262" s="213"/>
      <c r="J262" s="214">
        <f>ROUND(I262*H262,2)</f>
        <v>0</v>
      </c>
      <c r="K262" s="215"/>
      <c r="L262" s="216"/>
      <c r="M262" s="217" t="s">
        <v>1</v>
      </c>
      <c r="N262" s="218" t="s">
        <v>41</v>
      </c>
      <c r="O262" s="70"/>
      <c r="P262" s="192">
        <f>O262*H262</f>
        <v>0</v>
      </c>
      <c r="Q262" s="192">
        <v>0.02</v>
      </c>
      <c r="R262" s="192">
        <f>Q262*H262</f>
        <v>4.90138</v>
      </c>
      <c r="S262" s="192">
        <v>0</v>
      </c>
      <c r="T262" s="19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4" t="s">
        <v>246</v>
      </c>
      <c r="AT262" s="194" t="s">
        <v>243</v>
      </c>
      <c r="AU262" s="194" t="s">
        <v>86</v>
      </c>
      <c r="AY262" s="16" t="s">
        <v>127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6" t="s">
        <v>84</v>
      </c>
      <c r="BK262" s="195">
        <f>ROUND(I262*H262,2)</f>
        <v>0</v>
      </c>
      <c r="BL262" s="16" t="s">
        <v>207</v>
      </c>
      <c r="BM262" s="194" t="s">
        <v>587</v>
      </c>
    </row>
    <row r="263" spans="2:51" s="13" customFormat="1" ht="11.25">
      <c r="B263" s="196"/>
      <c r="C263" s="197"/>
      <c r="D263" s="198" t="s">
        <v>136</v>
      </c>
      <c r="E263" s="199" t="s">
        <v>1</v>
      </c>
      <c r="F263" s="200" t="s">
        <v>588</v>
      </c>
      <c r="G263" s="197"/>
      <c r="H263" s="201">
        <v>245.069</v>
      </c>
      <c r="I263" s="202"/>
      <c r="J263" s="197"/>
      <c r="K263" s="197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136</v>
      </c>
      <c r="AU263" s="207" t="s">
        <v>86</v>
      </c>
      <c r="AV263" s="13" t="s">
        <v>86</v>
      </c>
      <c r="AW263" s="13" t="s">
        <v>32</v>
      </c>
      <c r="AX263" s="13" t="s">
        <v>84</v>
      </c>
      <c r="AY263" s="207" t="s">
        <v>127</v>
      </c>
    </row>
    <row r="264" spans="1:65" s="2" customFormat="1" ht="16.5" customHeight="1">
      <c r="A264" s="33"/>
      <c r="B264" s="34"/>
      <c r="C264" s="182" t="s">
        <v>589</v>
      </c>
      <c r="D264" s="182" t="s">
        <v>130</v>
      </c>
      <c r="E264" s="183" t="s">
        <v>590</v>
      </c>
      <c r="F264" s="184" t="s">
        <v>591</v>
      </c>
      <c r="G264" s="185" t="s">
        <v>133</v>
      </c>
      <c r="H264" s="186">
        <v>6</v>
      </c>
      <c r="I264" s="187"/>
      <c r="J264" s="188">
        <f aca="true" t="shared" si="50" ref="J264:J271">ROUND(I264*H264,2)</f>
        <v>0</v>
      </c>
      <c r="K264" s="189"/>
      <c r="L264" s="38"/>
      <c r="M264" s="190" t="s">
        <v>1</v>
      </c>
      <c r="N264" s="191" t="s">
        <v>41</v>
      </c>
      <c r="O264" s="70"/>
      <c r="P264" s="192">
        <f aca="true" t="shared" si="51" ref="P264:P271">O264*H264</f>
        <v>0</v>
      </c>
      <c r="Q264" s="192">
        <v>0.0002</v>
      </c>
      <c r="R264" s="192">
        <f aca="true" t="shared" si="52" ref="R264:R271">Q264*H264</f>
        <v>0.0012000000000000001</v>
      </c>
      <c r="S264" s="192">
        <v>0</v>
      </c>
      <c r="T264" s="193">
        <f aca="true" t="shared" si="53" ref="T264:T271"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4" t="s">
        <v>207</v>
      </c>
      <c r="AT264" s="194" t="s">
        <v>130</v>
      </c>
      <c r="AU264" s="194" t="s">
        <v>86</v>
      </c>
      <c r="AY264" s="16" t="s">
        <v>127</v>
      </c>
      <c r="BE264" s="195">
        <f aca="true" t="shared" si="54" ref="BE264:BE271">IF(N264="základní",J264,0)</f>
        <v>0</v>
      </c>
      <c r="BF264" s="195">
        <f aca="true" t="shared" si="55" ref="BF264:BF271">IF(N264="snížená",J264,0)</f>
        <v>0</v>
      </c>
      <c r="BG264" s="195">
        <f aca="true" t="shared" si="56" ref="BG264:BG271">IF(N264="zákl. přenesená",J264,0)</f>
        <v>0</v>
      </c>
      <c r="BH264" s="195">
        <f aca="true" t="shared" si="57" ref="BH264:BH271">IF(N264="sníž. přenesená",J264,0)</f>
        <v>0</v>
      </c>
      <c r="BI264" s="195">
        <f aca="true" t="shared" si="58" ref="BI264:BI271">IF(N264="nulová",J264,0)</f>
        <v>0</v>
      </c>
      <c r="BJ264" s="16" t="s">
        <v>84</v>
      </c>
      <c r="BK264" s="195">
        <f aca="true" t="shared" si="59" ref="BK264:BK271">ROUND(I264*H264,2)</f>
        <v>0</v>
      </c>
      <c r="BL264" s="16" t="s">
        <v>207</v>
      </c>
      <c r="BM264" s="194" t="s">
        <v>592</v>
      </c>
    </row>
    <row r="265" spans="1:65" s="2" customFormat="1" ht="16.5" customHeight="1">
      <c r="A265" s="33"/>
      <c r="B265" s="34"/>
      <c r="C265" s="208" t="s">
        <v>593</v>
      </c>
      <c r="D265" s="208" t="s">
        <v>243</v>
      </c>
      <c r="E265" s="209" t="s">
        <v>594</v>
      </c>
      <c r="F265" s="210" t="s">
        <v>595</v>
      </c>
      <c r="G265" s="211" t="s">
        <v>133</v>
      </c>
      <c r="H265" s="212">
        <v>6</v>
      </c>
      <c r="I265" s="213"/>
      <c r="J265" s="214">
        <f t="shared" si="50"/>
        <v>0</v>
      </c>
      <c r="K265" s="215"/>
      <c r="L265" s="216"/>
      <c r="M265" s="217" t="s">
        <v>1</v>
      </c>
      <c r="N265" s="218" t="s">
        <v>41</v>
      </c>
      <c r="O265" s="70"/>
      <c r="P265" s="192">
        <f t="shared" si="51"/>
        <v>0</v>
      </c>
      <c r="Q265" s="192">
        <v>0.00106</v>
      </c>
      <c r="R265" s="192">
        <f t="shared" si="52"/>
        <v>0.006359999999999999</v>
      </c>
      <c r="S265" s="192">
        <v>0</v>
      </c>
      <c r="T265" s="193">
        <f t="shared" si="5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4" t="s">
        <v>246</v>
      </c>
      <c r="AT265" s="194" t="s">
        <v>243</v>
      </c>
      <c r="AU265" s="194" t="s">
        <v>86</v>
      </c>
      <c r="AY265" s="16" t="s">
        <v>127</v>
      </c>
      <c r="BE265" s="195">
        <f t="shared" si="54"/>
        <v>0</v>
      </c>
      <c r="BF265" s="195">
        <f t="shared" si="55"/>
        <v>0</v>
      </c>
      <c r="BG265" s="195">
        <f t="shared" si="56"/>
        <v>0</v>
      </c>
      <c r="BH265" s="195">
        <f t="shared" si="57"/>
        <v>0</v>
      </c>
      <c r="BI265" s="195">
        <f t="shared" si="58"/>
        <v>0</v>
      </c>
      <c r="BJ265" s="16" t="s">
        <v>84</v>
      </c>
      <c r="BK265" s="195">
        <f t="shared" si="59"/>
        <v>0</v>
      </c>
      <c r="BL265" s="16" t="s">
        <v>207</v>
      </c>
      <c r="BM265" s="194" t="s">
        <v>596</v>
      </c>
    </row>
    <row r="266" spans="1:65" s="2" customFormat="1" ht="16.5" customHeight="1">
      <c r="A266" s="33"/>
      <c r="B266" s="34"/>
      <c r="C266" s="182" t="s">
        <v>597</v>
      </c>
      <c r="D266" s="182" t="s">
        <v>130</v>
      </c>
      <c r="E266" s="183" t="s">
        <v>598</v>
      </c>
      <c r="F266" s="184" t="s">
        <v>599</v>
      </c>
      <c r="G266" s="185" t="s">
        <v>210</v>
      </c>
      <c r="H266" s="186">
        <v>216</v>
      </c>
      <c r="I266" s="187"/>
      <c r="J266" s="188">
        <f t="shared" si="50"/>
        <v>0</v>
      </c>
      <c r="K266" s="189"/>
      <c r="L266" s="38"/>
      <c r="M266" s="190" t="s">
        <v>1</v>
      </c>
      <c r="N266" s="191" t="s">
        <v>41</v>
      </c>
      <c r="O266" s="70"/>
      <c r="P266" s="192">
        <f t="shared" si="51"/>
        <v>0</v>
      </c>
      <c r="Q266" s="192">
        <v>0.00055</v>
      </c>
      <c r="R266" s="192">
        <f t="shared" si="52"/>
        <v>0.1188</v>
      </c>
      <c r="S266" s="192">
        <v>0</v>
      </c>
      <c r="T266" s="193">
        <f t="shared" si="5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4" t="s">
        <v>207</v>
      </c>
      <c r="AT266" s="194" t="s">
        <v>130</v>
      </c>
      <c r="AU266" s="194" t="s">
        <v>86</v>
      </c>
      <c r="AY266" s="16" t="s">
        <v>127</v>
      </c>
      <c r="BE266" s="195">
        <f t="shared" si="54"/>
        <v>0</v>
      </c>
      <c r="BF266" s="195">
        <f t="shared" si="55"/>
        <v>0</v>
      </c>
      <c r="BG266" s="195">
        <f t="shared" si="56"/>
        <v>0</v>
      </c>
      <c r="BH266" s="195">
        <f t="shared" si="57"/>
        <v>0</v>
      </c>
      <c r="BI266" s="195">
        <f t="shared" si="58"/>
        <v>0</v>
      </c>
      <c r="BJ266" s="16" t="s">
        <v>84</v>
      </c>
      <c r="BK266" s="195">
        <f t="shared" si="59"/>
        <v>0</v>
      </c>
      <c r="BL266" s="16" t="s">
        <v>207</v>
      </c>
      <c r="BM266" s="194" t="s">
        <v>600</v>
      </c>
    </row>
    <row r="267" spans="1:65" s="2" customFormat="1" ht="16.5" customHeight="1">
      <c r="A267" s="33"/>
      <c r="B267" s="34"/>
      <c r="C267" s="182" t="s">
        <v>601</v>
      </c>
      <c r="D267" s="182" t="s">
        <v>130</v>
      </c>
      <c r="E267" s="183" t="s">
        <v>602</v>
      </c>
      <c r="F267" s="184" t="s">
        <v>603</v>
      </c>
      <c r="G267" s="185" t="s">
        <v>210</v>
      </c>
      <c r="H267" s="186">
        <v>216</v>
      </c>
      <c r="I267" s="187"/>
      <c r="J267" s="188">
        <f t="shared" si="50"/>
        <v>0</v>
      </c>
      <c r="K267" s="189"/>
      <c r="L267" s="38"/>
      <c r="M267" s="190" t="s">
        <v>1</v>
      </c>
      <c r="N267" s="191" t="s">
        <v>41</v>
      </c>
      <c r="O267" s="70"/>
      <c r="P267" s="192">
        <f t="shared" si="51"/>
        <v>0</v>
      </c>
      <c r="Q267" s="192">
        <v>3E-05</v>
      </c>
      <c r="R267" s="192">
        <f t="shared" si="52"/>
        <v>0.0064800000000000005</v>
      </c>
      <c r="S267" s="192">
        <v>0</v>
      </c>
      <c r="T267" s="193">
        <f t="shared" si="5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4" t="s">
        <v>207</v>
      </c>
      <c r="AT267" s="194" t="s">
        <v>130</v>
      </c>
      <c r="AU267" s="194" t="s">
        <v>86</v>
      </c>
      <c r="AY267" s="16" t="s">
        <v>127</v>
      </c>
      <c r="BE267" s="195">
        <f t="shared" si="54"/>
        <v>0</v>
      </c>
      <c r="BF267" s="195">
        <f t="shared" si="55"/>
        <v>0</v>
      </c>
      <c r="BG267" s="195">
        <f t="shared" si="56"/>
        <v>0</v>
      </c>
      <c r="BH267" s="195">
        <f t="shared" si="57"/>
        <v>0</v>
      </c>
      <c r="BI267" s="195">
        <f t="shared" si="58"/>
        <v>0</v>
      </c>
      <c r="BJ267" s="16" t="s">
        <v>84</v>
      </c>
      <c r="BK267" s="195">
        <f t="shared" si="59"/>
        <v>0</v>
      </c>
      <c r="BL267" s="16" t="s">
        <v>207</v>
      </c>
      <c r="BM267" s="194" t="s">
        <v>604</v>
      </c>
    </row>
    <row r="268" spans="1:65" s="2" customFormat="1" ht="16.5" customHeight="1">
      <c r="A268" s="33"/>
      <c r="B268" s="34"/>
      <c r="C268" s="182" t="s">
        <v>605</v>
      </c>
      <c r="D268" s="182" t="s">
        <v>130</v>
      </c>
      <c r="E268" s="183" t="s">
        <v>606</v>
      </c>
      <c r="F268" s="184" t="s">
        <v>607</v>
      </c>
      <c r="G268" s="185" t="s">
        <v>133</v>
      </c>
      <c r="H268" s="186">
        <v>92</v>
      </c>
      <c r="I268" s="187"/>
      <c r="J268" s="188">
        <f t="shared" si="50"/>
        <v>0</v>
      </c>
      <c r="K268" s="189"/>
      <c r="L268" s="38"/>
      <c r="M268" s="190" t="s">
        <v>1</v>
      </c>
      <c r="N268" s="191" t="s">
        <v>41</v>
      </c>
      <c r="O268" s="70"/>
      <c r="P268" s="192">
        <f t="shared" si="51"/>
        <v>0</v>
      </c>
      <c r="Q268" s="192">
        <v>0</v>
      </c>
      <c r="R268" s="192">
        <f t="shared" si="52"/>
        <v>0</v>
      </c>
      <c r="S268" s="192">
        <v>0</v>
      </c>
      <c r="T268" s="193">
        <f t="shared" si="5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4" t="s">
        <v>207</v>
      </c>
      <c r="AT268" s="194" t="s">
        <v>130</v>
      </c>
      <c r="AU268" s="194" t="s">
        <v>86</v>
      </c>
      <c r="AY268" s="16" t="s">
        <v>127</v>
      </c>
      <c r="BE268" s="195">
        <f t="shared" si="54"/>
        <v>0</v>
      </c>
      <c r="BF268" s="195">
        <f t="shared" si="55"/>
        <v>0</v>
      </c>
      <c r="BG268" s="195">
        <f t="shared" si="56"/>
        <v>0</v>
      </c>
      <c r="BH268" s="195">
        <f t="shared" si="57"/>
        <v>0</v>
      </c>
      <c r="BI268" s="195">
        <f t="shared" si="58"/>
        <v>0</v>
      </c>
      <c r="BJ268" s="16" t="s">
        <v>84</v>
      </c>
      <c r="BK268" s="195">
        <f t="shared" si="59"/>
        <v>0</v>
      </c>
      <c r="BL268" s="16" t="s">
        <v>207</v>
      </c>
      <c r="BM268" s="194" t="s">
        <v>608</v>
      </c>
    </row>
    <row r="269" spans="1:65" s="2" customFormat="1" ht="16.5" customHeight="1">
      <c r="A269" s="33"/>
      <c r="B269" s="34"/>
      <c r="C269" s="182" t="s">
        <v>609</v>
      </c>
      <c r="D269" s="182" t="s">
        <v>130</v>
      </c>
      <c r="E269" s="183" t="s">
        <v>610</v>
      </c>
      <c r="F269" s="184" t="s">
        <v>611</v>
      </c>
      <c r="G269" s="185" t="s">
        <v>210</v>
      </c>
      <c r="H269" s="186">
        <v>10.8</v>
      </c>
      <c r="I269" s="187"/>
      <c r="J269" s="188">
        <f t="shared" si="50"/>
        <v>0</v>
      </c>
      <c r="K269" s="189"/>
      <c r="L269" s="38"/>
      <c r="M269" s="190" t="s">
        <v>1</v>
      </c>
      <c r="N269" s="191" t="s">
        <v>41</v>
      </c>
      <c r="O269" s="70"/>
      <c r="P269" s="192">
        <f t="shared" si="51"/>
        <v>0</v>
      </c>
      <c r="Q269" s="192">
        <v>0.00641</v>
      </c>
      <c r="R269" s="192">
        <f t="shared" si="52"/>
        <v>0.069228</v>
      </c>
      <c r="S269" s="192">
        <v>0</v>
      </c>
      <c r="T269" s="193">
        <f t="shared" si="5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4" t="s">
        <v>207</v>
      </c>
      <c r="AT269" s="194" t="s">
        <v>130</v>
      </c>
      <c r="AU269" s="194" t="s">
        <v>86</v>
      </c>
      <c r="AY269" s="16" t="s">
        <v>127</v>
      </c>
      <c r="BE269" s="195">
        <f t="shared" si="54"/>
        <v>0</v>
      </c>
      <c r="BF269" s="195">
        <f t="shared" si="55"/>
        <v>0</v>
      </c>
      <c r="BG269" s="195">
        <f t="shared" si="56"/>
        <v>0</v>
      </c>
      <c r="BH269" s="195">
        <f t="shared" si="57"/>
        <v>0</v>
      </c>
      <c r="BI269" s="195">
        <f t="shared" si="58"/>
        <v>0</v>
      </c>
      <c r="BJ269" s="16" t="s">
        <v>84</v>
      </c>
      <c r="BK269" s="195">
        <f t="shared" si="59"/>
        <v>0</v>
      </c>
      <c r="BL269" s="16" t="s">
        <v>207</v>
      </c>
      <c r="BM269" s="194" t="s">
        <v>612</v>
      </c>
    </row>
    <row r="270" spans="1:65" s="2" customFormat="1" ht="16.5" customHeight="1">
      <c r="A270" s="33"/>
      <c r="B270" s="34"/>
      <c r="C270" s="182" t="s">
        <v>613</v>
      </c>
      <c r="D270" s="182" t="s">
        <v>130</v>
      </c>
      <c r="E270" s="183" t="s">
        <v>614</v>
      </c>
      <c r="F270" s="184" t="s">
        <v>615</v>
      </c>
      <c r="G270" s="185" t="s">
        <v>174</v>
      </c>
      <c r="H270" s="186">
        <v>8.747</v>
      </c>
      <c r="I270" s="187"/>
      <c r="J270" s="188">
        <f t="shared" si="50"/>
        <v>0</v>
      </c>
      <c r="K270" s="189"/>
      <c r="L270" s="38"/>
      <c r="M270" s="190" t="s">
        <v>1</v>
      </c>
      <c r="N270" s="191" t="s">
        <v>41</v>
      </c>
      <c r="O270" s="70"/>
      <c r="P270" s="192">
        <f t="shared" si="51"/>
        <v>0</v>
      </c>
      <c r="Q270" s="192">
        <v>0</v>
      </c>
      <c r="R270" s="192">
        <f t="shared" si="52"/>
        <v>0</v>
      </c>
      <c r="S270" s="192">
        <v>0</v>
      </c>
      <c r="T270" s="193">
        <f t="shared" si="5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4" t="s">
        <v>207</v>
      </c>
      <c r="AT270" s="194" t="s">
        <v>130</v>
      </c>
      <c r="AU270" s="194" t="s">
        <v>86</v>
      </c>
      <c r="AY270" s="16" t="s">
        <v>127</v>
      </c>
      <c r="BE270" s="195">
        <f t="shared" si="54"/>
        <v>0</v>
      </c>
      <c r="BF270" s="195">
        <f t="shared" si="55"/>
        <v>0</v>
      </c>
      <c r="BG270" s="195">
        <f t="shared" si="56"/>
        <v>0</v>
      </c>
      <c r="BH270" s="195">
        <f t="shared" si="57"/>
        <v>0</v>
      </c>
      <c r="BI270" s="195">
        <f t="shared" si="58"/>
        <v>0</v>
      </c>
      <c r="BJ270" s="16" t="s">
        <v>84</v>
      </c>
      <c r="BK270" s="195">
        <f t="shared" si="59"/>
        <v>0</v>
      </c>
      <c r="BL270" s="16" t="s">
        <v>207</v>
      </c>
      <c r="BM270" s="194" t="s">
        <v>616</v>
      </c>
    </row>
    <row r="271" spans="1:65" s="2" customFormat="1" ht="16.5" customHeight="1">
      <c r="A271" s="33"/>
      <c r="B271" s="34"/>
      <c r="C271" s="182" t="s">
        <v>617</v>
      </c>
      <c r="D271" s="182" t="s">
        <v>130</v>
      </c>
      <c r="E271" s="183" t="s">
        <v>618</v>
      </c>
      <c r="F271" s="184" t="s">
        <v>619</v>
      </c>
      <c r="G271" s="185" t="s">
        <v>174</v>
      </c>
      <c r="H271" s="186">
        <v>8.747</v>
      </c>
      <c r="I271" s="187"/>
      <c r="J271" s="188">
        <f t="shared" si="50"/>
        <v>0</v>
      </c>
      <c r="K271" s="189"/>
      <c r="L271" s="38"/>
      <c r="M271" s="190" t="s">
        <v>1</v>
      </c>
      <c r="N271" s="191" t="s">
        <v>41</v>
      </c>
      <c r="O271" s="70"/>
      <c r="P271" s="192">
        <f t="shared" si="51"/>
        <v>0</v>
      </c>
      <c r="Q271" s="192">
        <v>0</v>
      </c>
      <c r="R271" s="192">
        <f t="shared" si="52"/>
        <v>0</v>
      </c>
      <c r="S271" s="192">
        <v>0</v>
      </c>
      <c r="T271" s="193">
        <f t="shared" si="5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4" t="s">
        <v>207</v>
      </c>
      <c r="AT271" s="194" t="s">
        <v>130</v>
      </c>
      <c r="AU271" s="194" t="s">
        <v>86</v>
      </c>
      <c r="AY271" s="16" t="s">
        <v>127</v>
      </c>
      <c r="BE271" s="195">
        <f t="shared" si="54"/>
        <v>0</v>
      </c>
      <c r="BF271" s="195">
        <f t="shared" si="55"/>
        <v>0</v>
      </c>
      <c r="BG271" s="195">
        <f t="shared" si="56"/>
        <v>0</v>
      </c>
      <c r="BH271" s="195">
        <f t="shared" si="57"/>
        <v>0</v>
      </c>
      <c r="BI271" s="195">
        <f t="shared" si="58"/>
        <v>0</v>
      </c>
      <c r="BJ271" s="16" t="s">
        <v>84</v>
      </c>
      <c r="BK271" s="195">
        <f t="shared" si="59"/>
        <v>0</v>
      </c>
      <c r="BL271" s="16" t="s">
        <v>207</v>
      </c>
      <c r="BM271" s="194" t="s">
        <v>620</v>
      </c>
    </row>
    <row r="272" spans="2:63" s="12" customFormat="1" ht="22.9" customHeight="1">
      <c r="B272" s="166"/>
      <c r="C272" s="167"/>
      <c r="D272" s="168" t="s">
        <v>75</v>
      </c>
      <c r="E272" s="180" t="s">
        <v>621</v>
      </c>
      <c r="F272" s="180" t="s">
        <v>622</v>
      </c>
      <c r="G272" s="167"/>
      <c r="H272" s="167"/>
      <c r="I272" s="170"/>
      <c r="J272" s="181">
        <f>BK272</f>
        <v>0</v>
      </c>
      <c r="K272" s="167"/>
      <c r="L272" s="172"/>
      <c r="M272" s="173"/>
      <c r="N272" s="174"/>
      <c r="O272" s="174"/>
      <c r="P272" s="175">
        <f>SUM(P273:P275)</f>
        <v>0</v>
      </c>
      <c r="Q272" s="174"/>
      <c r="R272" s="175">
        <f>SUM(R273:R275)</f>
        <v>0.0108</v>
      </c>
      <c r="S272" s="174"/>
      <c r="T272" s="176">
        <f>SUM(T273:T275)</f>
        <v>0</v>
      </c>
      <c r="AR272" s="177" t="s">
        <v>86</v>
      </c>
      <c r="AT272" s="178" t="s">
        <v>75</v>
      </c>
      <c r="AU272" s="178" t="s">
        <v>84</v>
      </c>
      <c r="AY272" s="177" t="s">
        <v>127</v>
      </c>
      <c r="BK272" s="179">
        <f>SUM(BK273:BK275)</f>
        <v>0</v>
      </c>
    </row>
    <row r="273" spans="1:65" s="2" customFormat="1" ht="16.5" customHeight="1">
      <c r="A273" s="33"/>
      <c r="B273" s="34"/>
      <c r="C273" s="182" t="s">
        <v>623</v>
      </c>
      <c r="D273" s="182" t="s">
        <v>130</v>
      </c>
      <c r="E273" s="183" t="s">
        <v>624</v>
      </c>
      <c r="F273" s="184" t="s">
        <v>625</v>
      </c>
      <c r="G273" s="185" t="s">
        <v>148</v>
      </c>
      <c r="H273" s="186">
        <v>20</v>
      </c>
      <c r="I273" s="187"/>
      <c r="J273" s="188">
        <f>ROUND(I273*H273,2)</f>
        <v>0</v>
      </c>
      <c r="K273" s="189"/>
      <c r="L273" s="38"/>
      <c r="M273" s="190" t="s">
        <v>1</v>
      </c>
      <c r="N273" s="191" t="s">
        <v>41</v>
      </c>
      <c r="O273" s="70"/>
      <c r="P273" s="192">
        <f>O273*H273</f>
        <v>0</v>
      </c>
      <c r="Q273" s="192">
        <v>0.00021</v>
      </c>
      <c r="R273" s="192">
        <f>Q273*H273</f>
        <v>0.004200000000000001</v>
      </c>
      <c r="S273" s="192">
        <v>0</v>
      </c>
      <c r="T273" s="19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4" t="s">
        <v>207</v>
      </c>
      <c r="AT273" s="194" t="s">
        <v>130</v>
      </c>
      <c r="AU273" s="194" t="s">
        <v>86</v>
      </c>
      <c r="AY273" s="16" t="s">
        <v>127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16" t="s">
        <v>84</v>
      </c>
      <c r="BK273" s="195">
        <f>ROUND(I273*H273,2)</f>
        <v>0</v>
      </c>
      <c r="BL273" s="16" t="s">
        <v>207</v>
      </c>
      <c r="BM273" s="194" t="s">
        <v>626</v>
      </c>
    </row>
    <row r="274" spans="1:65" s="2" customFormat="1" ht="16.5" customHeight="1">
      <c r="A274" s="33"/>
      <c r="B274" s="34"/>
      <c r="C274" s="182" t="s">
        <v>627</v>
      </c>
      <c r="D274" s="182" t="s">
        <v>130</v>
      </c>
      <c r="E274" s="183" t="s">
        <v>628</v>
      </c>
      <c r="F274" s="184" t="s">
        <v>629</v>
      </c>
      <c r="G274" s="185" t="s">
        <v>148</v>
      </c>
      <c r="H274" s="186">
        <v>20</v>
      </c>
      <c r="I274" s="187"/>
      <c r="J274" s="188">
        <f>ROUND(I274*H274,2)</f>
        <v>0</v>
      </c>
      <c r="K274" s="189"/>
      <c r="L274" s="38"/>
      <c r="M274" s="190" t="s">
        <v>1</v>
      </c>
      <c r="N274" s="191" t="s">
        <v>41</v>
      </c>
      <c r="O274" s="70"/>
      <c r="P274" s="192">
        <f>O274*H274</f>
        <v>0</v>
      </c>
      <c r="Q274" s="192">
        <v>0.00033</v>
      </c>
      <c r="R274" s="192">
        <f>Q274*H274</f>
        <v>0.0066</v>
      </c>
      <c r="S274" s="192">
        <v>0</v>
      </c>
      <c r="T274" s="193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4" t="s">
        <v>207</v>
      </c>
      <c r="AT274" s="194" t="s">
        <v>130</v>
      </c>
      <c r="AU274" s="194" t="s">
        <v>86</v>
      </c>
      <c r="AY274" s="16" t="s">
        <v>127</v>
      </c>
      <c r="BE274" s="195">
        <f>IF(N274="základní",J274,0)</f>
        <v>0</v>
      </c>
      <c r="BF274" s="195">
        <f>IF(N274="snížená",J274,0)</f>
        <v>0</v>
      </c>
      <c r="BG274" s="195">
        <f>IF(N274="zákl. přenesená",J274,0)</f>
        <v>0</v>
      </c>
      <c r="BH274" s="195">
        <f>IF(N274="sníž. přenesená",J274,0)</f>
        <v>0</v>
      </c>
      <c r="BI274" s="195">
        <f>IF(N274="nulová",J274,0)</f>
        <v>0</v>
      </c>
      <c r="BJ274" s="16" t="s">
        <v>84</v>
      </c>
      <c r="BK274" s="195">
        <f>ROUND(I274*H274,2)</f>
        <v>0</v>
      </c>
      <c r="BL274" s="16" t="s">
        <v>207</v>
      </c>
      <c r="BM274" s="194" t="s">
        <v>630</v>
      </c>
    </row>
    <row r="275" spans="2:51" s="13" customFormat="1" ht="11.25">
      <c r="B275" s="196"/>
      <c r="C275" s="197"/>
      <c r="D275" s="198" t="s">
        <v>136</v>
      </c>
      <c r="E275" s="199" t="s">
        <v>1</v>
      </c>
      <c r="F275" s="200" t="s">
        <v>631</v>
      </c>
      <c r="G275" s="197"/>
      <c r="H275" s="201">
        <v>20</v>
      </c>
      <c r="I275" s="202"/>
      <c r="J275" s="197"/>
      <c r="K275" s="197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136</v>
      </c>
      <c r="AU275" s="207" t="s">
        <v>86</v>
      </c>
      <c r="AV275" s="13" t="s">
        <v>86</v>
      </c>
      <c r="AW275" s="13" t="s">
        <v>32</v>
      </c>
      <c r="AX275" s="13" t="s">
        <v>84</v>
      </c>
      <c r="AY275" s="207" t="s">
        <v>127</v>
      </c>
    </row>
    <row r="276" spans="2:63" s="12" customFormat="1" ht="25.9" customHeight="1">
      <c r="B276" s="166"/>
      <c r="C276" s="167"/>
      <c r="D276" s="168" t="s">
        <v>75</v>
      </c>
      <c r="E276" s="169" t="s">
        <v>632</v>
      </c>
      <c r="F276" s="169" t="s">
        <v>633</v>
      </c>
      <c r="G276" s="167"/>
      <c r="H276" s="167"/>
      <c r="I276" s="170"/>
      <c r="J276" s="171">
        <f>BK276</f>
        <v>0</v>
      </c>
      <c r="K276" s="167"/>
      <c r="L276" s="172"/>
      <c r="M276" s="173"/>
      <c r="N276" s="174"/>
      <c r="O276" s="174"/>
      <c r="P276" s="175">
        <f>SUM(P277:P296)</f>
        <v>0</v>
      </c>
      <c r="Q276" s="174"/>
      <c r="R276" s="175">
        <f>SUM(R277:R296)</f>
        <v>0</v>
      </c>
      <c r="S276" s="174"/>
      <c r="T276" s="176">
        <f>SUM(T277:T296)</f>
        <v>0</v>
      </c>
      <c r="AR276" s="177" t="s">
        <v>134</v>
      </c>
      <c r="AT276" s="178" t="s">
        <v>75</v>
      </c>
      <c r="AU276" s="178" t="s">
        <v>76</v>
      </c>
      <c r="AY276" s="177" t="s">
        <v>127</v>
      </c>
      <c r="BK276" s="179">
        <f>SUM(BK277:BK296)</f>
        <v>0</v>
      </c>
    </row>
    <row r="277" spans="1:65" s="2" customFormat="1" ht="16.5" customHeight="1">
      <c r="A277" s="33"/>
      <c r="B277" s="34"/>
      <c r="C277" s="182" t="s">
        <v>634</v>
      </c>
      <c r="D277" s="182" t="s">
        <v>130</v>
      </c>
      <c r="E277" s="183" t="s">
        <v>635</v>
      </c>
      <c r="F277" s="184" t="s">
        <v>636</v>
      </c>
      <c r="G277" s="185" t="s">
        <v>637</v>
      </c>
      <c r="H277" s="186">
        <v>16</v>
      </c>
      <c r="I277" s="187"/>
      <c r="J277" s="188">
        <f>ROUND(I277*H277,2)</f>
        <v>0</v>
      </c>
      <c r="K277" s="189"/>
      <c r="L277" s="38"/>
      <c r="M277" s="190" t="s">
        <v>1</v>
      </c>
      <c r="N277" s="191" t="s">
        <v>41</v>
      </c>
      <c r="O277" s="70"/>
      <c r="P277" s="192">
        <f>O277*H277</f>
        <v>0</v>
      </c>
      <c r="Q277" s="192">
        <v>0</v>
      </c>
      <c r="R277" s="192">
        <f>Q277*H277</f>
        <v>0</v>
      </c>
      <c r="S277" s="192">
        <v>0</v>
      </c>
      <c r="T277" s="19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4" t="s">
        <v>638</v>
      </c>
      <c r="AT277" s="194" t="s">
        <v>130</v>
      </c>
      <c r="AU277" s="194" t="s">
        <v>84</v>
      </c>
      <c r="AY277" s="16" t="s">
        <v>127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6" t="s">
        <v>84</v>
      </c>
      <c r="BK277" s="195">
        <f>ROUND(I277*H277,2)</f>
        <v>0</v>
      </c>
      <c r="BL277" s="16" t="s">
        <v>638</v>
      </c>
      <c r="BM277" s="194" t="s">
        <v>639</v>
      </c>
    </row>
    <row r="278" spans="2:51" s="13" customFormat="1" ht="11.25">
      <c r="B278" s="196"/>
      <c r="C278" s="197"/>
      <c r="D278" s="198" t="s">
        <v>136</v>
      </c>
      <c r="E278" s="199" t="s">
        <v>1</v>
      </c>
      <c r="F278" s="200" t="s">
        <v>640</v>
      </c>
      <c r="G278" s="197"/>
      <c r="H278" s="201">
        <v>16</v>
      </c>
      <c r="I278" s="202"/>
      <c r="J278" s="197"/>
      <c r="K278" s="197"/>
      <c r="L278" s="203"/>
      <c r="M278" s="204"/>
      <c r="N278" s="205"/>
      <c r="O278" s="205"/>
      <c r="P278" s="205"/>
      <c r="Q278" s="205"/>
      <c r="R278" s="205"/>
      <c r="S278" s="205"/>
      <c r="T278" s="206"/>
      <c r="AT278" s="207" t="s">
        <v>136</v>
      </c>
      <c r="AU278" s="207" t="s">
        <v>84</v>
      </c>
      <c r="AV278" s="13" t="s">
        <v>86</v>
      </c>
      <c r="AW278" s="13" t="s">
        <v>32</v>
      </c>
      <c r="AX278" s="13" t="s">
        <v>84</v>
      </c>
      <c r="AY278" s="207" t="s">
        <v>127</v>
      </c>
    </row>
    <row r="279" spans="1:65" s="2" customFormat="1" ht="16.5" customHeight="1">
      <c r="A279" s="33"/>
      <c r="B279" s="34"/>
      <c r="C279" s="182" t="s">
        <v>641</v>
      </c>
      <c r="D279" s="182" t="s">
        <v>130</v>
      </c>
      <c r="E279" s="183" t="s">
        <v>642</v>
      </c>
      <c r="F279" s="184" t="s">
        <v>643</v>
      </c>
      <c r="G279" s="185" t="s">
        <v>637</v>
      </c>
      <c r="H279" s="186">
        <v>16</v>
      </c>
      <c r="I279" s="187"/>
      <c r="J279" s="188">
        <f>ROUND(I279*H279,2)</f>
        <v>0</v>
      </c>
      <c r="K279" s="189"/>
      <c r="L279" s="38"/>
      <c r="M279" s="190" t="s">
        <v>1</v>
      </c>
      <c r="N279" s="191" t="s">
        <v>41</v>
      </c>
      <c r="O279" s="70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94" t="s">
        <v>638</v>
      </c>
      <c r="AT279" s="194" t="s">
        <v>130</v>
      </c>
      <c r="AU279" s="194" t="s">
        <v>84</v>
      </c>
      <c r="AY279" s="16" t="s">
        <v>127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6" t="s">
        <v>84</v>
      </c>
      <c r="BK279" s="195">
        <f>ROUND(I279*H279,2)</f>
        <v>0</v>
      </c>
      <c r="BL279" s="16" t="s">
        <v>638</v>
      </c>
      <c r="BM279" s="194" t="s">
        <v>644</v>
      </c>
    </row>
    <row r="280" spans="2:51" s="13" customFormat="1" ht="11.25">
      <c r="B280" s="196"/>
      <c r="C280" s="197"/>
      <c r="D280" s="198" t="s">
        <v>136</v>
      </c>
      <c r="E280" s="199" t="s">
        <v>1</v>
      </c>
      <c r="F280" s="200" t="s">
        <v>645</v>
      </c>
      <c r="G280" s="197"/>
      <c r="H280" s="201">
        <v>16</v>
      </c>
      <c r="I280" s="202"/>
      <c r="J280" s="197"/>
      <c r="K280" s="197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136</v>
      </c>
      <c r="AU280" s="207" t="s">
        <v>84</v>
      </c>
      <c r="AV280" s="13" t="s">
        <v>86</v>
      </c>
      <c r="AW280" s="13" t="s">
        <v>32</v>
      </c>
      <c r="AX280" s="13" t="s">
        <v>84</v>
      </c>
      <c r="AY280" s="207" t="s">
        <v>127</v>
      </c>
    </row>
    <row r="281" spans="1:65" s="2" customFormat="1" ht="16.5" customHeight="1">
      <c r="A281" s="33"/>
      <c r="B281" s="34"/>
      <c r="C281" s="182" t="s">
        <v>646</v>
      </c>
      <c r="D281" s="182" t="s">
        <v>130</v>
      </c>
      <c r="E281" s="183" t="s">
        <v>647</v>
      </c>
      <c r="F281" s="184" t="s">
        <v>648</v>
      </c>
      <c r="G281" s="185" t="s">
        <v>637</v>
      </c>
      <c r="H281" s="186">
        <v>32</v>
      </c>
      <c r="I281" s="187"/>
      <c r="J281" s="188">
        <f>ROUND(I281*H281,2)</f>
        <v>0</v>
      </c>
      <c r="K281" s="189"/>
      <c r="L281" s="38"/>
      <c r="M281" s="190" t="s">
        <v>1</v>
      </c>
      <c r="N281" s="191" t="s">
        <v>41</v>
      </c>
      <c r="O281" s="70"/>
      <c r="P281" s="192">
        <f>O281*H281</f>
        <v>0</v>
      </c>
      <c r="Q281" s="192">
        <v>0</v>
      </c>
      <c r="R281" s="192">
        <f>Q281*H281</f>
        <v>0</v>
      </c>
      <c r="S281" s="192">
        <v>0</v>
      </c>
      <c r="T281" s="193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94" t="s">
        <v>638</v>
      </c>
      <c r="AT281" s="194" t="s">
        <v>130</v>
      </c>
      <c r="AU281" s="194" t="s">
        <v>84</v>
      </c>
      <c r="AY281" s="16" t="s">
        <v>127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16" t="s">
        <v>84</v>
      </c>
      <c r="BK281" s="195">
        <f>ROUND(I281*H281,2)</f>
        <v>0</v>
      </c>
      <c r="BL281" s="16" t="s">
        <v>638</v>
      </c>
      <c r="BM281" s="194" t="s">
        <v>649</v>
      </c>
    </row>
    <row r="282" spans="2:51" s="13" customFormat="1" ht="11.25">
      <c r="B282" s="196"/>
      <c r="C282" s="197"/>
      <c r="D282" s="198" t="s">
        <v>136</v>
      </c>
      <c r="E282" s="199" t="s">
        <v>1</v>
      </c>
      <c r="F282" s="200" t="s">
        <v>650</v>
      </c>
      <c r="G282" s="197"/>
      <c r="H282" s="201">
        <v>32</v>
      </c>
      <c r="I282" s="202"/>
      <c r="J282" s="197"/>
      <c r="K282" s="197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136</v>
      </c>
      <c r="AU282" s="207" t="s">
        <v>84</v>
      </c>
      <c r="AV282" s="13" t="s">
        <v>86</v>
      </c>
      <c r="AW282" s="13" t="s">
        <v>32</v>
      </c>
      <c r="AX282" s="13" t="s">
        <v>84</v>
      </c>
      <c r="AY282" s="207" t="s">
        <v>127</v>
      </c>
    </row>
    <row r="283" spans="1:65" s="2" customFormat="1" ht="16.5" customHeight="1">
      <c r="A283" s="33"/>
      <c r="B283" s="34"/>
      <c r="C283" s="182" t="s">
        <v>651</v>
      </c>
      <c r="D283" s="182" t="s">
        <v>130</v>
      </c>
      <c r="E283" s="183" t="s">
        <v>652</v>
      </c>
      <c r="F283" s="184" t="s">
        <v>653</v>
      </c>
      <c r="G283" s="185" t="s">
        <v>637</v>
      </c>
      <c r="H283" s="186">
        <v>24</v>
      </c>
      <c r="I283" s="187"/>
      <c r="J283" s="188">
        <f>ROUND(I283*H283,2)</f>
        <v>0</v>
      </c>
      <c r="K283" s="189"/>
      <c r="L283" s="38"/>
      <c r="M283" s="190" t="s">
        <v>1</v>
      </c>
      <c r="N283" s="191" t="s">
        <v>41</v>
      </c>
      <c r="O283" s="70"/>
      <c r="P283" s="192">
        <f>O283*H283</f>
        <v>0</v>
      </c>
      <c r="Q283" s="192">
        <v>0</v>
      </c>
      <c r="R283" s="192">
        <f>Q283*H283</f>
        <v>0</v>
      </c>
      <c r="S283" s="192">
        <v>0</v>
      </c>
      <c r="T283" s="193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4" t="s">
        <v>638</v>
      </c>
      <c r="AT283" s="194" t="s">
        <v>130</v>
      </c>
      <c r="AU283" s="194" t="s">
        <v>84</v>
      </c>
      <c r="AY283" s="16" t="s">
        <v>127</v>
      </c>
      <c r="BE283" s="195">
        <f>IF(N283="základní",J283,0)</f>
        <v>0</v>
      </c>
      <c r="BF283" s="195">
        <f>IF(N283="snížená",J283,0)</f>
        <v>0</v>
      </c>
      <c r="BG283" s="195">
        <f>IF(N283="zákl. přenesená",J283,0)</f>
        <v>0</v>
      </c>
      <c r="BH283" s="195">
        <f>IF(N283="sníž. přenesená",J283,0)</f>
        <v>0</v>
      </c>
      <c r="BI283" s="195">
        <f>IF(N283="nulová",J283,0)</f>
        <v>0</v>
      </c>
      <c r="BJ283" s="16" t="s">
        <v>84</v>
      </c>
      <c r="BK283" s="195">
        <f>ROUND(I283*H283,2)</f>
        <v>0</v>
      </c>
      <c r="BL283" s="16" t="s">
        <v>638</v>
      </c>
      <c r="BM283" s="194" t="s">
        <v>654</v>
      </c>
    </row>
    <row r="284" spans="1:47" s="2" customFormat="1" ht="29.25">
      <c r="A284" s="33"/>
      <c r="B284" s="34"/>
      <c r="C284" s="35"/>
      <c r="D284" s="198" t="s">
        <v>655</v>
      </c>
      <c r="E284" s="35"/>
      <c r="F284" s="220" t="s">
        <v>656</v>
      </c>
      <c r="G284" s="35"/>
      <c r="H284" s="35"/>
      <c r="I284" s="221"/>
      <c r="J284" s="35"/>
      <c r="K284" s="35"/>
      <c r="L284" s="38"/>
      <c r="M284" s="222"/>
      <c r="N284" s="223"/>
      <c r="O284" s="70"/>
      <c r="P284" s="70"/>
      <c r="Q284" s="70"/>
      <c r="R284" s="70"/>
      <c r="S284" s="70"/>
      <c r="T284" s="71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6" t="s">
        <v>655</v>
      </c>
      <c r="AU284" s="16" t="s">
        <v>84</v>
      </c>
    </row>
    <row r="285" spans="2:51" s="13" customFormat="1" ht="11.25">
      <c r="B285" s="196"/>
      <c r="C285" s="197"/>
      <c r="D285" s="198" t="s">
        <v>136</v>
      </c>
      <c r="E285" s="199" t="s">
        <v>1</v>
      </c>
      <c r="F285" s="200" t="s">
        <v>657</v>
      </c>
      <c r="G285" s="197"/>
      <c r="H285" s="201">
        <v>24</v>
      </c>
      <c r="I285" s="202"/>
      <c r="J285" s="197"/>
      <c r="K285" s="197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136</v>
      </c>
      <c r="AU285" s="207" t="s">
        <v>84</v>
      </c>
      <c r="AV285" s="13" t="s">
        <v>86</v>
      </c>
      <c r="AW285" s="13" t="s">
        <v>32</v>
      </c>
      <c r="AX285" s="13" t="s">
        <v>84</v>
      </c>
      <c r="AY285" s="207" t="s">
        <v>127</v>
      </c>
    </row>
    <row r="286" spans="1:65" s="2" customFormat="1" ht="16.5" customHeight="1">
      <c r="A286" s="33"/>
      <c r="B286" s="34"/>
      <c r="C286" s="182" t="s">
        <v>658</v>
      </c>
      <c r="D286" s="182" t="s">
        <v>130</v>
      </c>
      <c r="E286" s="183" t="s">
        <v>659</v>
      </c>
      <c r="F286" s="184" t="s">
        <v>660</v>
      </c>
      <c r="G286" s="185" t="s">
        <v>637</v>
      </c>
      <c r="H286" s="186">
        <v>8</v>
      </c>
      <c r="I286" s="187"/>
      <c r="J286" s="188">
        <f>ROUND(I286*H286,2)</f>
        <v>0</v>
      </c>
      <c r="K286" s="189"/>
      <c r="L286" s="38"/>
      <c r="M286" s="190" t="s">
        <v>1</v>
      </c>
      <c r="N286" s="191" t="s">
        <v>41</v>
      </c>
      <c r="O286" s="70"/>
      <c r="P286" s="192">
        <f>O286*H286</f>
        <v>0</v>
      </c>
      <c r="Q286" s="192">
        <v>0</v>
      </c>
      <c r="R286" s="192">
        <f>Q286*H286</f>
        <v>0</v>
      </c>
      <c r="S286" s="192">
        <v>0</v>
      </c>
      <c r="T286" s="19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4" t="s">
        <v>638</v>
      </c>
      <c r="AT286" s="194" t="s">
        <v>130</v>
      </c>
      <c r="AU286" s="194" t="s">
        <v>84</v>
      </c>
      <c r="AY286" s="16" t="s">
        <v>127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16" t="s">
        <v>84</v>
      </c>
      <c r="BK286" s="195">
        <f>ROUND(I286*H286,2)</f>
        <v>0</v>
      </c>
      <c r="BL286" s="16" t="s">
        <v>638</v>
      </c>
      <c r="BM286" s="194" t="s">
        <v>661</v>
      </c>
    </row>
    <row r="287" spans="1:47" s="2" customFormat="1" ht="19.5">
      <c r="A287" s="33"/>
      <c r="B287" s="34"/>
      <c r="C287" s="35"/>
      <c r="D287" s="198" t="s">
        <v>655</v>
      </c>
      <c r="E287" s="35"/>
      <c r="F287" s="220" t="s">
        <v>662</v>
      </c>
      <c r="G287" s="35"/>
      <c r="H287" s="35"/>
      <c r="I287" s="221"/>
      <c r="J287" s="35"/>
      <c r="K287" s="35"/>
      <c r="L287" s="38"/>
      <c r="M287" s="222"/>
      <c r="N287" s="223"/>
      <c r="O287" s="70"/>
      <c r="P287" s="70"/>
      <c r="Q287" s="70"/>
      <c r="R287" s="70"/>
      <c r="S287" s="70"/>
      <c r="T287" s="71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655</v>
      </c>
      <c r="AU287" s="16" t="s">
        <v>84</v>
      </c>
    </row>
    <row r="288" spans="2:51" s="13" customFormat="1" ht="11.25">
      <c r="B288" s="196"/>
      <c r="C288" s="197"/>
      <c r="D288" s="198" t="s">
        <v>136</v>
      </c>
      <c r="E288" s="199" t="s">
        <v>1</v>
      </c>
      <c r="F288" s="200" t="s">
        <v>166</v>
      </c>
      <c r="G288" s="197"/>
      <c r="H288" s="201">
        <v>8</v>
      </c>
      <c r="I288" s="202"/>
      <c r="J288" s="197"/>
      <c r="K288" s="197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136</v>
      </c>
      <c r="AU288" s="207" t="s">
        <v>84</v>
      </c>
      <c r="AV288" s="13" t="s">
        <v>86</v>
      </c>
      <c r="AW288" s="13" t="s">
        <v>32</v>
      </c>
      <c r="AX288" s="13" t="s">
        <v>84</v>
      </c>
      <c r="AY288" s="207" t="s">
        <v>127</v>
      </c>
    </row>
    <row r="289" spans="1:65" s="2" customFormat="1" ht="16.5" customHeight="1">
      <c r="A289" s="33"/>
      <c r="B289" s="34"/>
      <c r="C289" s="182" t="s">
        <v>663</v>
      </c>
      <c r="D289" s="182" t="s">
        <v>130</v>
      </c>
      <c r="E289" s="183" t="s">
        <v>664</v>
      </c>
      <c r="F289" s="184" t="s">
        <v>665</v>
      </c>
      <c r="G289" s="185" t="s">
        <v>637</v>
      </c>
      <c r="H289" s="186">
        <v>16</v>
      </c>
      <c r="I289" s="187"/>
      <c r="J289" s="188">
        <f>ROUND(I289*H289,2)</f>
        <v>0</v>
      </c>
      <c r="K289" s="189"/>
      <c r="L289" s="38"/>
      <c r="M289" s="190" t="s">
        <v>1</v>
      </c>
      <c r="N289" s="191" t="s">
        <v>41</v>
      </c>
      <c r="O289" s="70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94" t="s">
        <v>638</v>
      </c>
      <c r="AT289" s="194" t="s">
        <v>130</v>
      </c>
      <c r="AU289" s="194" t="s">
        <v>84</v>
      </c>
      <c r="AY289" s="16" t="s">
        <v>127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6" t="s">
        <v>84</v>
      </c>
      <c r="BK289" s="195">
        <f>ROUND(I289*H289,2)</f>
        <v>0</v>
      </c>
      <c r="BL289" s="16" t="s">
        <v>638</v>
      </c>
      <c r="BM289" s="194" t="s">
        <v>666</v>
      </c>
    </row>
    <row r="290" spans="2:51" s="13" customFormat="1" ht="11.25">
      <c r="B290" s="196"/>
      <c r="C290" s="197"/>
      <c r="D290" s="198" t="s">
        <v>136</v>
      </c>
      <c r="E290" s="199" t="s">
        <v>1</v>
      </c>
      <c r="F290" s="200" t="s">
        <v>667</v>
      </c>
      <c r="G290" s="197"/>
      <c r="H290" s="201">
        <v>16</v>
      </c>
      <c r="I290" s="202"/>
      <c r="J290" s="197"/>
      <c r="K290" s="197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136</v>
      </c>
      <c r="AU290" s="207" t="s">
        <v>84</v>
      </c>
      <c r="AV290" s="13" t="s">
        <v>86</v>
      </c>
      <c r="AW290" s="13" t="s">
        <v>32</v>
      </c>
      <c r="AX290" s="13" t="s">
        <v>84</v>
      </c>
      <c r="AY290" s="207" t="s">
        <v>127</v>
      </c>
    </row>
    <row r="291" spans="1:65" s="2" customFormat="1" ht="16.5" customHeight="1">
      <c r="A291" s="33"/>
      <c r="B291" s="34"/>
      <c r="C291" s="182" t="s">
        <v>668</v>
      </c>
      <c r="D291" s="182" t="s">
        <v>130</v>
      </c>
      <c r="E291" s="183" t="s">
        <v>669</v>
      </c>
      <c r="F291" s="184" t="s">
        <v>670</v>
      </c>
      <c r="G291" s="185" t="s">
        <v>637</v>
      </c>
      <c r="H291" s="186">
        <v>16</v>
      </c>
      <c r="I291" s="187"/>
      <c r="J291" s="188">
        <f>ROUND(I291*H291,2)</f>
        <v>0</v>
      </c>
      <c r="K291" s="189"/>
      <c r="L291" s="38"/>
      <c r="M291" s="190" t="s">
        <v>1</v>
      </c>
      <c r="N291" s="191" t="s">
        <v>41</v>
      </c>
      <c r="O291" s="70"/>
      <c r="P291" s="192">
        <f>O291*H291</f>
        <v>0</v>
      </c>
      <c r="Q291" s="192">
        <v>0</v>
      </c>
      <c r="R291" s="192">
        <f>Q291*H291</f>
        <v>0</v>
      </c>
      <c r="S291" s="192">
        <v>0</v>
      </c>
      <c r="T291" s="19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4" t="s">
        <v>638</v>
      </c>
      <c r="AT291" s="194" t="s">
        <v>130</v>
      </c>
      <c r="AU291" s="194" t="s">
        <v>84</v>
      </c>
      <c r="AY291" s="16" t="s">
        <v>127</v>
      </c>
      <c r="BE291" s="195">
        <f>IF(N291="základní",J291,0)</f>
        <v>0</v>
      </c>
      <c r="BF291" s="195">
        <f>IF(N291="snížená",J291,0)</f>
        <v>0</v>
      </c>
      <c r="BG291" s="195">
        <f>IF(N291="zákl. přenesená",J291,0)</f>
        <v>0</v>
      </c>
      <c r="BH291" s="195">
        <f>IF(N291="sníž. přenesená",J291,0)</f>
        <v>0</v>
      </c>
      <c r="BI291" s="195">
        <f>IF(N291="nulová",J291,0)</f>
        <v>0</v>
      </c>
      <c r="BJ291" s="16" t="s">
        <v>84</v>
      </c>
      <c r="BK291" s="195">
        <f>ROUND(I291*H291,2)</f>
        <v>0</v>
      </c>
      <c r="BL291" s="16" t="s">
        <v>638</v>
      </c>
      <c r="BM291" s="194" t="s">
        <v>671</v>
      </c>
    </row>
    <row r="292" spans="2:51" s="13" customFormat="1" ht="11.25">
      <c r="B292" s="196"/>
      <c r="C292" s="197"/>
      <c r="D292" s="198" t="s">
        <v>136</v>
      </c>
      <c r="E292" s="199" t="s">
        <v>1</v>
      </c>
      <c r="F292" s="200" t="s">
        <v>672</v>
      </c>
      <c r="G292" s="197"/>
      <c r="H292" s="201">
        <v>16</v>
      </c>
      <c r="I292" s="202"/>
      <c r="J292" s="197"/>
      <c r="K292" s="197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136</v>
      </c>
      <c r="AU292" s="207" t="s">
        <v>84</v>
      </c>
      <c r="AV292" s="13" t="s">
        <v>86</v>
      </c>
      <c r="AW292" s="13" t="s">
        <v>32</v>
      </c>
      <c r="AX292" s="13" t="s">
        <v>84</v>
      </c>
      <c r="AY292" s="207" t="s">
        <v>127</v>
      </c>
    </row>
    <row r="293" spans="1:65" s="2" customFormat="1" ht="16.5" customHeight="1">
      <c r="A293" s="33"/>
      <c r="B293" s="34"/>
      <c r="C293" s="182" t="s">
        <v>673</v>
      </c>
      <c r="D293" s="182" t="s">
        <v>130</v>
      </c>
      <c r="E293" s="183" t="s">
        <v>674</v>
      </c>
      <c r="F293" s="184" t="s">
        <v>675</v>
      </c>
      <c r="G293" s="185" t="s">
        <v>637</v>
      </c>
      <c r="H293" s="186">
        <v>16</v>
      </c>
      <c r="I293" s="187"/>
      <c r="J293" s="188">
        <f>ROUND(I293*H293,2)</f>
        <v>0</v>
      </c>
      <c r="K293" s="189"/>
      <c r="L293" s="38"/>
      <c r="M293" s="190" t="s">
        <v>1</v>
      </c>
      <c r="N293" s="191" t="s">
        <v>41</v>
      </c>
      <c r="O293" s="70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4" t="s">
        <v>638</v>
      </c>
      <c r="AT293" s="194" t="s">
        <v>130</v>
      </c>
      <c r="AU293" s="194" t="s">
        <v>84</v>
      </c>
      <c r="AY293" s="16" t="s">
        <v>127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16" t="s">
        <v>84</v>
      </c>
      <c r="BK293" s="195">
        <f>ROUND(I293*H293,2)</f>
        <v>0</v>
      </c>
      <c r="BL293" s="16" t="s">
        <v>638</v>
      </c>
      <c r="BM293" s="194" t="s">
        <v>676</v>
      </c>
    </row>
    <row r="294" spans="2:51" s="13" customFormat="1" ht="11.25">
      <c r="B294" s="196"/>
      <c r="C294" s="197"/>
      <c r="D294" s="198" t="s">
        <v>136</v>
      </c>
      <c r="E294" s="199" t="s">
        <v>1</v>
      </c>
      <c r="F294" s="200" t="s">
        <v>677</v>
      </c>
      <c r="G294" s="197"/>
      <c r="H294" s="201">
        <v>8</v>
      </c>
      <c r="I294" s="202"/>
      <c r="J294" s="197"/>
      <c r="K294" s="197"/>
      <c r="L294" s="203"/>
      <c r="M294" s="204"/>
      <c r="N294" s="205"/>
      <c r="O294" s="205"/>
      <c r="P294" s="205"/>
      <c r="Q294" s="205"/>
      <c r="R294" s="205"/>
      <c r="S294" s="205"/>
      <c r="T294" s="206"/>
      <c r="AT294" s="207" t="s">
        <v>136</v>
      </c>
      <c r="AU294" s="207" t="s">
        <v>84</v>
      </c>
      <c r="AV294" s="13" t="s">
        <v>86</v>
      </c>
      <c r="AW294" s="13" t="s">
        <v>32</v>
      </c>
      <c r="AX294" s="13" t="s">
        <v>76</v>
      </c>
      <c r="AY294" s="207" t="s">
        <v>127</v>
      </c>
    </row>
    <row r="295" spans="2:51" s="13" customFormat="1" ht="11.25">
      <c r="B295" s="196"/>
      <c r="C295" s="197"/>
      <c r="D295" s="198" t="s">
        <v>136</v>
      </c>
      <c r="E295" s="199" t="s">
        <v>1</v>
      </c>
      <c r="F295" s="200" t="s">
        <v>678</v>
      </c>
      <c r="G295" s="197"/>
      <c r="H295" s="201">
        <v>8</v>
      </c>
      <c r="I295" s="202"/>
      <c r="J295" s="197"/>
      <c r="K295" s="197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136</v>
      </c>
      <c r="AU295" s="207" t="s">
        <v>84</v>
      </c>
      <c r="AV295" s="13" t="s">
        <v>86</v>
      </c>
      <c r="AW295" s="13" t="s">
        <v>32</v>
      </c>
      <c r="AX295" s="13" t="s">
        <v>76</v>
      </c>
      <c r="AY295" s="207" t="s">
        <v>127</v>
      </c>
    </row>
    <row r="296" spans="2:51" s="14" customFormat="1" ht="11.25">
      <c r="B296" s="224"/>
      <c r="C296" s="225"/>
      <c r="D296" s="198" t="s">
        <v>136</v>
      </c>
      <c r="E296" s="226" t="s">
        <v>1</v>
      </c>
      <c r="F296" s="227" t="s">
        <v>679</v>
      </c>
      <c r="G296" s="225"/>
      <c r="H296" s="228">
        <v>16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136</v>
      </c>
      <c r="AU296" s="234" t="s">
        <v>84</v>
      </c>
      <c r="AV296" s="14" t="s">
        <v>134</v>
      </c>
      <c r="AW296" s="14" t="s">
        <v>32</v>
      </c>
      <c r="AX296" s="14" t="s">
        <v>84</v>
      </c>
      <c r="AY296" s="234" t="s">
        <v>127</v>
      </c>
    </row>
    <row r="297" spans="2:63" s="12" customFormat="1" ht="25.9" customHeight="1">
      <c r="B297" s="166"/>
      <c r="C297" s="167"/>
      <c r="D297" s="168" t="s">
        <v>75</v>
      </c>
      <c r="E297" s="169" t="s">
        <v>680</v>
      </c>
      <c r="F297" s="169" t="s">
        <v>681</v>
      </c>
      <c r="G297" s="167"/>
      <c r="H297" s="167"/>
      <c r="I297" s="170"/>
      <c r="J297" s="171">
        <f>BK297</f>
        <v>0</v>
      </c>
      <c r="K297" s="167"/>
      <c r="L297" s="172"/>
      <c r="M297" s="173"/>
      <c r="N297" s="174"/>
      <c r="O297" s="174"/>
      <c r="P297" s="175">
        <f>SUM(P298:P306)</f>
        <v>0</v>
      </c>
      <c r="Q297" s="174"/>
      <c r="R297" s="175">
        <f>SUM(R298:R306)</f>
        <v>0</v>
      </c>
      <c r="S297" s="174"/>
      <c r="T297" s="176">
        <f>SUM(T298:T306)</f>
        <v>0</v>
      </c>
      <c r="AR297" s="177" t="s">
        <v>153</v>
      </c>
      <c r="AT297" s="178" t="s">
        <v>75</v>
      </c>
      <c r="AU297" s="178" t="s">
        <v>76</v>
      </c>
      <c r="AY297" s="177" t="s">
        <v>127</v>
      </c>
      <c r="BK297" s="179">
        <f>SUM(BK298:BK306)</f>
        <v>0</v>
      </c>
    </row>
    <row r="298" spans="1:65" s="2" customFormat="1" ht="16.5" customHeight="1">
      <c r="A298" s="33"/>
      <c r="B298" s="34"/>
      <c r="C298" s="182" t="s">
        <v>682</v>
      </c>
      <c r="D298" s="182" t="s">
        <v>130</v>
      </c>
      <c r="E298" s="183" t="s">
        <v>683</v>
      </c>
      <c r="F298" s="184" t="s">
        <v>684</v>
      </c>
      <c r="G298" s="185" t="s">
        <v>685</v>
      </c>
      <c r="H298" s="186">
        <v>1</v>
      </c>
      <c r="I298" s="187"/>
      <c r="J298" s="188">
        <f>ROUND(I298*H298,2)</f>
        <v>0</v>
      </c>
      <c r="K298" s="189"/>
      <c r="L298" s="38"/>
      <c r="M298" s="190" t="s">
        <v>1</v>
      </c>
      <c r="N298" s="191" t="s">
        <v>41</v>
      </c>
      <c r="O298" s="70"/>
      <c r="P298" s="192">
        <f>O298*H298</f>
        <v>0</v>
      </c>
      <c r="Q298" s="192">
        <v>0</v>
      </c>
      <c r="R298" s="192">
        <f>Q298*H298</f>
        <v>0</v>
      </c>
      <c r="S298" s="192">
        <v>0</v>
      </c>
      <c r="T298" s="193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94" t="s">
        <v>686</v>
      </c>
      <c r="AT298" s="194" t="s">
        <v>130</v>
      </c>
      <c r="AU298" s="194" t="s">
        <v>84</v>
      </c>
      <c r="AY298" s="16" t="s">
        <v>127</v>
      </c>
      <c r="BE298" s="195">
        <f>IF(N298="základní",J298,0)</f>
        <v>0</v>
      </c>
      <c r="BF298" s="195">
        <f>IF(N298="snížená",J298,0)</f>
        <v>0</v>
      </c>
      <c r="BG298" s="195">
        <f>IF(N298="zákl. přenesená",J298,0)</f>
        <v>0</v>
      </c>
      <c r="BH298" s="195">
        <f>IF(N298="sníž. přenesená",J298,0)</f>
        <v>0</v>
      </c>
      <c r="BI298" s="195">
        <f>IF(N298="nulová",J298,0)</f>
        <v>0</v>
      </c>
      <c r="BJ298" s="16" t="s">
        <v>84</v>
      </c>
      <c r="BK298" s="195">
        <f>ROUND(I298*H298,2)</f>
        <v>0</v>
      </c>
      <c r="BL298" s="16" t="s">
        <v>686</v>
      </c>
      <c r="BM298" s="194" t="s">
        <v>687</v>
      </c>
    </row>
    <row r="299" spans="1:47" s="2" customFormat="1" ht="29.25">
      <c r="A299" s="33"/>
      <c r="B299" s="34"/>
      <c r="C299" s="35"/>
      <c r="D299" s="198" t="s">
        <v>655</v>
      </c>
      <c r="E299" s="35"/>
      <c r="F299" s="220" t="s">
        <v>688</v>
      </c>
      <c r="G299" s="35"/>
      <c r="H299" s="35"/>
      <c r="I299" s="221"/>
      <c r="J299" s="35"/>
      <c r="K299" s="35"/>
      <c r="L299" s="38"/>
      <c r="M299" s="222"/>
      <c r="N299" s="223"/>
      <c r="O299" s="70"/>
      <c r="P299" s="70"/>
      <c r="Q299" s="70"/>
      <c r="R299" s="70"/>
      <c r="S299" s="70"/>
      <c r="T299" s="71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6" t="s">
        <v>655</v>
      </c>
      <c r="AU299" s="16" t="s">
        <v>84</v>
      </c>
    </row>
    <row r="300" spans="1:65" s="2" customFormat="1" ht="16.5" customHeight="1">
      <c r="A300" s="33"/>
      <c r="B300" s="34"/>
      <c r="C300" s="182" t="s">
        <v>689</v>
      </c>
      <c r="D300" s="182" t="s">
        <v>130</v>
      </c>
      <c r="E300" s="183" t="s">
        <v>690</v>
      </c>
      <c r="F300" s="184" t="s">
        <v>691</v>
      </c>
      <c r="G300" s="185" t="s">
        <v>685</v>
      </c>
      <c r="H300" s="186">
        <v>1</v>
      </c>
      <c r="I300" s="187"/>
      <c r="J300" s="188">
        <f>ROUND(I300*H300,2)</f>
        <v>0</v>
      </c>
      <c r="K300" s="189"/>
      <c r="L300" s="38"/>
      <c r="M300" s="190" t="s">
        <v>1</v>
      </c>
      <c r="N300" s="191" t="s">
        <v>41</v>
      </c>
      <c r="O300" s="70"/>
      <c r="P300" s="192">
        <f>O300*H300</f>
        <v>0</v>
      </c>
      <c r="Q300" s="192">
        <v>0</v>
      </c>
      <c r="R300" s="192">
        <f>Q300*H300</f>
        <v>0</v>
      </c>
      <c r="S300" s="192">
        <v>0</v>
      </c>
      <c r="T300" s="193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4" t="s">
        <v>686</v>
      </c>
      <c r="AT300" s="194" t="s">
        <v>130</v>
      </c>
      <c r="AU300" s="194" t="s">
        <v>84</v>
      </c>
      <c r="AY300" s="16" t="s">
        <v>127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16" t="s">
        <v>84</v>
      </c>
      <c r="BK300" s="195">
        <f>ROUND(I300*H300,2)</f>
        <v>0</v>
      </c>
      <c r="BL300" s="16" t="s">
        <v>686</v>
      </c>
      <c r="BM300" s="194" t="s">
        <v>692</v>
      </c>
    </row>
    <row r="301" spans="1:47" s="2" customFormat="1" ht="19.5">
      <c r="A301" s="33"/>
      <c r="B301" s="34"/>
      <c r="C301" s="35"/>
      <c r="D301" s="198" t="s">
        <v>655</v>
      </c>
      <c r="E301" s="35"/>
      <c r="F301" s="220" t="s">
        <v>693</v>
      </c>
      <c r="G301" s="35"/>
      <c r="H301" s="35"/>
      <c r="I301" s="221"/>
      <c r="J301" s="35"/>
      <c r="K301" s="35"/>
      <c r="L301" s="38"/>
      <c r="M301" s="222"/>
      <c r="N301" s="223"/>
      <c r="O301" s="70"/>
      <c r="P301" s="70"/>
      <c r="Q301" s="70"/>
      <c r="R301" s="70"/>
      <c r="S301" s="70"/>
      <c r="T301" s="71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6" t="s">
        <v>655</v>
      </c>
      <c r="AU301" s="16" t="s">
        <v>84</v>
      </c>
    </row>
    <row r="302" spans="1:65" s="2" customFormat="1" ht="16.5" customHeight="1">
      <c r="A302" s="33"/>
      <c r="B302" s="34"/>
      <c r="C302" s="182" t="s">
        <v>694</v>
      </c>
      <c r="D302" s="182" t="s">
        <v>130</v>
      </c>
      <c r="E302" s="183" t="s">
        <v>695</v>
      </c>
      <c r="F302" s="184" t="s">
        <v>696</v>
      </c>
      <c r="G302" s="185" t="s">
        <v>685</v>
      </c>
      <c r="H302" s="186">
        <v>1</v>
      </c>
      <c r="I302" s="187"/>
      <c r="J302" s="188">
        <f>ROUND(I302*H302,2)</f>
        <v>0</v>
      </c>
      <c r="K302" s="189"/>
      <c r="L302" s="38"/>
      <c r="M302" s="190" t="s">
        <v>1</v>
      </c>
      <c r="N302" s="191" t="s">
        <v>41</v>
      </c>
      <c r="O302" s="70"/>
      <c r="P302" s="192">
        <f>O302*H302</f>
        <v>0</v>
      </c>
      <c r="Q302" s="192">
        <v>0</v>
      </c>
      <c r="R302" s="192">
        <f>Q302*H302</f>
        <v>0</v>
      </c>
      <c r="S302" s="192">
        <v>0</v>
      </c>
      <c r="T302" s="193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4" t="s">
        <v>686</v>
      </c>
      <c r="AT302" s="194" t="s">
        <v>130</v>
      </c>
      <c r="AU302" s="194" t="s">
        <v>84</v>
      </c>
      <c r="AY302" s="16" t="s">
        <v>127</v>
      </c>
      <c r="BE302" s="195">
        <f>IF(N302="základní",J302,0)</f>
        <v>0</v>
      </c>
      <c r="BF302" s="195">
        <f>IF(N302="snížená",J302,0)</f>
        <v>0</v>
      </c>
      <c r="BG302" s="195">
        <f>IF(N302="zákl. přenesená",J302,0)</f>
        <v>0</v>
      </c>
      <c r="BH302" s="195">
        <f>IF(N302="sníž. přenesená",J302,0)</f>
        <v>0</v>
      </c>
      <c r="BI302" s="195">
        <f>IF(N302="nulová",J302,0)</f>
        <v>0</v>
      </c>
      <c r="BJ302" s="16" t="s">
        <v>84</v>
      </c>
      <c r="BK302" s="195">
        <f>ROUND(I302*H302,2)</f>
        <v>0</v>
      </c>
      <c r="BL302" s="16" t="s">
        <v>686</v>
      </c>
      <c r="BM302" s="194" t="s">
        <v>697</v>
      </c>
    </row>
    <row r="303" spans="1:47" s="2" customFormat="1" ht="19.5">
      <c r="A303" s="33"/>
      <c r="B303" s="34"/>
      <c r="C303" s="35"/>
      <c r="D303" s="198" t="s">
        <v>655</v>
      </c>
      <c r="E303" s="35"/>
      <c r="F303" s="220" t="s">
        <v>698</v>
      </c>
      <c r="G303" s="35"/>
      <c r="H303" s="35"/>
      <c r="I303" s="221"/>
      <c r="J303" s="35"/>
      <c r="K303" s="35"/>
      <c r="L303" s="38"/>
      <c r="M303" s="222"/>
      <c r="N303" s="223"/>
      <c r="O303" s="70"/>
      <c r="P303" s="70"/>
      <c r="Q303" s="70"/>
      <c r="R303" s="70"/>
      <c r="S303" s="70"/>
      <c r="T303" s="71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6" t="s">
        <v>655</v>
      </c>
      <c r="AU303" s="16" t="s">
        <v>84</v>
      </c>
    </row>
    <row r="304" spans="1:65" s="2" customFormat="1" ht="16.5" customHeight="1">
      <c r="A304" s="33"/>
      <c r="B304" s="34"/>
      <c r="C304" s="182" t="s">
        <v>699</v>
      </c>
      <c r="D304" s="182" t="s">
        <v>130</v>
      </c>
      <c r="E304" s="183" t="s">
        <v>700</v>
      </c>
      <c r="F304" s="184" t="s">
        <v>701</v>
      </c>
      <c r="G304" s="185" t="s">
        <v>685</v>
      </c>
      <c r="H304" s="186">
        <v>1</v>
      </c>
      <c r="I304" s="187"/>
      <c r="J304" s="188">
        <f>ROUND(I304*H304,2)</f>
        <v>0</v>
      </c>
      <c r="K304" s="189"/>
      <c r="L304" s="38"/>
      <c r="M304" s="190" t="s">
        <v>1</v>
      </c>
      <c r="N304" s="191" t="s">
        <v>41</v>
      </c>
      <c r="O304" s="70"/>
      <c r="P304" s="192">
        <f>O304*H304</f>
        <v>0</v>
      </c>
      <c r="Q304" s="192">
        <v>0</v>
      </c>
      <c r="R304" s="192">
        <f>Q304*H304</f>
        <v>0</v>
      </c>
      <c r="S304" s="192">
        <v>0</v>
      </c>
      <c r="T304" s="193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94" t="s">
        <v>686</v>
      </c>
      <c r="AT304" s="194" t="s">
        <v>130</v>
      </c>
      <c r="AU304" s="194" t="s">
        <v>84</v>
      </c>
      <c r="AY304" s="16" t="s">
        <v>127</v>
      </c>
      <c r="BE304" s="195">
        <f>IF(N304="základní",J304,0)</f>
        <v>0</v>
      </c>
      <c r="BF304" s="195">
        <f>IF(N304="snížená",J304,0)</f>
        <v>0</v>
      </c>
      <c r="BG304" s="195">
        <f>IF(N304="zákl. přenesená",J304,0)</f>
        <v>0</v>
      </c>
      <c r="BH304" s="195">
        <f>IF(N304="sníž. přenesená",J304,0)</f>
        <v>0</v>
      </c>
      <c r="BI304" s="195">
        <f>IF(N304="nulová",J304,0)</f>
        <v>0</v>
      </c>
      <c r="BJ304" s="16" t="s">
        <v>84</v>
      </c>
      <c r="BK304" s="195">
        <f>ROUND(I304*H304,2)</f>
        <v>0</v>
      </c>
      <c r="BL304" s="16" t="s">
        <v>686</v>
      </c>
      <c r="BM304" s="194" t="s">
        <v>702</v>
      </c>
    </row>
    <row r="305" spans="1:47" s="2" customFormat="1" ht="29.25">
      <c r="A305" s="33"/>
      <c r="B305" s="34"/>
      <c r="C305" s="35"/>
      <c r="D305" s="198" t="s">
        <v>655</v>
      </c>
      <c r="E305" s="35"/>
      <c r="F305" s="220" t="s">
        <v>703</v>
      </c>
      <c r="G305" s="35"/>
      <c r="H305" s="35"/>
      <c r="I305" s="221"/>
      <c r="J305" s="35"/>
      <c r="K305" s="35"/>
      <c r="L305" s="38"/>
      <c r="M305" s="222"/>
      <c r="N305" s="223"/>
      <c r="O305" s="70"/>
      <c r="P305" s="70"/>
      <c r="Q305" s="70"/>
      <c r="R305" s="70"/>
      <c r="S305" s="70"/>
      <c r="T305" s="71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6" t="s">
        <v>655</v>
      </c>
      <c r="AU305" s="16" t="s">
        <v>84</v>
      </c>
    </row>
    <row r="306" spans="2:51" s="13" customFormat="1" ht="11.25">
      <c r="B306" s="196"/>
      <c r="C306" s="197"/>
      <c r="D306" s="198" t="s">
        <v>136</v>
      </c>
      <c r="E306" s="199" t="s">
        <v>1</v>
      </c>
      <c r="F306" s="200" t="s">
        <v>704</v>
      </c>
      <c r="G306" s="197"/>
      <c r="H306" s="201">
        <v>1</v>
      </c>
      <c r="I306" s="202"/>
      <c r="J306" s="197"/>
      <c r="K306" s="197"/>
      <c r="L306" s="203"/>
      <c r="M306" s="235"/>
      <c r="N306" s="236"/>
      <c r="O306" s="236"/>
      <c r="P306" s="236"/>
      <c r="Q306" s="236"/>
      <c r="R306" s="236"/>
      <c r="S306" s="236"/>
      <c r="T306" s="237"/>
      <c r="AT306" s="207" t="s">
        <v>136</v>
      </c>
      <c r="AU306" s="207" t="s">
        <v>84</v>
      </c>
      <c r="AV306" s="13" t="s">
        <v>86</v>
      </c>
      <c r="AW306" s="13" t="s">
        <v>32</v>
      </c>
      <c r="AX306" s="13" t="s">
        <v>84</v>
      </c>
      <c r="AY306" s="207" t="s">
        <v>127</v>
      </c>
    </row>
    <row r="307" spans="1:31" s="2" customFormat="1" ht="6.95" customHeight="1">
      <c r="A307" s="33"/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38"/>
      <c r="M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</row>
  </sheetData>
  <sheetProtection algorithmName="SHA-512" hashValue="wIYUM8Im5E/jxPPwGBLqd+EC/flaqRrxNuPpsFJ5S7LHABqnF1HXaI/C8+3o8pGf1IrMc6zlNbT5DDIcMoRwJg==" saltValue="4qklk7mBPF1cRdAEg3Oo2nEjLt3IC8UGCXK+c/nk52RCzKWudhrQuG/KL1rtkyxxWc9xy5Fye/lcmpwkCW2eOg==" spinCount="100000" sheet="1" objects="1" scenarios="1" formatColumns="0" formatRows="0" autoFilter="0"/>
  <autoFilter ref="C131:K306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STM</cp:lastModifiedBy>
  <dcterms:created xsi:type="dcterms:W3CDTF">2021-03-12T16:17:08Z</dcterms:created>
  <dcterms:modified xsi:type="dcterms:W3CDTF">2021-03-12T16:18:11Z</dcterms:modified>
  <cp:category/>
  <cp:version/>
  <cp:contentType/>
  <cp:contentStatus/>
</cp:coreProperties>
</file>